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tables/table11.xml" ContentType="application/vnd.openxmlformats-officedocument.spreadsheetml.table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drawings/drawing6.xml" ContentType="application/vnd.openxmlformats-officedocument.drawing+xml"/>
  <Override PartName="/xl/tables/table17.xml" ContentType="application/vnd.openxmlformats-officedocument.spreadsheetml.table+xml"/>
  <Override PartName="/xl/charts/chart6.xml" ContentType="application/vnd.openxmlformats-officedocument.drawingml.chart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Utilizador\Desktop\python script\PycharmProjects\anime-stats\"/>
    </mc:Choice>
  </mc:AlternateContent>
  <xr:revisionPtr revIDLastSave="0" documentId="13_ncr:1_{209E859E-1AA6-4262-B647-B97DAEA12B39}" xr6:coauthVersionLast="47" xr6:coauthVersionMax="47" xr10:uidLastSave="{00000000-0000-0000-0000-000000000000}"/>
  <bookViews>
    <workbookView xWindow="-108" yWindow="-108" windowWidth="23256" windowHeight="12576" tabRatio="895" activeTab="1" xr2:uid="{00000000-000D-0000-FFFF-FFFF00000000}"/>
  </bookViews>
  <sheets>
    <sheet name="genres_table" sheetId="1" r:id="rId1"/>
    <sheet name="user_list" sheetId="2" r:id="rId2"/>
    <sheet name="days" sheetId="3" r:id="rId3"/>
    <sheet name="forecast -amort exp" sheetId="4" r:id="rId4"/>
    <sheet name="progression" sheetId="5" r:id="rId5"/>
    <sheet name="geral" sheetId="6" r:id="rId6"/>
    <sheet name="geral by year" sheetId="7" r:id="rId7"/>
    <sheet name="year stats" sheetId="8" r:id="rId8"/>
    <sheet name="animes por ano" sheetId="9" r:id="rId9"/>
    <sheet name="challenge" sheetId="10" r:id="rId10"/>
    <sheet name="genres_stats" sheetId="11" r:id="rId11"/>
    <sheet name="fall behind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" i="2" l="1" a="1"/>
  <c r="Z2" i="2" s="1"/>
  <c r="Z3" i="2" a="1"/>
  <c r="Z3" i="2" s="1"/>
  <c r="Z4" i="2" a="1"/>
  <c r="Z4" i="2" s="1"/>
  <c r="Z5" i="2" a="1"/>
  <c r="Z5" i="2" s="1"/>
  <c r="Z6" i="2" a="1"/>
  <c r="Z6" i="2" s="1"/>
  <c r="Z7" i="2" a="1"/>
  <c r="Z7" i="2" s="1"/>
  <c r="Z8" i="2" a="1"/>
  <c r="Z8" i="2"/>
  <c r="Z9" i="2" a="1"/>
  <c r="Z9" i="2" s="1"/>
  <c r="Z10" i="2" a="1"/>
  <c r="Z10" i="2" s="1"/>
  <c r="Z11" i="2" a="1"/>
  <c r="Z11" i="2" s="1"/>
  <c r="Z12" i="2" a="1"/>
  <c r="Z12" i="2" s="1"/>
  <c r="Z13" i="2" a="1"/>
  <c r="Z13" i="2" s="1"/>
  <c r="Z14" i="2" a="1"/>
  <c r="Z14" i="2"/>
  <c r="Z15" i="2" a="1"/>
  <c r="Z15" i="2" s="1"/>
  <c r="Z16" i="2" a="1"/>
  <c r="Z16" i="2" s="1"/>
  <c r="Z17" i="2" a="1"/>
  <c r="Z17" i="2" s="1"/>
  <c r="Z18" i="2" a="1"/>
  <c r="Z18" i="2" s="1"/>
  <c r="Z19" i="2" a="1"/>
  <c r="Z19" i="2" s="1"/>
  <c r="Z20" i="2" a="1"/>
  <c r="Z20" i="2" s="1"/>
  <c r="Z21" i="2" a="1"/>
  <c r="Z21" i="2" s="1"/>
  <c r="Z22" i="2" a="1"/>
  <c r="Z22" i="2" s="1"/>
  <c r="Z23" i="2" a="1"/>
  <c r="Z23" i="2" s="1"/>
  <c r="Z24" i="2" a="1"/>
  <c r="Z24" i="2" s="1"/>
  <c r="Z25" i="2" a="1"/>
  <c r="Z25" i="2" s="1"/>
  <c r="Z26" i="2" a="1"/>
  <c r="Z26" i="2" s="1"/>
  <c r="Z27" i="2" a="1"/>
  <c r="Z27" i="2" s="1"/>
  <c r="Z28" i="2" a="1"/>
  <c r="Z28" i="2" s="1"/>
  <c r="Z29" i="2" a="1"/>
  <c r="Z29" i="2" s="1"/>
  <c r="Z30" i="2" a="1"/>
  <c r="Z30" i="2" s="1"/>
  <c r="Z31" i="2" a="1"/>
  <c r="Z31" i="2" s="1"/>
  <c r="Z32" i="2" a="1"/>
  <c r="Z32" i="2" s="1"/>
  <c r="Z33" i="2" a="1"/>
  <c r="Z33" i="2" s="1"/>
  <c r="Z34" i="2" a="1"/>
  <c r="Z34" i="2" s="1"/>
  <c r="Z35" i="2" a="1"/>
  <c r="Z35" i="2" s="1"/>
  <c r="Z36" i="2" a="1"/>
  <c r="Z36" i="2" s="1"/>
  <c r="Z37" i="2" a="1"/>
  <c r="Z37" i="2" s="1"/>
  <c r="Z38" i="2" a="1"/>
  <c r="Z38" i="2" s="1"/>
  <c r="Z39" i="2" a="1"/>
  <c r="Z39" i="2" s="1"/>
  <c r="Z40" i="2" a="1"/>
  <c r="Z40" i="2" s="1"/>
  <c r="Z41" i="2" a="1"/>
  <c r="Z41" i="2" s="1"/>
  <c r="Z42" i="2" a="1"/>
  <c r="Z42" i="2" s="1"/>
  <c r="Z43" i="2" a="1"/>
  <c r="Z43" i="2" s="1"/>
  <c r="Z44" i="2" a="1"/>
  <c r="Z44" i="2" s="1"/>
  <c r="Z45" i="2" a="1"/>
  <c r="Z45" i="2" s="1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2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2" i="2"/>
  <c r="V6" i="2"/>
  <c r="V2" i="2"/>
  <c r="W2" i="2" s="1"/>
  <c r="W1" i="2"/>
  <c r="T3" i="10"/>
  <c r="T4" i="10"/>
  <c r="T5" i="10"/>
  <c r="T6" i="10"/>
  <c r="T7" i="10"/>
  <c r="T8" i="10"/>
  <c r="T9" i="10"/>
  <c r="S4" i="10" a="1"/>
  <c r="S4" i="10" s="1"/>
  <c r="S5" i="10" a="1"/>
  <c r="S5" i="10" s="1"/>
  <c r="S6" i="10" a="1"/>
  <c r="S6" i="10" s="1"/>
  <c r="S7" i="10" a="1"/>
  <c r="S7" i="10" s="1"/>
  <c r="S8" i="10" a="1"/>
  <c r="S8" i="10" s="1"/>
  <c r="S3" i="10" a="1"/>
  <c r="S3" i="10" s="1"/>
  <c r="S9" i="10" a="1"/>
  <c r="S9" i="10" s="1"/>
  <c r="S10" i="10" a="1"/>
  <c r="S10" i="10" s="1"/>
  <c r="S11" i="10" a="1"/>
  <c r="S11" i="10" s="1"/>
  <c r="S12" i="10" a="1"/>
  <c r="S12" i="10" s="1"/>
  <c r="S13" i="10" a="1"/>
  <c r="S13" i="10" s="1"/>
  <c r="S14" i="10"/>
  <c r="S15" i="10"/>
  <c r="B2" i="12" l="1"/>
  <c r="A2" i="12"/>
  <c r="B3" i="12"/>
  <c r="A3" i="12"/>
  <c r="A4" i="12" s="1"/>
  <c r="C5" i="8"/>
  <c r="A5" i="12" l="1"/>
  <c r="B4" i="12"/>
  <c r="B5" i="12" l="1"/>
  <c r="A6" i="12"/>
  <c r="O9" i="4"/>
  <c r="A7" i="12" l="1"/>
  <c r="B6" i="12"/>
  <c r="L4" i="8"/>
  <c r="L5" i="8"/>
  <c r="L6" i="8"/>
  <c r="L7" i="8"/>
  <c r="L8" i="8"/>
  <c r="L9" i="8"/>
  <c r="L10" i="8"/>
  <c r="L11" i="8"/>
  <c r="L12" i="8"/>
  <c r="L13" i="8"/>
  <c r="L3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F4" i="8"/>
  <c r="F5" i="8"/>
  <c r="F6" i="8"/>
  <c r="F7" i="8"/>
  <c r="F8" i="8"/>
  <c r="F9" i="8"/>
  <c r="F10" i="8"/>
  <c r="F11" i="8"/>
  <c r="F12" i="8"/>
  <c r="F13" i="8"/>
  <c r="F3" i="8"/>
  <c r="B15" i="3"/>
  <c r="A8" i="12" l="1"/>
  <c r="B7" i="12"/>
  <c r="L14" i="8"/>
  <c r="F3" i="9"/>
  <c r="G3" i="9"/>
  <c r="H3" i="9"/>
  <c r="E3" i="9"/>
  <c r="C4" i="6" a="1"/>
  <c r="C4" i="6" s="1"/>
  <c r="C5" i="6" a="1"/>
  <c r="C5" i="6" s="1"/>
  <c r="C6" i="6" a="1"/>
  <c r="C6" i="6" s="1"/>
  <c r="C7" i="6" a="1"/>
  <c r="C7" i="6" s="1"/>
  <c r="C8" i="6" a="1"/>
  <c r="C8" i="6" s="1"/>
  <c r="C9" i="6" a="1"/>
  <c r="C9" i="6" s="1"/>
  <c r="C10" i="6" a="1"/>
  <c r="C10" i="6" s="1"/>
  <c r="C11" i="6" a="1"/>
  <c r="C11" i="6" s="1"/>
  <c r="C12" i="6" a="1"/>
  <c r="C12" i="6" s="1"/>
  <c r="C13" i="6" a="1"/>
  <c r="C13" i="6" s="1"/>
  <c r="D4" i="6" a="1"/>
  <c r="D4" i="6" s="1"/>
  <c r="D5" i="6" a="1"/>
  <c r="D5" i="6" s="1"/>
  <c r="D6" i="6" a="1"/>
  <c r="D6" i="6" s="1"/>
  <c r="D7" i="6" a="1"/>
  <c r="D7" i="6" s="1"/>
  <c r="D8" i="6" a="1"/>
  <c r="D8" i="6" s="1"/>
  <c r="D9" i="6" a="1"/>
  <c r="D9" i="6" s="1"/>
  <c r="D10" i="6" a="1"/>
  <c r="D10" i="6" s="1"/>
  <c r="D11" i="6" a="1"/>
  <c r="D11" i="6" s="1"/>
  <c r="D12" i="6" a="1"/>
  <c r="D12" i="6" s="1"/>
  <c r="D13" i="6" a="1"/>
  <c r="D13" i="6" s="1"/>
  <c r="A9" i="12" l="1"/>
  <c r="B8" i="12"/>
  <c r="I1" i="11"/>
  <c r="K8" i="4"/>
  <c r="A10" i="12" l="1"/>
  <c r="B9" i="12"/>
  <c r="B2" i="4"/>
  <c r="F6" i="7"/>
  <c r="D19" i="7" a="1"/>
  <c r="D19" i="7" s="1"/>
  <c r="E19" i="7" s="1"/>
  <c r="C19" i="7" a="1"/>
  <c r="C19" i="7" s="1"/>
  <c r="D5" i="7" a="1"/>
  <c r="D5" i="7" s="1"/>
  <c r="E5" i="7" s="1"/>
  <c r="D6" i="7" a="1"/>
  <c r="D6" i="7" s="1"/>
  <c r="E6" i="7" s="1"/>
  <c r="D7" i="7" a="1"/>
  <c r="D7" i="7" s="1"/>
  <c r="E7" i="7" s="1"/>
  <c r="D8" i="7" a="1"/>
  <c r="D8" i="7" s="1"/>
  <c r="E8" i="7" s="1"/>
  <c r="D9" i="7" a="1"/>
  <c r="D9" i="7" s="1"/>
  <c r="E9" i="7" s="1"/>
  <c r="D10" i="7" a="1"/>
  <c r="D10" i="7" s="1"/>
  <c r="E10" i="7" s="1"/>
  <c r="D11" i="7" a="1"/>
  <c r="D11" i="7" s="1"/>
  <c r="E11" i="7" s="1"/>
  <c r="D12" i="7" a="1"/>
  <c r="D12" i="7" s="1"/>
  <c r="E12" i="7" s="1"/>
  <c r="D13" i="7" a="1"/>
  <c r="D13" i="7" s="1"/>
  <c r="E13" i="7" s="1"/>
  <c r="D14" i="7" a="1"/>
  <c r="D14" i="7" s="1"/>
  <c r="E14" i="7" s="1"/>
  <c r="D4" i="7" a="1"/>
  <c r="D4" i="7" s="1"/>
  <c r="E4" i="7" s="1"/>
  <c r="C5" i="7" a="1"/>
  <c r="C5" i="7" s="1"/>
  <c r="C6" i="7" a="1"/>
  <c r="C6" i="7" s="1"/>
  <c r="C7" i="7" a="1"/>
  <c r="C7" i="7" s="1"/>
  <c r="C8" i="7" a="1"/>
  <c r="C8" i="7" s="1"/>
  <c r="C9" i="7" a="1"/>
  <c r="C9" i="7" s="1"/>
  <c r="C10" i="7" a="1"/>
  <c r="C10" i="7" s="1"/>
  <c r="C11" i="7" a="1"/>
  <c r="C11" i="7" s="1"/>
  <c r="C12" i="7" a="1"/>
  <c r="C12" i="7" s="1"/>
  <c r="C13" i="7" a="1"/>
  <c r="C13" i="7" s="1"/>
  <c r="C14" i="7" a="1"/>
  <c r="C14" i="7" s="1"/>
  <c r="C4" i="7" a="1"/>
  <c r="C4" i="7" s="1"/>
  <c r="D2" i="4"/>
  <c r="A11" i="12" l="1"/>
  <c r="B10" i="12"/>
  <c r="C15" i="7"/>
  <c r="C16" i="7" s="1"/>
  <c r="B20" i="7"/>
  <c r="D19" i="6"/>
  <c r="A12" i="12" l="1"/>
  <c r="B11" i="12"/>
  <c r="D20" i="7" a="1"/>
  <c r="D20" i="7" s="1"/>
  <c r="E20" i="7" s="1"/>
  <c r="C20" i="7" a="1"/>
  <c r="C20" i="7" s="1"/>
  <c r="A13" i="12" l="1"/>
  <c r="B12" i="12"/>
  <c r="I1" i="9"/>
  <c r="E77" i="11"/>
  <c r="D77" i="11"/>
  <c r="B77" i="11"/>
  <c r="C77" i="11" s="1"/>
  <c r="E76" i="11"/>
  <c r="D76" i="11"/>
  <c r="B76" i="11"/>
  <c r="C76" i="11" s="1"/>
  <c r="E75" i="11"/>
  <c r="D75" i="11"/>
  <c r="B75" i="11"/>
  <c r="C75" i="11" s="1"/>
  <c r="E74" i="11"/>
  <c r="D74" i="11"/>
  <c r="B74" i="11"/>
  <c r="C74" i="11" s="1"/>
  <c r="E73" i="11"/>
  <c r="D73" i="11"/>
  <c r="B73" i="11"/>
  <c r="C73" i="11" s="1"/>
  <c r="E72" i="11"/>
  <c r="D72" i="11"/>
  <c r="B72" i="11"/>
  <c r="C72" i="11" s="1"/>
  <c r="E71" i="11"/>
  <c r="D71" i="11"/>
  <c r="B71" i="11"/>
  <c r="E70" i="11"/>
  <c r="D70" i="11"/>
  <c r="B70" i="11"/>
  <c r="C70" i="11" s="1"/>
  <c r="E69" i="11"/>
  <c r="D69" i="11"/>
  <c r="B69" i="11"/>
  <c r="C69" i="11" s="1"/>
  <c r="E68" i="11"/>
  <c r="D68" i="11"/>
  <c r="B68" i="11"/>
  <c r="C68" i="11" s="1"/>
  <c r="E67" i="11"/>
  <c r="D67" i="11"/>
  <c r="B67" i="11"/>
  <c r="C67" i="11" s="1"/>
  <c r="E66" i="11"/>
  <c r="D66" i="11"/>
  <c r="B66" i="11"/>
  <c r="E65" i="11"/>
  <c r="D65" i="11"/>
  <c r="B65" i="11"/>
  <c r="C65" i="11" s="1"/>
  <c r="E64" i="11"/>
  <c r="D64" i="11"/>
  <c r="B64" i="11"/>
  <c r="C64" i="11" s="1"/>
  <c r="E63" i="11"/>
  <c r="D63" i="11"/>
  <c r="B63" i="11"/>
  <c r="C63" i="11" s="1"/>
  <c r="E62" i="11"/>
  <c r="D62" i="11"/>
  <c r="B62" i="11"/>
  <c r="C62" i="11" s="1"/>
  <c r="E61" i="11"/>
  <c r="D61" i="11"/>
  <c r="B61" i="11"/>
  <c r="C61" i="11" s="1"/>
  <c r="E60" i="11"/>
  <c r="D60" i="11"/>
  <c r="B60" i="11"/>
  <c r="C60" i="11" s="1"/>
  <c r="E59" i="11"/>
  <c r="D59" i="11"/>
  <c r="B59" i="11"/>
  <c r="C59" i="11" s="1"/>
  <c r="E58" i="11"/>
  <c r="D58" i="11"/>
  <c r="B58" i="11"/>
  <c r="C58" i="11" s="1"/>
  <c r="E57" i="11"/>
  <c r="D57" i="11"/>
  <c r="B57" i="11"/>
  <c r="E56" i="11"/>
  <c r="D56" i="11"/>
  <c r="B56" i="11"/>
  <c r="C56" i="11" s="1"/>
  <c r="E55" i="11"/>
  <c r="D55" i="11"/>
  <c r="B55" i="11"/>
  <c r="C55" i="11" s="1"/>
  <c r="E54" i="11"/>
  <c r="D54" i="11"/>
  <c r="B54" i="11"/>
  <c r="E53" i="11"/>
  <c r="D53" i="11"/>
  <c r="B53" i="11"/>
  <c r="C53" i="11" s="1"/>
  <c r="E52" i="11"/>
  <c r="D52" i="11"/>
  <c r="B52" i="11"/>
  <c r="C52" i="11" s="1"/>
  <c r="E51" i="11"/>
  <c r="D51" i="11"/>
  <c r="B51" i="11"/>
  <c r="C51" i="11" s="1"/>
  <c r="E50" i="11"/>
  <c r="D50" i="11"/>
  <c r="B50" i="11"/>
  <c r="C50" i="11" s="1"/>
  <c r="E49" i="11"/>
  <c r="D49" i="11"/>
  <c r="B49" i="11"/>
  <c r="C49" i="11" s="1"/>
  <c r="E48" i="11"/>
  <c r="D48" i="11"/>
  <c r="B48" i="11"/>
  <c r="C48" i="11" s="1"/>
  <c r="E47" i="11"/>
  <c r="D47" i="11"/>
  <c r="B47" i="11"/>
  <c r="C47" i="11" s="1"/>
  <c r="E46" i="11"/>
  <c r="D46" i="11"/>
  <c r="B46" i="11"/>
  <c r="C46" i="11" s="1"/>
  <c r="E45" i="11"/>
  <c r="D45" i="11"/>
  <c r="B45" i="11"/>
  <c r="E44" i="11"/>
  <c r="D44" i="11"/>
  <c r="B44" i="11"/>
  <c r="C44" i="11" s="1"/>
  <c r="E43" i="11"/>
  <c r="D43" i="11"/>
  <c r="B43" i="11"/>
  <c r="C43" i="11" s="1"/>
  <c r="E42" i="11"/>
  <c r="D42" i="11"/>
  <c r="B42" i="11"/>
  <c r="E41" i="11"/>
  <c r="D41" i="11"/>
  <c r="B41" i="11"/>
  <c r="C41" i="11" s="1"/>
  <c r="E40" i="11"/>
  <c r="D40" i="11"/>
  <c r="B40" i="11"/>
  <c r="C40" i="11" s="1"/>
  <c r="E39" i="11"/>
  <c r="D39" i="11"/>
  <c r="B39" i="11"/>
  <c r="C39" i="11" s="1"/>
  <c r="E38" i="11"/>
  <c r="D38" i="11"/>
  <c r="B38" i="11"/>
  <c r="C38" i="11" s="1"/>
  <c r="E37" i="11"/>
  <c r="D37" i="11"/>
  <c r="B37" i="11"/>
  <c r="C37" i="11" s="1"/>
  <c r="E36" i="11"/>
  <c r="D36" i="11"/>
  <c r="B36" i="11"/>
  <c r="C36" i="11" s="1"/>
  <c r="E35" i="11"/>
  <c r="D35" i="11"/>
  <c r="B35" i="11"/>
  <c r="C35" i="11" s="1"/>
  <c r="E34" i="11"/>
  <c r="D34" i="11"/>
  <c r="B34" i="11"/>
  <c r="C34" i="11" s="1"/>
  <c r="E33" i="11"/>
  <c r="D33" i="11"/>
  <c r="B33" i="11"/>
  <c r="E32" i="11"/>
  <c r="D32" i="11"/>
  <c r="B32" i="11"/>
  <c r="C32" i="11" s="1"/>
  <c r="E31" i="11"/>
  <c r="D31" i="11"/>
  <c r="F31" i="11" s="1"/>
  <c r="B31" i="11"/>
  <c r="C31" i="11" s="1"/>
  <c r="E30" i="11"/>
  <c r="D30" i="11"/>
  <c r="B30" i="11"/>
  <c r="E29" i="11"/>
  <c r="D29" i="11"/>
  <c r="B29" i="11"/>
  <c r="C29" i="11" s="1"/>
  <c r="E28" i="11"/>
  <c r="D28" i="11"/>
  <c r="B28" i="11"/>
  <c r="C28" i="11" s="1"/>
  <c r="E27" i="11"/>
  <c r="D27" i="11"/>
  <c r="B27" i="11"/>
  <c r="C27" i="11" s="1"/>
  <c r="E26" i="11"/>
  <c r="D26" i="11"/>
  <c r="B26" i="11"/>
  <c r="C26" i="11" s="1"/>
  <c r="E25" i="11"/>
  <c r="D25" i="11"/>
  <c r="B25" i="11"/>
  <c r="C25" i="11" s="1"/>
  <c r="E24" i="11"/>
  <c r="D24" i="11"/>
  <c r="B24" i="11"/>
  <c r="C24" i="11" s="1"/>
  <c r="E23" i="11"/>
  <c r="D23" i="11"/>
  <c r="B23" i="11"/>
  <c r="C23" i="11" s="1"/>
  <c r="E22" i="11"/>
  <c r="D22" i="11"/>
  <c r="B22" i="11"/>
  <c r="C22" i="11" s="1"/>
  <c r="E21" i="11"/>
  <c r="D21" i="11"/>
  <c r="B21" i="11"/>
  <c r="E20" i="11"/>
  <c r="D20" i="11"/>
  <c r="B20" i="11"/>
  <c r="C20" i="11" s="1"/>
  <c r="E19" i="11"/>
  <c r="D19" i="11"/>
  <c r="G19" i="11" s="1"/>
  <c r="B19" i="11"/>
  <c r="C19" i="11" s="1"/>
  <c r="E18" i="11"/>
  <c r="D18" i="11"/>
  <c r="G18" i="11" s="1"/>
  <c r="B18" i="11"/>
  <c r="E17" i="11"/>
  <c r="D17" i="11"/>
  <c r="G17" i="11" s="1"/>
  <c r="B17" i="11"/>
  <c r="C17" i="11" s="1"/>
  <c r="E16" i="11"/>
  <c r="D16" i="11"/>
  <c r="G16" i="11" s="1"/>
  <c r="B16" i="11"/>
  <c r="C16" i="11" s="1"/>
  <c r="E15" i="11"/>
  <c r="D15" i="11"/>
  <c r="G15" i="11" s="1"/>
  <c r="B15" i="11"/>
  <c r="E14" i="11"/>
  <c r="D14" i="11"/>
  <c r="G14" i="11" s="1"/>
  <c r="B14" i="11"/>
  <c r="C14" i="11" s="1"/>
  <c r="E13" i="11"/>
  <c r="D13" i="11"/>
  <c r="B13" i="11"/>
  <c r="C13" i="11" s="1"/>
  <c r="E12" i="11"/>
  <c r="D12" i="11"/>
  <c r="G12" i="11" s="1"/>
  <c r="B12" i="11"/>
  <c r="C12" i="11" s="1"/>
  <c r="E11" i="11"/>
  <c r="D11" i="11"/>
  <c r="G11" i="11" s="1"/>
  <c r="B11" i="11"/>
  <c r="E10" i="11"/>
  <c r="D10" i="11"/>
  <c r="G10" i="11" s="1"/>
  <c r="B10" i="11"/>
  <c r="C10" i="11" s="1"/>
  <c r="E9" i="11"/>
  <c r="D9" i="11"/>
  <c r="G9" i="11" s="1"/>
  <c r="B9" i="11"/>
  <c r="C9" i="11" s="1"/>
  <c r="E8" i="11"/>
  <c r="D8" i="11"/>
  <c r="G8" i="11" s="1"/>
  <c r="B8" i="11"/>
  <c r="E7" i="11"/>
  <c r="D7" i="11"/>
  <c r="G7" i="11" s="1"/>
  <c r="B7" i="11"/>
  <c r="C7" i="11" s="1"/>
  <c r="E6" i="11"/>
  <c r="D6" i="11"/>
  <c r="G6" i="11" s="1"/>
  <c r="B6" i="11"/>
  <c r="C6" i="11" s="1"/>
  <c r="E5" i="11"/>
  <c r="D5" i="11"/>
  <c r="G5" i="11" s="1"/>
  <c r="B5" i="11"/>
  <c r="E4" i="11"/>
  <c r="D4" i="11"/>
  <c r="G4" i="11" s="1"/>
  <c r="B4" i="11"/>
  <c r="E3" i="11"/>
  <c r="D3" i="11"/>
  <c r="G3" i="11" s="1"/>
  <c r="B3" i="11"/>
  <c r="C3" i="11" s="1"/>
  <c r="E2" i="11"/>
  <c r="D2" i="11"/>
  <c r="G2" i="11" s="1"/>
  <c r="B2" i="11"/>
  <c r="C2" i="11" s="1"/>
  <c r="G23" i="10" a="1"/>
  <c r="G23" i="10" s="1"/>
  <c r="G22" i="10" a="1"/>
  <c r="G22" i="10" s="1"/>
  <c r="G21" i="10" a="1"/>
  <c r="G21" i="10" s="1"/>
  <c r="G20" i="10" a="1"/>
  <c r="G20" i="10" s="1"/>
  <c r="G19" i="10" a="1"/>
  <c r="G19" i="10" s="1"/>
  <c r="G18" i="10" a="1"/>
  <c r="G18" i="10" s="1"/>
  <c r="G17" i="10" a="1"/>
  <c r="G17" i="10" s="1"/>
  <c r="G16" i="10" a="1"/>
  <c r="G16" i="10" s="1"/>
  <c r="C16" i="10"/>
  <c r="G15" i="10"/>
  <c r="C15" i="10"/>
  <c r="G14" i="10" a="1"/>
  <c r="G14" i="10" s="1"/>
  <c r="G13" i="10"/>
  <c r="C11" i="10"/>
  <c r="C10" i="10"/>
  <c r="G9" i="10"/>
  <c r="C9" i="10"/>
  <c r="G8" i="10"/>
  <c r="G7" i="10"/>
  <c r="N6" i="10"/>
  <c r="K6" i="10"/>
  <c r="M6" i="10" s="1"/>
  <c r="G6" i="10"/>
  <c r="C6" i="10"/>
  <c r="N5" i="10"/>
  <c r="K5" i="10"/>
  <c r="G5" i="10"/>
  <c r="C5" i="10"/>
  <c r="N4" i="10"/>
  <c r="K4" i="10"/>
  <c r="M4" i="10" s="1"/>
  <c r="G4" i="10"/>
  <c r="C4" i="10"/>
  <c r="N3" i="10"/>
  <c r="K3" i="10"/>
  <c r="M3" i="10" s="1"/>
  <c r="I3" i="10" a="1"/>
  <c r="I3" i="10" s="1"/>
  <c r="D4" i="9"/>
  <c r="M3" i="9"/>
  <c r="B20" i="6"/>
  <c r="C19" i="6" a="1"/>
  <c r="C19" i="6" s="1"/>
  <c r="D14" i="6" a="1"/>
  <c r="D14" i="6" s="1"/>
  <c r="C14" i="6" a="1"/>
  <c r="C14" i="6" s="1"/>
  <c r="B15" i="5"/>
  <c r="B27" i="5" s="1"/>
  <c r="B4" i="5"/>
  <c r="L3" i="5"/>
  <c r="B5" i="4" s="1"/>
  <c r="C12" i="4"/>
  <c r="C16" i="4" s="1"/>
  <c r="C20" i="4" s="1"/>
  <c r="C24" i="4" s="1"/>
  <c r="C11" i="4"/>
  <c r="C15" i="4" s="1"/>
  <c r="C19" i="4" s="1"/>
  <c r="C23" i="4" s="1"/>
  <c r="C10" i="4"/>
  <c r="C14" i="4" s="1"/>
  <c r="C18" i="4" s="1"/>
  <c r="C22" i="4" s="1"/>
  <c r="C9" i="4"/>
  <c r="C13" i="4" s="1"/>
  <c r="C17" i="4" s="1"/>
  <c r="C21" i="4" s="1"/>
  <c r="G3040" i="3"/>
  <c r="D3040" i="3" s="1"/>
  <c r="F3040" i="3"/>
  <c r="E3040" i="3"/>
  <c r="C3040" i="3"/>
  <c r="B3040" i="3"/>
  <c r="G3039" i="3"/>
  <c r="D3039" i="3" s="1"/>
  <c r="F3039" i="3"/>
  <c r="E3039" i="3"/>
  <c r="C3039" i="3"/>
  <c r="B3039" i="3"/>
  <c r="G3038" i="3"/>
  <c r="D3038" i="3" s="1"/>
  <c r="F3038" i="3"/>
  <c r="E3038" i="3"/>
  <c r="C3038" i="3"/>
  <c r="B3038" i="3"/>
  <c r="G3037" i="3"/>
  <c r="D3037" i="3" s="1"/>
  <c r="F3037" i="3"/>
  <c r="E3037" i="3"/>
  <c r="C3037" i="3"/>
  <c r="B3037" i="3"/>
  <c r="G3036" i="3"/>
  <c r="D3036" i="3" s="1"/>
  <c r="F3036" i="3"/>
  <c r="E3036" i="3"/>
  <c r="C3036" i="3"/>
  <c r="B3036" i="3"/>
  <c r="G3035" i="3"/>
  <c r="D3035" i="3" s="1"/>
  <c r="F3035" i="3"/>
  <c r="E3035" i="3"/>
  <c r="C3035" i="3"/>
  <c r="B3035" i="3"/>
  <c r="G3034" i="3"/>
  <c r="D3034" i="3" s="1"/>
  <c r="F3034" i="3"/>
  <c r="E3034" i="3"/>
  <c r="C3034" i="3"/>
  <c r="B3034" i="3"/>
  <c r="G3033" i="3"/>
  <c r="D3033" i="3" s="1"/>
  <c r="F3033" i="3"/>
  <c r="E3033" i="3"/>
  <c r="C3033" i="3"/>
  <c r="B3033" i="3"/>
  <c r="G3032" i="3"/>
  <c r="D3032" i="3" s="1"/>
  <c r="F3032" i="3"/>
  <c r="E3032" i="3"/>
  <c r="C3032" i="3"/>
  <c r="B3032" i="3"/>
  <c r="G3031" i="3"/>
  <c r="D3031" i="3" s="1"/>
  <c r="F3031" i="3"/>
  <c r="E3031" i="3"/>
  <c r="C3031" i="3"/>
  <c r="B3031" i="3"/>
  <c r="G3030" i="3"/>
  <c r="D3030" i="3" s="1"/>
  <c r="F3030" i="3"/>
  <c r="E3030" i="3"/>
  <c r="C3030" i="3"/>
  <c r="B3030" i="3"/>
  <c r="G3029" i="3"/>
  <c r="D3029" i="3" s="1"/>
  <c r="F3029" i="3"/>
  <c r="E3029" i="3"/>
  <c r="C3029" i="3"/>
  <c r="B3029" i="3"/>
  <c r="G3028" i="3"/>
  <c r="D3028" i="3" s="1"/>
  <c r="F3028" i="3"/>
  <c r="E3028" i="3"/>
  <c r="C3028" i="3"/>
  <c r="B3028" i="3"/>
  <c r="G3027" i="3"/>
  <c r="D3027" i="3" s="1"/>
  <c r="F3027" i="3"/>
  <c r="E3027" i="3"/>
  <c r="C3027" i="3"/>
  <c r="B3027" i="3"/>
  <c r="G3026" i="3"/>
  <c r="D3026" i="3" s="1"/>
  <c r="F3026" i="3"/>
  <c r="E3026" i="3"/>
  <c r="C3026" i="3"/>
  <c r="B3026" i="3"/>
  <c r="G3025" i="3"/>
  <c r="D3025" i="3" s="1"/>
  <c r="F3025" i="3"/>
  <c r="E3025" i="3"/>
  <c r="C3025" i="3"/>
  <c r="B3025" i="3"/>
  <c r="G3024" i="3"/>
  <c r="D3024" i="3" s="1"/>
  <c r="F3024" i="3"/>
  <c r="E3024" i="3"/>
  <c r="C3024" i="3"/>
  <c r="B3024" i="3"/>
  <c r="G3023" i="3"/>
  <c r="D3023" i="3" s="1"/>
  <c r="F3023" i="3"/>
  <c r="E3023" i="3"/>
  <c r="C3023" i="3"/>
  <c r="B3023" i="3"/>
  <c r="G3022" i="3"/>
  <c r="D3022" i="3" s="1"/>
  <c r="F3022" i="3"/>
  <c r="E3022" i="3"/>
  <c r="C3022" i="3"/>
  <c r="B3022" i="3"/>
  <c r="G3021" i="3"/>
  <c r="D3021" i="3" s="1"/>
  <c r="F3021" i="3"/>
  <c r="E3021" i="3"/>
  <c r="C3021" i="3"/>
  <c r="B3021" i="3"/>
  <c r="G3020" i="3"/>
  <c r="D3020" i="3" s="1"/>
  <c r="F3020" i="3"/>
  <c r="E3020" i="3"/>
  <c r="C3020" i="3"/>
  <c r="B3020" i="3"/>
  <c r="G3019" i="3"/>
  <c r="D3019" i="3" s="1"/>
  <c r="F3019" i="3"/>
  <c r="E3019" i="3"/>
  <c r="C3019" i="3"/>
  <c r="B3019" i="3"/>
  <c r="G3018" i="3"/>
  <c r="D3018" i="3" s="1"/>
  <c r="F3018" i="3"/>
  <c r="E3018" i="3"/>
  <c r="C3018" i="3"/>
  <c r="B3018" i="3"/>
  <c r="G3017" i="3"/>
  <c r="D3017" i="3" s="1"/>
  <c r="F3017" i="3"/>
  <c r="E3017" i="3"/>
  <c r="C3017" i="3"/>
  <c r="B3017" i="3"/>
  <c r="G3016" i="3"/>
  <c r="D3016" i="3" s="1"/>
  <c r="F3016" i="3"/>
  <c r="E3016" i="3"/>
  <c r="C3016" i="3"/>
  <c r="B3016" i="3"/>
  <c r="G3015" i="3"/>
  <c r="D3015" i="3" s="1"/>
  <c r="F3015" i="3"/>
  <c r="E3015" i="3"/>
  <c r="C3015" i="3"/>
  <c r="B3015" i="3"/>
  <c r="G3014" i="3"/>
  <c r="D3014" i="3" s="1"/>
  <c r="F3014" i="3"/>
  <c r="E3014" i="3"/>
  <c r="C3014" i="3"/>
  <c r="B3014" i="3"/>
  <c r="G3013" i="3"/>
  <c r="D3013" i="3" s="1"/>
  <c r="F3013" i="3"/>
  <c r="E3013" i="3"/>
  <c r="C3013" i="3"/>
  <c r="B3013" i="3"/>
  <c r="G3012" i="3"/>
  <c r="D3012" i="3" s="1"/>
  <c r="F3012" i="3"/>
  <c r="E3012" i="3"/>
  <c r="C3012" i="3"/>
  <c r="B3012" i="3"/>
  <c r="G3011" i="3"/>
  <c r="D3011" i="3" s="1"/>
  <c r="F3011" i="3"/>
  <c r="E3011" i="3"/>
  <c r="C3011" i="3"/>
  <c r="B3011" i="3"/>
  <c r="G3010" i="3"/>
  <c r="D3010" i="3" s="1"/>
  <c r="F3010" i="3"/>
  <c r="E3010" i="3"/>
  <c r="C3010" i="3"/>
  <c r="B3010" i="3"/>
  <c r="G3009" i="3"/>
  <c r="D3009" i="3" s="1"/>
  <c r="F3009" i="3"/>
  <c r="E3009" i="3"/>
  <c r="C3009" i="3"/>
  <c r="B3009" i="3"/>
  <c r="G3008" i="3"/>
  <c r="D3008" i="3" s="1"/>
  <c r="F3008" i="3"/>
  <c r="E3008" i="3"/>
  <c r="C3008" i="3"/>
  <c r="B3008" i="3"/>
  <c r="G3007" i="3"/>
  <c r="D3007" i="3" s="1"/>
  <c r="F3007" i="3"/>
  <c r="E3007" i="3"/>
  <c r="C3007" i="3"/>
  <c r="B3007" i="3"/>
  <c r="G3006" i="3"/>
  <c r="D3006" i="3" s="1"/>
  <c r="F3006" i="3"/>
  <c r="E3006" i="3"/>
  <c r="C3006" i="3"/>
  <c r="B3006" i="3"/>
  <c r="G3005" i="3"/>
  <c r="D3005" i="3" s="1"/>
  <c r="F3005" i="3"/>
  <c r="E3005" i="3"/>
  <c r="C3005" i="3"/>
  <c r="B3005" i="3"/>
  <c r="G3004" i="3"/>
  <c r="D3004" i="3" s="1"/>
  <c r="F3004" i="3"/>
  <c r="E3004" i="3"/>
  <c r="C3004" i="3"/>
  <c r="B3004" i="3"/>
  <c r="G3003" i="3"/>
  <c r="F3003" i="3"/>
  <c r="E3003" i="3"/>
  <c r="D3003" i="3"/>
  <c r="C3003" i="3"/>
  <c r="B3003" i="3"/>
  <c r="G3002" i="3"/>
  <c r="D3002" i="3" s="1"/>
  <c r="F3002" i="3"/>
  <c r="E3002" i="3"/>
  <c r="C3002" i="3"/>
  <c r="B3002" i="3"/>
  <c r="G3001" i="3"/>
  <c r="D3001" i="3" s="1"/>
  <c r="F3001" i="3"/>
  <c r="E3001" i="3"/>
  <c r="C3001" i="3"/>
  <c r="B3001" i="3"/>
  <c r="G3000" i="3"/>
  <c r="D3000" i="3" s="1"/>
  <c r="F3000" i="3"/>
  <c r="E3000" i="3"/>
  <c r="C3000" i="3"/>
  <c r="B3000" i="3"/>
  <c r="G2999" i="3"/>
  <c r="D2999" i="3" s="1"/>
  <c r="F2999" i="3"/>
  <c r="E2999" i="3"/>
  <c r="C2999" i="3"/>
  <c r="B2999" i="3"/>
  <c r="G2998" i="3"/>
  <c r="D2998" i="3" s="1"/>
  <c r="F2998" i="3"/>
  <c r="E2998" i="3"/>
  <c r="C2998" i="3"/>
  <c r="B2998" i="3"/>
  <c r="G2997" i="3"/>
  <c r="D2997" i="3" s="1"/>
  <c r="F2997" i="3"/>
  <c r="E2997" i="3"/>
  <c r="C2997" i="3"/>
  <c r="B2997" i="3"/>
  <c r="G2996" i="3"/>
  <c r="D2996" i="3" s="1"/>
  <c r="F2996" i="3"/>
  <c r="E2996" i="3"/>
  <c r="C2996" i="3"/>
  <c r="B2996" i="3"/>
  <c r="G2995" i="3"/>
  <c r="D2995" i="3" s="1"/>
  <c r="F2995" i="3"/>
  <c r="E2995" i="3"/>
  <c r="C2995" i="3"/>
  <c r="B2995" i="3"/>
  <c r="G2994" i="3"/>
  <c r="D2994" i="3" s="1"/>
  <c r="F2994" i="3"/>
  <c r="E2994" i="3"/>
  <c r="C2994" i="3"/>
  <c r="B2994" i="3"/>
  <c r="G2993" i="3"/>
  <c r="D2993" i="3" s="1"/>
  <c r="F2993" i="3"/>
  <c r="E2993" i="3"/>
  <c r="C2993" i="3"/>
  <c r="B2993" i="3"/>
  <c r="G2992" i="3"/>
  <c r="D2992" i="3" s="1"/>
  <c r="F2992" i="3"/>
  <c r="E2992" i="3"/>
  <c r="C2992" i="3"/>
  <c r="B2992" i="3"/>
  <c r="G2991" i="3"/>
  <c r="D2991" i="3" s="1"/>
  <c r="F2991" i="3"/>
  <c r="E2991" i="3"/>
  <c r="C2991" i="3"/>
  <c r="B2991" i="3"/>
  <c r="G2990" i="3"/>
  <c r="D2990" i="3" s="1"/>
  <c r="F2990" i="3"/>
  <c r="E2990" i="3"/>
  <c r="C2990" i="3"/>
  <c r="B2990" i="3"/>
  <c r="G2989" i="3"/>
  <c r="D2989" i="3" s="1"/>
  <c r="F2989" i="3"/>
  <c r="E2989" i="3"/>
  <c r="C2989" i="3"/>
  <c r="B2989" i="3"/>
  <c r="G2988" i="3"/>
  <c r="D2988" i="3" s="1"/>
  <c r="F2988" i="3"/>
  <c r="E2988" i="3"/>
  <c r="C2988" i="3"/>
  <c r="B2988" i="3"/>
  <c r="G2987" i="3"/>
  <c r="D2987" i="3" s="1"/>
  <c r="F2987" i="3"/>
  <c r="E2987" i="3"/>
  <c r="C2987" i="3"/>
  <c r="B2987" i="3"/>
  <c r="G2986" i="3"/>
  <c r="D2986" i="3" s="1"/>
  <c r="F2986" i="3"/>
  <c r="E2986" i="3"/>
  <c r="C2986" i="3"/>
  <c r="B2986" i="3"/>
  <c r="G2985" i="3"/>
  <c r="D2985" i="3" s="1"/>
  <c r="F2985" i="3"/>
  <c r="E2985" i="3"/>
  <c r="C2985" i="3"/>
  <c r="B2985" i="3"/>
  <c r="G2984" i="3"/>
  <c r="D2984" i="3" s="1"/>
  <c r="F2984" i="3"/>
  <c r="E2984" i="3"/>
  <c r="C2984" i="3"/>
  <c r="B2984" i="3"/>
  <c r="G2983" i="3"/>
  <c r="D2983" i="3" s="1"/>
  <c r="F2983" i="3"/>
  <c r="E2983" i="3"/>
  <c r="C2983" i="3"/>
  <c r="B2983" i="3"/>
  <c r="G2982" i="3"/>
  <c r="D2982" i="3" s="1"/>
  <c r="F2982" i="3"/>
  <c r="E2982" i="3"/>
  <c r="C2982" i="3"/>
  <c r="B2982" i="3"/>
  <c r="G2981" i="3"/>
  <c r="D2981" i="3" s="1"/>
  <c r="F2981" i="3"/>
  <c r="E2981" i="3"/>
  <c r="C2981" i="3"/>
  <c r="B2981" i="3"/>
  <c r="G2980" i="3"/>
  <c r="D2980" i="3" s="1"/>
  <c r="F2980" i="3"/>
  <c r="E2980" i="3"/>
  <c r="C2980" i="3"/>
  <c r="B2980" i="3"/>
  <c r="G2979" i="3"/>
  <c r="D2979" i="3" s="1"/>
  <c r="F2979" i="3"/>
  <c r="E2979" i="3"/>
  <c r="C2979" i="3"/>
  <c r="B2979" i="3"/>
  <c r="G2978" i="3"/>
  <c r="D2978" i="3" s="1"/>
  <c r="F2978" i="3"/>
  <c r="E2978" i="3"/>
  <c r="C2978" i="3"/>
  <c r="B2978" i="3"/>
  <c r="G2977" i="3"/>
  <c r="D2977" i="3" s="1"/>
  <c r="F2977" i="3"/>
  <c r="E2977" i="3"/>
  <c r="C2977" i="3"/>
  <c r="B2977" i="3"/>
  <c r="G2976" i="3"/>
  <c r="D2976" i="3" s="1"/>
  <c r="F2976" i="3"/>
  <c r="E2976" i="3"/>
  <c r="C2976" i="3"/>
  <c r="B2976" i="3"/>
  <c r="G2975" i="3"/>
  <c r="D2975" i="3" s="1"/>
  <c r="F2975" i="3"/>
  <c r="E2975" i="3"/>
  <c r="C2975" i="3"/>
  <c r="B2975" i="3"/>
  <c r="G2974" i="3"/>
  <c r="D2974" i="3" s="1"/>
  <c r="F2974" i="3"/>
  <c r="E2974" i="3"/>
  <c r="C2974" i="3"/>
  <c r="B2974" i="3"/>
  <c r="G2973" i="3"/>
  <c r="D2973" i="3" s="1"/>
  <c r="F2973" i="3"/>
  <c r="E2973" i="3"/>
  <c r="C2973" i="3"/>
  <c r="B2973" i="3"/>
  <c r="G2972" i="3"/>
  <c r="D2972" i="3" s="1"/>
  <c r="F2972" i="3"/>
  <c r="E2972" i="3"/>
  <c r="C2972" i="3"/>
  <c r="B2972" i="3"/>
  <c r="G2971" i="3"/>
  <c r="D2971" i="3" s="1"/>
  <c r="F2971" i="3"/>
  <c r="E2971" i="3"/>
  <c r="C2971" i="3"/>
  <c r="B2971" i="3"/>
  <c r="G2970" i="3"/>
  <c r="D2970" i="3" s="1"/>
  <c r="F2970" i="3"/>
  <c r="E2970" i="3"/>
  <c r="C2970" i="3"/>
  <c r="B2970" i="3"/>
  <c r="G2969" i="3"/>
  <c r="F2969" i="3"/>
  <c r="E2969" i="3"/>
  <c r="D2969" i="3"/>
  <c r="C2969" i="3"/>
  <c r="B2969" i="3"/>
  <c r="G2968" i="3"/>
  <c r="D2968" i="3" s="1"/>
  <c r="F2968" i="3"/>
  <c r="E2968" i="3"/>
  <c r="C2968" i="3"/>
  <c r="B2968" i="3"/>
  <c r="G2967" i="3"/>
  <c r="D2967" i="3" s="1"/>
  <c r="F2967" i="3"/>
  <c r="E2967" i="3"/>
  <c r="C2967" i="3"/>
  <c r="B2967" i="3"/>
  <c r="G2966" i="3"/>
  <c r="D2966" i="3" s="1"/>
  <c r="F2966" i="3"/>
  <c r="E2966" i="3"/>
  <c r="C2966" i="3"/>
  <c r="B2966" i="3"/>
  <c r="G2965" i="3"/>
  <c r="D2965" i="3" s="1"/>
  <c r="F2965" i="3"/>
  <c r="E2965" i="3"/>
  <c r="C2965" i="3"/>
  <c r="B2965" i="3"/>
  <c r="G2964" i="3"/>
  <c r="D2964" i="3" s="1"/>
  <c r="F2964" i="3"/>
  <c r="E2964" i="3"/>
  <c r="C2964" i="3"/>
  <c r="B2964" i="3"/>
  <c r="G2963" i="3"/>
  <c r="D2963" i="3" s="1"/>
  <c r="F2963" i="3"/>
  <c r="E2963" i="3"/>
  <c r="C2963" i="3"/>
  <c r="B2963" i="3"/>
  <c r="G2962" i="3"/>
  <c r="D2962" i="3" s="1"/>
  <c r="F2962" i="3"/>
  <c r="E2962" i="3"/>
  <c r="C2962" i="3"/>
  <c r="B2962" i="3"/>
  <c r="G2961" i="3"/>
  <c r="D2961" i="3" s="1"/>
  <c r="F2961" i="3"/>
  <c r="E2961" i="3"/>
  <c r="C2961" i="3"/>
  <c r="B2961" i="3"/>
  <c r="G2960" i="3"/>
  <c r="D2960" i="3" s="1"/>
  <c r="F2960" i="3"/>
  <c r="E2960" i="3"/>
  <c r="C2960" i="3"/>
  <c r="B2960" i="3"/>
  <c r="G2959" i="3"/>
  <c r="D2959" i="3" s="1"/>
  <c r="F2959" i="3"/>
  <c r="E2959" i="3"/>
  <c r="C2959" i="3"/>
  <c r="B2959" i="3"/>
  <c r="G2958" i="3"/>
  <c r="D2958" i="3" s="1"/>
  <c r="F2958" i="3"/>
  <c r="E2958" i="3"/>
  <c r="C2958" i="3"/>
  <c r="B2958" i="3"/>
  <c r="G2957" i="3"/>
  <c r="D2957" i="3" s="1"/>
  <c r="F2957" i="3"/>
  <c r="E2957" i="3"/>
  <c r="C2957" i="3"/>
  <c r="B2957" i="3"/>
  <c r="G2956" i="3"/>
  <c r="D2956" i="3" s="1"/>
  <c r="F2956" i="3"/>
  <c r="E2956" i="3"/>
  <c r="C2956" i="3"/>
  <c r="B2956" i="3"/>
  <c r="G2955" i="3"/>
  <c r="F2955" i="3"/>
  <c r="E2955" i="3"/>
  <c r="D2955" i="3"/>
  <c r="C2955" i="3"/>
  <c r="B2955" i="3"/>
  <c r="G2954" i="3"/>
  <c r="D2954" i="3" s="1"/>
  <c r="F2954" i="3"/>
  <c r="E2954" i="3"/>
  <c r="C2954" i="3"/>
  <c r="B2954" i="3"/>
  <c r="G2953" i="3"/>
  <c r="D2953" i="3" s="1"/>
  <c r="F2953" i="3"/>
  <c r="E2953" i="3"/>
  <c r="C2953" i="3"/>
  <c r="B2953" i="3"/>
  <c r="G2952" i="3"/>
  <c r="D2952" i="3" s="1"/>
  <c r="F2952" i="3"/>
  <c r="E2952" i="3"/>
  <c r="C2952" i="3"/>
  <c r="B2952" i="3"/>
  <c r="G2951" i="3"/>
  <c r="D2951" i="3" s="1"/>
  <c r="F2951" i="3"/>
  <c r="E2951" i="3"/>
  <c r="C2951" i="3"/>
  <c r="B2951" i="3"/>
  <c r="G2950" i="3"/>
  <c r="D2950" i="3" s="1"/>
  <c r="F2950" i="3"/>
  <c r="E2950" i="3"/>
  <c r="C2950" i="3"/>
  <c r="B2950" i="3"/>
  <c r="G2949" i="3"/>
  <c r="D2949" i="3" s="1"/>
  <c r="F2949" i="3"/>
  <c r="E2949" i="3"/>
  <c r="C2949" i="3"/>
  <c r="B2949" i="3"/>
  <c r="G2948" i="3"/>
  <c r="D2948" i="3" s="1"/>
  <c r="F2948" i="3"/>
  <c r="E2948" i="3"/>
  <c r="C2948" i="3"/>
  <c r="B2948" i="3"/>
  <c r="G2947" i="3"/>
  <c r="D2947" i="3" s="1"/>
  <c r="F2947" i="3"/>
  <c r="E2947" i="3"/>
  <c r="C2947" i="3"/>
  <c r="B2947" i="3"/>
  <c r="G2946" i="3"/>
  <c r="D2946" i="3" s="1"/>
  <c r="F2946" i="3"/>
  <c r="E2946" i="3"/>
  <c r="C2946" i="3"/>
  <c r="B2946" i="3"/>
  <c r="G2945" i="3"/>
  <c r="D2945" i="3" s="1"/>
  <c r="F2945" i="3"/>
  <c r="E2945" i="3"/>
  <c r="C2945" i="3"/>
  <c r="B2945" i="3"/>
  <c r="G2944" i="3"/>
  <c r="D2944" i="3" s="1"/>
  <c r="F2944" i="3"/>
  <c r="E2944" i="3"/>
  <c r="C2944" i="3"/>
  <c r="B2944" i="3"/>
  <c r="G2943" i="3"/>
  <c r="D2943" i="3" s="1"/>
  <c r="F2943" i="3"/>
  <c r="E2943" i="3"/>
  <c r="C2943" i="3"/>
  <c r="B2943" i="3"/>
  <c r="G2942" i="3"/>
  <c r="D2942" i="3" s="1"/>
  <c r="F2942" i="3"/>
  <c r="E2942" i="3"/>
  <c r="C2942" i="3"/>
  <c r="B2942" i="3"/>
  <c r="G2941" i="3"/>
  <c r="D2941" i="3" s="1"/>
  <c r="F2941" i="3"/>
  <c r="E2941" i="3"/>
  <c r="C2941" i="3"/>
  <c r="B2941" i="3"/>
  <c r="G2940" i="3"/>
  <c r="D2940" i="3" s="1"/>
  <c r="F2940" i="3"/>
  <c r="E2940" i="3"/>
  <c r="C2940" i="3"/>
  <c r="B2940" i="3"/>
  <c r="G2939" i="3"/>
  <c r="D2939" i="3" s="1"/>
  <c r="F2939" i="3"/>
  <c r="E2939" i="3"/>
  <c r="C2939" i="3"/>
  <c r="B2939" i="3"/>
  <c r="G2938" i="3"/>
  <c r="D2938" i="3" s="1"/>
  <c r="F2938" i="3"/>
  <c r="E2938" i="3"/>
  <c r="C2938" i="3"/>
  <c r="B2938" i="3"/>
  <c r="G2937" i="3"/>
  <c r="D2937" i="3" s="1"/>
  <c r="F2937" i="3"/>
  <c r="E2937" i="3"/>
  <c r="C2937" i="3"/>
  <c r="B2937" i="3"/>
  <c r="G2936" i="3"/>
  <c r="D2936" i="3" s="1"/>
  <c r="F2936" i="3"/>
  <c r="E2936" i="3"/>
  <c r="C2936" i="3"/>
  <c r="B2936" i="3"/>
  <c r="G2935" i="3"/>
  <c r="D2935" i="3" s="1"/>
  <c r="F2935" i="3"/>
  <c r="E2935" i="3"/>
  <c r="C2935" i="3"/>
  <c r="B2935" i="3"/>
  <c r="G2934" i="3"/>
  <c r="D2934" i="3" s="1"/>
  <c r="F2934" i="3"/>
  <c r="E2934" i="3"/>
  <c r="C2934" i="3"/>
  <c r="B2934" i="3"/>
  <c r="G2933" i="3"/>
  <c r="D2933" i="3" s="1"/>
  <c r="F2933" i="3"/>
  <c r="E2933" i="3"/>
  <c r="C2933" i="3"/>
  <c r="B2933" i="3"/>
  <c r="G2932" i="3"/>
  <c r="D2932" i="3" s="1"/>
  <c r="F2932" i="3"/>
  <c r="E2932" i="3"/>
  <c r="C2932" i="3"/>
  <c r="B2932" i="3"/>
  <c r="G2931" i="3"/>
  <c r="D2931" i="3" s="1"/>
  <c r="F2931" i="3"/>
  <c r="E2931" i="3"/>
  <c r="C2931" i="3"/>
  <c r="B2931" i="3"/>
  <c r="G2930" i="3"/>
  <c r="D2930" i="3" s="1"/>
  <c r="F2930" i="3"/>
  <c r="E2930" i="3"/>
  <c r="C2930" i="3"/>
  <c r="B2930" i="3"/>
  <c r="G2929" i="3"/>
  <c r="D2929" i="3" s="1"/>
  <c r="F2929" i="3"/>
  <c r="E2929" i="3"/>
  <c r="C2929" i="3"/>
  <c r="B2929" i="3"/>
  <c r="G2928" i="3"/>
  <c r="D2928" i="3" s="1"/>
  <c r="F2928" i="3"/>
  <c r="E2928" i="3"/>
  <c r="C2928" i="3"/>
  <c r="B2928" i="3"/>
  <c r="G2927" i="3"/>
  <c r="D2927" i="3" s="1"/>
  <c r="F2927" i="3"/>
  <c r="E2927" i="3"/>
  <c r="C2927" i="3"/>
  <c r="B2927" i="3"/>
  <c r="G2926" i="3"/>
  <c r="D2926" i="3" s="1"/>
  <c r="F2926" i="3"/>
  <c r="E2926" i="3"/>
  <c r="C2926" i="3"/>
  <c r="B2926" i="3"/>
  <c r="G2925" i="3"/>
  <c r="D2925" i="3" s="1"/>
  <c r="F2925" i="3"/>
  <c r="E2925" i="3"/>
  <c r="C2925" i="3"/>
  <c r="B2925" i="3"/>
  <c r="G2924" i="3"/>
  <c r="D2924" i="3" s="1"/>
  <c r="F2924" i="3"/>
  <c r="E2924" i="3"/>
  <c r="C2924" i="3"/>
  <c r="B2924" i="3"/>
  <c r="G2923" i="3"/>
  <c r="D2923" i="3" s="1"/>
  <c r="F2923" i="3"/>
  <c r="E2923" i="3"/>
  <c r="C2923" i="3"/>
  <c r="B2923" i="3"/>
  <c r="G2922" i="3"/>
  <c r="D2922" i="3" s="1"/>
  <c r="F2922" i="3"/>
  <c r="E2922" i="3"/>
  <c r="C2922" i="3"/>
  <c r="B2922" i="3"/>
  <c r="G2921" i="3"/>
  <c r="D2921" i="3" s="1"/>
  <c r="F2921" i="3"/>
  <c r="E2921" i="3"/>
  <c r="C2921" i="3"/>
  <c r="B2921" i="3"/>
  <c r="G2920" i="3"/>
  <c r="D2920" i="3" s="1"/>
  <c r="F2920" i="3"/>
  <c r="E2920" i="3"/>
  <c r="C2920" i="3"/>
  <c r="B2920" i="3"/>
  <c r="G2919" i="3"/>
  <c r="D2919" i="3" s="1"/>
  <c r="F2919" i="3"/>
  <c r="E2919" i="3"/>
  <c r="C2919" i="3"/>
  <c r="B2919" i="3"/>
  <c r="G2918" i="3"/>
  <c r="D2918" i="3" s="1"/>
  <c r="F2918" i="3"/>
  <c r="E2918" i="3"/>
  <c r="C2918" i="3"/>
  <c r="B2918" i="3"/>
  <c r="G2917" i="3"/>
  <c r="D2917" i="3" s="1"/>
  <c r="F2917" i="3"/>
  <c r="E2917" i="3"/>
  <c r="C2917" i="3"/>
  <c r="B2917" i="3"/>
  <c r="G2916" i="3"/>
  <c r="D2916" i="3" s="1"/>
  <c r="F2916" i="3"/>
  <c r="E2916" i="3"/>
  <c r="C2916" i="3"/>
  <c r="B2916" i="3"/>
  <c r="G2915" i="3"/>
  <c r="F2915" i="3"/>
  <c r="E2915" i="3"/>
  <c r="D2915" i="3"/>
  <c r="C2915" i="3"/>
  <c r="B2915" i="3"/>
  <c r="G2914" i="3"/>
  <c r="D2914" i="3" s="1"/>
  <c r="F2914" i="3"/>
  <c r="E2914" i="3"/>
  <c r="C2914" i="3"/>
  <c r="B2914" i="3"/>
  <c r="G2913" i="3"/>
  <c r="D2913" i="3" s="1"/>
  <c r="F2913" i="3"/>
  <c r="E2913" i="3"/>
  <c r="C2913" i="3"/>
  <c r="B2913" i="3"/>
  <c r="G2912" i="3"/>
  <c r="D2912" i="3" s="1"/>
  <c r="F2912" i="3"/>
  <c r="E2912" i="3"/>
  <c r="C2912" i="3"/>
  <c r="B2912" i="3"/>
  <c r="G2911" i="3"/>
  <c r="D2911" i="3" s="1"/>
  <c r="F2911" i="3"/>
  <c r="E2911" i="3"/>
  <c r="C2911" i="3"/>
  <c r="B2911" i="3"/>
  <c r="G2910" i="3"/>
  <c r="D2910" i="3" s="1"/>
  <c r="F2910" i="3"/>
  <c r="E2910" i="3"/>
  <c r="C2910" i="3"/>
  <c r="B2910" i="3"/>
  <c r="G2909" i="3"/>
  <c r="D2909" i="3" s="1"/>
  <c r="F2909" i="3"/>
  <c r="E2909" i="3"/>
  <c r="C2909" i="3"/>
  <c r="B2909" i="3"/>
  <c r="G2908" i="3"/>
  <c r="D2908" i="3" s="1"/>
  <c r="F2908" i="3"/>
  <c r="E2908" i="3"/>
  <c r="C2908" i="3"/>
  <c r="B2908" i="3"/>
  <c r="G2907" i="3"/>
  <c r="D2907" i="3" s="1"/>
  <c r="F2907" i="3"/>
  <c r="E2907" i="3"/>
  <c r="C2907" i="3"/>
  <c r="B2907" i="3"/>
  <c r="G2906" i="3"/>
  <c r="D2906" i="3" s="1"/>
  <c r="F2906" i="3"/>
  <c r="E2906" i="3"/>
  <c r="C2906" i="3"/>
  <c r="B2906" i="3"/>
  <c r="G2905" i="3"/>
  <c r="D2905" i="3" s="1"/>
  <c r="F2905" i="3"/>
  <c r="E2905" i="3"/>
  <c r="C2905" i="3"/>
  <c r="B2905" i="3"/>
  <c r="G2904" i="3"/>
  <c r="D2904" i="3" s="1"/>
  <c r="F2904" i="3"/>
  <c r="E2904" i="3"/>
  <c r="C2904" i="3"/>
  <c r="B2904" i="3"/>
  <c r="G2903" i="3"/>
  <c r="D2903" i="3" s="1"/>
  <c r="F2903" i="3"/>
  <c r="E2903" i="3"/>
  <c r="C2903" i="3"/>
  <c r="B2903" i="3"/>
  <c r="G2902" i="3"/>
  <c r="D2902" i="3" s="1"/>
  <c r="F2902" i="3"/>
  <c r="E2902" i="3"/>
  <c r="C2902" i="3"/>
  <c r="B2902" i="3"/>
  <c r="G2901" i="3"/>
  <c r="D2901" i="3" s="1"/>
  <c r="F2901" i="3"/>
  <c r="E2901" i="3"/>
  <c r="C2901" i="3"/>
  <c r="B2901" i="3"/>
  <c r="G2900" i="3"/>
  <c r="D2900" i="3" s="1"/>
  <c r="F2900" i="3"/>
  <c r="E2900" i="3"/>
  <c r="C2900" i="3"/>
  <c r="B2900" i="3"/>
  <c r="G2899" i="3"/>
  <c r="D2899" i="3" s="1"/>
  <c r="F2899" i="3"/>
  <c r="E2899" i="3"/>
  <c r="C2899" i="3"/>
  <c r="B2899" i="3"/>
  <c r="G2898" i="3"/>
  <c r="D2898" i="3" s="1"/>
  <c r="F2898" i="3"/>
  <c r="E2898" i="3"/>
  <c r="C2898" i="3"/>
  <c r="B2898" i="3"/>
  <c r="G2897" i="3"/>
  <c r="D2897" i="3" s="1"/>
  <c r="F2897" i="3"/>
  <c r="E2897" i="3"/>
  <c r="C2897" i="3"/>
  <c r="B2897" i="3"/>
  <c r="G2896" i="3"/>
  <c r="D2896" i="3" s="1"/>
  <c r="F2896" i="3"/>
  <c r="E2896" i="3"/>
  <c r="C2896" i="3"/>
  <c r="B2896" i="3"/>
  <c r="G2895" i="3"/>
  <c r="D2895" i="3" s="1"/>
  <c r="F2895" i="3"/>
  <c r="E2895" i="3"/>
  <c r="C2895" i="3"/>
  <c r="B2895" i="3"/>
  <c r="G2894" i="3"/>
  <c r="D2894" i="3" s="1"/>
  <c r="F2894" i="3"/>
  <c r="E2894" i="3"/>
  <c r="C2894" i="3"/>
  <c r="B2894" i="3"/>
  <c r="G2893" i="3"/>
  <c r="D2893" i="3" s="1"/>
  <c r="F2893" i="3"/>
  <c r="E2893" i="3"/>
  <c r="C2893" i="3"/>
  <c r="B2893" i="3"/>
  <c r="G2892" i="3"/>
  <c r="D2892" i="3" s="1"/>
  <c r="F2892" i="3"/>
  <c r="E2892" i="3"/>
  <c r="C2892" i="3"/>
  <c r="B2892" i="3"/>
  <c r="G2891" i="3"/>
  <c r="D2891" i="3" s="1"/>
  <c r="F2891" i="3"/>
  <c r="E2891" i="3"/>
  <c r="C2891" i="3"/>
  <c r="B2891" i="3"/>
  <c r="G2890" i="3"/>
  <c r="D2890" i="3" s="1"/>
  <c r="F2890" i="3"/>
  <c r="E2890" i="3"/>
  <c r="C2890" i="3"/>
  <c r="B2890" i="3"/>
  <c r="G2889" i="3"/>
  <c r="D2889" i="3" s="1"/>
  <c r="F2889" i="3"/>
  <c r="E2889" i="3"/>
  <c r="C2889" i="3"/>
  <c r="B2889" i="3"/>
  <c r="G2888" i="3"/>
  <c r="D2888" i="3" s="1"/>
  <c r="F2888" i="3"/>
  <c r="E2888" i="3"/>
  <c r="C2888" i="3"/>
  <c r="B2888" i="3"/>
  <c r="G2887" i="3"/>
  <c r="D2887" i="3" s="1"/>
  <c r="F2887" i="3"/>
  <c r="E2887" i="3"/>
  <c r="C2887" i="3"/>
  <c r="B2887" i="3"/>
  <c r="G2886" i="3"/>
  <c r="D2886" i="3" s="1"/>
  <c r="F2886" i="3"/>
  <c r="E2886" i="3"/>
  <c r="C2886" i="3"/>
  <c r="B2886" i="3"/>
  <c r="G2885" i="3"/>
  <c r="D2885" i="3" s="1"/>
  <c r="F2885" i="3"/>
  <c r="E2885" i="3"/>
  <c r="C2885" i="3"/>
  <c r="B2885" i="3"/>
  <c r="G2884" i="3"/>
  <c r="D2884" i="3" s="1"/>
  <c r="F2884" i="3"/>
  <c r="E2884" i="3"/>
  <c r="C2884" i="3"/>
  <c r="B2884" i="3"/>
  <c r="G2883" i="3"/>
  <c r="D2883" i="3" s="1"/>
  <c r="F2883" i="3"/>
  <c r="E2883" i="3"/>
  <c r="C2883" i="3"/>
  <c r="B2883" i="3"/>
  <c r="G2882" i="3"/>
  <c r="F2882" i="3"/>
  <c r="E2882" i="3"/>
  <c r="D2882" i="3"/>
  <c r="C2882" i="3"/>
  <c r="B2882" i="3"/>
  <c r="G2881" i="3"/>
  <c r="D2881" i="3" s="1"/>
  <c r="F2881" i="3"/>
  <c r="E2881" i="3"/>
  <c r="C2881" i="3"/>
  <c r="B2881" i="3"/>
  <c r="G2880" i="3"/>
  <c r="D2880" i="3" s="1"/>
  <c r="F2880" i="3"/>
  <c r="E2880" i="3"/>
  <c r="C2880" i="3"/>
  <c r="B2880" i="3"/>
  <c r="G2879" i="3"/>
  <c r="D2879" i="3" s="1"/>
  <c r="F2879" i="3"/>
  <c r="E2879" i="3"/>
  <c r="C2879" i="3"/>
  <c r="B2879" i="3"/>
  <c r="G2878" i="3"/>
  <c r="D2878" i="3" s="1"/>
  <c r="F2878" i="3"/>
  <c r="E2878" i="3"/>
  <c r="C2878" i="3"/>
  <c r="B2878" i="3"/>
  <c r="G2877" i="3"/>
  <c r="D2877" i="3" s="1"/>
  <c r="F2877" i="3"/>
  <c r="E2877" i="3"/>
  <c r="C2877" i="3"/>
  <c r="B2877" i="3"/>
  <c r="G2876" i="3"/>
  <c r="D2876" i="3" s="1"/>
  <c r="F2876" i="3"/>
  <c r="E2876" i="3"/>
  <c r="C2876" i="3"/>
  <c r="B2876" i="3"/>
  <c r="G2875" i="3"/>
  <c r="D2875" i="3" s="1"/>
  <c r="F2875" i="3"/>
  <c r="E2875" i="3"/>
  <c r="C2875" i="3"/>
  <c r="B2875" i="3"/>
  <c r="G2874" i="3"/>
  <c r="D2874" i="3" s="1"/>
  <c r="F2874" i="3"/>
  <c r="E2874" i="3"/>
  <c r="C2874" i="3"/>
  <c r="B2874" i="3"/>
  <c r="G2873" i="3"/>
  <c r="D2873" i="3" s="1"/>
  <c r="F2873" i="3"/>
  <c r="E2873" i="3"/>
  <c r="C2873" i="3"/>
  <c r="B2873" i="3"/>
  <c r="G2872" i="3"/>
  <c r="D2872" i="3" s="1"/>
  <c r="F2872" i="3"/>
  <c r="E2872" i="3"/>
  <c r="C2872" i="3"/>
  <c r="B2872" i="3"/>
  <c r="G2871" i="3"/>
  <c r="D2871" i="3" s="1"/>
  <c r="F2871" i="3"/>
  <c r="E2871" i="3"/>
  <c r="C2871" i="3"/>
  <c r="B2871" i="3"/>
  <c r="G2870" i="3"/>
  <c r="D2870" i="3" s="1"/>
  <c r="F2870" i="3"/>
  <c r="E2870" i="3"/>
  <c r="C2870" i="3"/>
  <c r="B2870" i="3"/>
  <c r="G2869" i="3"/>
  <c r="D2869" i="3" s="1"/>
  <c r="F2869" i="3"/>
  <c r="E2869" i="3"/>
  <c r="C2869" i="3"/>
  <c r="B2869" i="3"/>
  <c r="G2868" i="3"/>
  <c r="D2868" i="3" s="1"/>
  <c r="F2868" i="3"/>
  <c r="E2868" i="3"/>
  <c r="C2868" i="3"/>
  <c r="B2868" i="3"/>
  <c r="G2867" i="3"/>
  <c r="D2867" i="3" s="1"/>
  <c r="F2867" i="3"/>
  <c r="E2867" i="3"/>
  <c r="C2867" i="3"/>
  <c r="B2867" i="3"/>
  <c r="G2866" i="3"/>
  <c r="D2866" i="3" s="1"/>
  <c r="F2866" i="3"/>
  <c r="E2866" i="3"/>
  <c r="C2866" i="3"/>
  <c r="B2866" i="3"/>
  <c r="G2865" i="3"/>
  <c r="D2865" i="3" s="1"/>
  <c r="F2865" i="3"/>
  <c r="E2865" i="3"/>
  <c r="C2865" i="3"/>
  <c r="B2865" i="3"/>
  <c r="G2864" i="3"/>
  <c r="D2864" i="3" s="1"/>
  <c r="F2864" i="3"/>
  <c r="E2864" i="3"/>
  <c r="C2864" i="3"/>
  <c r="B2864" i="3"/>
  <c r="G2863" i="3"/>
  <c r="D2863" i="3" s="1"/>
  <c r="F2863" i="3"/>
  <c r="E2863" i="3"/>
  <c r="C2863" i="3"/>
  <c r="B2863" i="3"/>
  <c r="G2862" i="3"/>
  <c r="D2862" i="3" s="1"/>
  <c r="F2862" i="3"/>
  <c r="E2862" i="3"/>
  <c r="C2862" i="3"/>
  <c r="B2862" i="3"/>
  <c r="G2861" i="3"/>
  <c r="D2861" i="3" s="1"/>
  <c r="F2861" i="3"/>
  <c r="E2861" i="3"/>
  <c r="C2861" i="3"/>
  <c r="B2861" i="3"/>
  <c r="G2860" i="3"/>
  <c r="D2860" i="3" s="1"/>
  <c r="F2860" i="3"/>
  <c r="E2860" i="3"/>
  <c r="C2860" i="3"/>
  <c r="B2860" i="3"/>
  <c r="G2859" i="3"/>
  <c r="D2859" i="3" s="1"/>
  <c r="F2859" i="3"/>
  <c r="E2859" i="3"/>
  <c r="C2859" i="3"/>
  <c r="B2859" i="3"/>
  <c r="G2858" i="3"/>
  <c r="D2858" i="3" s="1"/>
  <c r="F2858" i="3"/>
  <c r="E2858" i="3"/>
  <c r="C2858" i="3"/>
  <c r="B2858" i="3"/>
  <c r="G2857" i="3"/>
  <c r="D2857" i="3" s="1"/>
  <c r="F2857" i="3"/>
  <c r="E2857" i="3"/>
  <c r="C2857" i="3"/>
  <c r="B2857" i="3"/>
  <c r="G2856" i="3"/>
  <c r="D2856" i="3" s="1"/>
  <c r="F2856" i="3"/>
  <c r="E2856" i="3"/>
  <c r="C2856" i="3"/>
  <c r="B2856" i="3"/>
  <c r="G2855" i="3"/>
  <c r="D2855" i="3" s="1"/>
  <c r="F2855" i="3"/>
  <c r="E2855" i="3"/>
  <c r="C2855" i="3"/>
  <c r="B2855" i="3"/>
  <c r="G2854" i="3"/>
  <c r="D2854" i="3" s="1"/>
  <c r="F2854" i="3"/>
  <c r="E2854" i="3"/>
  <c r="C2854" i="3"/>
  <c r="B2854" i="3"/>
  <c r="G2853" i="3"/>
  <c r="D2853" i="3" s="1"/>
  <c r="F2853" i="3"/>
  <c r="E2853" i="3"/>
  <c r="C2853" i="3"/>
  <c r="B2853" i="3"/>
  <c r="G2852" i="3"/>
  <c r="D2852" i="3" s="1"/>
  <c r="F2852" i="3"/>
  <c r="E2852" i="3"/>
  <c r="C2852" i="3"/>
  <c r="B2852" i="3"/>
  <c r="G2851" i="3"/>
  <c r="D2851" i="3" s="1"/>
  <c r="F2851" i="3"/>
  <c r="E2851" i="3"/>
  <c r="C2851" i="3"/>
  <c r="B2851" i="3"/>
  <c r="G2850" i="3"/>
  <c r="D2850" i="3" s="1"/>
  <c r="F2850" i="3"/>
  <c r="E2850" i="3"/>
  <c r="C2850" i="3"/>
  <c r="B2850" i="3"/>
  <c r="G2849" i="3"/>
  <c r="D2849" i="3" s="1"/>
  <c r="F2849" i="3"/>
  <c r="E2849" i="3"/>
  <c r="C2849" i="3"/>
  <c r="B2849" i="3"/>
  <c r="G2848" i="3"/>
  <c r="D2848" i="3" s="1"/>
  <c r="F2848" i="3"/>
  <c r="E2848" i="3"/>
  <c r="C2848" i="3"/>
  <c r="B2848" i="3"/>
  <c r="G2847" i="3"/>
  <c r="D2847" i="3" s="1"/>
  <c r="F2847" i="3"/>
  <c r="E2847" i="3"/>
  <c r="C2847" i="3"/>
  <c r="B2847" i="3"/>
  <c r="G2846" i="3"/>
  <c r="D2846" i="3" s="1"/>
  <c r="F2846" i="3"/>
  <c r="E2846" i="3"/>
  <c r="C2846" i="3"/>
  <c r="B2846" i="3"/>
  <c r="G2845" i="3"/>
  <c r="D2845" i="3" s="1"/>
  <c r="F2845" i="3"/>
  <c r="E2845" i="3"/>
  <c r="C2845" i="3"/>
  <c r="B2845" i="3"/>
  <c r="G2844" i="3"/>
  <c r="D2844" i="3" s="1"/>
  <c r="F2844" i="3"/>
  <c r="E2844" i="3"/>
  <c r="C2844" i="3"/>
  <c r="B2844" i="3"/>
  <c r="G2843" i="3"/>
  <c r="D2843" i="3" s="1"/>
  <c r="F2843" i="3"/>
  <c r="E2843" i="3"/>
  <c r="C2843" i="3"/>
  <c r="B2843" i="3"/>
  <c r="G2842" i="3"/>
  <c r="D2842" i="3" s="1"/>
  <c r="F2842" i="3"/>
  <c r="E2842" i="3"/>
  <c r="C2842" i="3"/>
  <c r="B2842" i="3"/>
  <c r="G2841" i="3"/>
  <c r="D2841" i="3" s="1"/>
  <c r="F2841" i="3"/>
  <c r="E2841" i="3"/>
  <c r="C2841" i="3"/>
  <c r="B2841" i="3"/>
  <c r="G2840" i="3"/>
  <c r="D2840" i="3" s="1"/>
  <c r="F2840" i="3"/>
  <c r="E2840" i="3"/>
  <c r="C2840" i="3"/>
  <c r="B2840" i="3"/>
  <c r="G2839" i="3"/>
  <c r="D2839" i="3" s="1"/>
  <c r="F2839" i="3"/>
  <c r="E2839" i="3"/>
  <c r="C2839" i="3"/>
  <c r="B2839" i="3"/>
  <c r="G2838" i="3"/>
  <c r="D2838" i="3" s="1"/>
  <c r="F2838" i="3"/>
  <c r="E2838" i="3"/>
  <c r="C2838" i="3"/>
  <c r="B2838" i="3"/>
  <c r="G2837" i="3"/>
  <c r="D2837" i="3" s="1"/>
  <c r="F2837" i="3"/>
  <c r="E2837" i="3"/>
  <c r="C2837" i="3"/>
  <c r="B2837" i="3"/>
  <c r="G2836" i="3"/>
  <c r="D2836" i="3" s="1"/>
  <c r="F2836" i="3"/>
  <c r="E2836" i="3"/>
  <c r="C2836" i="3"/>
  <c r="B2836" i="3"/>
  <c r="G2835" i="3"/>
  <c r="D2835" i="3" s="1"/>
  <c r="F2835" i="3"/>
  <c r="E2835" i="3"/>
  <c r="C2835" i="3"/>
  <c r="B2835" i="3"/>
  <c r="G2834" i="3"/>
  <c r="D2834" i="3" s="1"/>
  <c r="F2834" i="3"/>
  <c r="E2834" i="3"/>
  <c r="C2834" i="3"/>
  <c r="B2834" i="3"/>
  <c r="G2833" i="3"/>
  <c r="D2833" i="3" s="1"/>
  <c r="F2833" i="3"/>
  <c r="E2833" i="3"/>
  <c r="C2833" i="3"/>
  <c r="B2833" i="3"/>
  <c r="G2832" i="3"/>
  <c r="D2832" i="3" s="1"/>
  <c r="F2832" i="3"/>
  <c r="E2832" i="3"/>
  <c r="C2832" i="3"/>
  <c r="B2832" i="3"/>
  <c r="G2831" i="3"/>
  <c r="D2831" i="3" s="1"/>
  <c r="F2831" i="3"/>
  <c r="E2831" i="3"/>
  <c r="C2831" i="3"/>
  <c r="B2831" i="3"/>
  <c r="G2830" i="3"/>
  <c r="D2830" i="3" s="1"/>
  <c r="F2830" i="3"/>
  <c r="E2830" i="3"/>
  <c r="C2830" i="3"/>
  <c r="B2830" i="3"/>
  <c r="G2829" i="3"/>
  <c r="D2829" i="3" s="1"/>
  <c r="F2829" i="3"/>
  <c r="E2829" i="3"/>
  <c r="C2829" i="3"/>
  <c r="B2829" i="3"/>
  <c r="G2828" i="3"/>
  <c r="D2828" i="3" s="1"/>
  <c r="F2828" i="3"/>
  <c r="E2828" i="3"/>
  <c r="C2828" i="3"/>
  <c r="B2828" i="3"/>
  <c r="G2827" i="3"/>
  <c r="D2827" i="3" s="1"/>
  <c r="F2827" i="3"/>
  <c r="E2827" i="3"/>
  <c r="C2827" i="3"/>
  <c r="B2827" i="3"/>
  <c r="G2826" i="3"/>
  <c r="D2826" i="3" s="1"/>
  <c r="F2826" i="3"/>
  <c r="E2826" i="3"/>
  <c r="C2826" i="3"/>
  <c r="B2826" i="3"/>
  <c r="G2825" i="3"/>
  <c r="D2825" i="3" s="1"/>
  <c r="F2825" i="3"/>
  <c r="E2825" i="3"/>
  <c r="C2825" i="3"/>
  <c r="B2825" i="3"/>
  <c r="G2824" i="3"/>
  <c r="D2824" i="3" s="1"/>
  <c r="F2824" i="3"/>
  <c r="E2824" i="3"/>
  <c r="C2824" i="3"/>
  <c r="B2824" i="3"/>
  <c r="G2823" i="3"/>
  <c r="D2823" i="3" s="1"/>
  <c r="F2823" i="3"/>
  <c r="E2823" i="3"/>
  <c r="C2823" i="3"/>
  <c r="B2823" i="3"/>
  <c r="G2822" i="3"/>
  <c r="D2822" i="3" s="1"/>
  <c r="F2822" i="3"/>
  <c r="E2822" i="3"/>
  <c r="C2822" i="3"/>
  <c r="B2822" i="3"/>
  <c r="G2821" i="3"/>
  <c r="D2821" i="3" s="1"/>
  <c r="F2821" i="3"/>
  <c r="E2821" i="3"/>
  <c r="C2821" i="3"/>
  <c r="B2821" i="3"/>
  <c r="G2820" i="3"/>
  <c r="D2820" i="3" s="1"/>
  <c r="F2820" i="3"/>
  <c r="E2820" i="3"/>
  <c r="C2820" i="3"/>
  <c r="B2820" i="3"/>
  <c r="G2819" i="3"/>
  <c r="D2819" i="3" s="1"/>
  <c r="F2819" i="3"/>
  <c r="E2819" i="3"/>
  <c r="C2819" i="3"/>
  <c r="B2819" i="3"/>
  <c r="G2818" i="3"/>
  <c r="D2818" i="3" s="1"/>
  <c r="F2818" i="3"/>
  <c r="E2818" i="3"/>
  <c r="C2818" i="3"/>
  <c r="B2818" i="3"/>
  <c r="G2817" i="3"/>
  <c r="D2817" i="3" s="1"/>
  <c r="F2817" i="3"/>
  <c r="E2817" i="3"/>
  <c r="C2817" i="3"/>
  <c r="B2817" i="3"/>
  <c r="G2816" i="3"/>
  <c r="D2816" i="3" s="1"/>
  <c r="F2816" i="3"/>
  <c r="E2816" i="3"/>
  <c r="C2816" i="3"/>
  <c r="B2816" i="3"/>
  <c r="G2815" i="3"/>
  <c r="D2815" i="3" s="1"/>
  <c r="F2815" i="3"/>
  <c r="E2815" i="3"/>
  <c r="C2815" i="3"/>
  <c r="B2815" i="3"/>
  <c r="G2814" i="3"/>
  <c r="D2814" i="3" s="1"/>
  <c r="F2814" i="3"/>
  <c r="E2814" i="3"/>
  <c r="C2814" i="3"/>
  <c r="B2814" i="3"/>
  <c r="G2813" i="3"/>
  <c r="D2813" i="3" s="1"/>
  <c r="F2813" i="3"/>
  <c r="E2813" i="3"/>
  <c r="C2813" i="3"/>
  <c r="B2813" i="3"/>
  <c r="G2812" i="3"/>
  <c r="D2812" i="3" s="1"/>
  <c r="F2812" i="3"/>
  <c r="E2812" i="3"/>
  <c r="C2812" i="3"/>
  <c r="B2812" i="3"/>
  <c r="G2811" i="3"/>
  <c r="D2811" i="3" s="1"/>
  <c r="F2811" i="3"/>
  <c r="E2811" i="3"/>
  <c r="C2811" i="3"/>
  <c r="B2811" i="3"/>
  <c r="G2810" i="3"/>
  <c r="D2810" i="3" s="1"/>
  <c r="F2810" i="3"/>
  <c r="E2810" i="3"/>
  <c r="C2810" i="3"/>
  <c r="B2810" i="3"/>
  <c r="G2809" i="3"/>
  <c r="D2809" i="3" s="1"/>
  <c r="F2809" i="3"/>
  <c r="E2809" i="3"/>
  <c r="C2809" i="3"/>
  <c r="B2809" i="3"/>
  <c r="G2808" i="3"/>
  <c r="D2808" i="3" s="1"/>
  <c r="F2808" i="3"/>
  <c r="E2808" i="3"/>
  <c r="C2808" i="3"/>
  <c r="B2808" i="3"/>
  <c r="G2807" i="3"/>
  <c r="D2807" i="3" s="1"/>
  <c r="F2807" i="3"/>
  <c r="E2807" i="3"/>
  <c r="C2807" i="3"/>
  <c r="B2807" i="3"/>
  <c r="G2806" i="3"/>
  <c r="D2806" i="3" s="1"/>
  <c r="F2806" i="3"/>
  <c r="E2806" i="3"/>
  <c r="C2806" i="3"/>
  <c r="B2806" i="3"/>
  <c r="G2805" i="3"/>
  <c r="D2805" i="3" s="1"/>
  <c r="F2805" i="3"/>
  <c r="E2805" i="3"/>
  <c r="C2805" i="3"/>
  <c r="B2805" i="3"/>
  <c r="G2804" i="3"/>
  <c r="D2804" i="3" s="1"/>
  <c r="F2804" i="3"/>
  <c r="E2804" i="3"/>
  <c r="C2804" i="3"/>
  <c r="B2804" i="3"/>
  <c r="G2803" i="3"/>
  <c r="D2803" i="3" s="1"/>
  <c r="F2803" i="3"/>
  <c r="E2803" i="3"/>
  <c r="C2803" i="3"/>
  <c r="B2803" i="3"/>
  <c r="G2802" i="3"/>
  <c r="D2802" i="3" s="1"/>
  <c r="F2802" i="3"/>
  <c r="E2802" i="3"/>
  <c r="C2802" i="3"/>
  <c r="B2802" i="3"/>
  <c r="G2801" i="3"/>
  <c r="D2801" i="3" s="1"/>
  <c r="F2801" i="3"/>
  <c r="E2801" i="3"/>
  <c r="C2801" i="3"/>
  <c r="B2801" i="3"/>
  <c r="G2800" i="3"/>
  <c r="D2800" i="3" s="1"/>
  <c r="F2800" i="3"/>
  <c r="E2800" i="3"/>
  <c r="C2800" i="3"/>
  <c r="B2800" i="3"/>
  <c r="G2799" i="3"/>
  <c r="D2799" i="3" s="1"/>
  <c r="F2799" i="3"/>
  <c r="E2799" i="3"/>
  <c r="C2799" i="3"/>
  <c r="B2799" i="3"/>
  <c r="G2798" i="3"/>
  <c r="D2798" i="3" s="1"/>
  <c r="F2798" i="3"/>
  <c r="E2798" i="3"/>
  <c r="C2798" i="3"/>
  <c r="B2798" i="3"/>
  <c r="G2797" i="3"/>
  <c r="D2797" i="3" s="1"/>
  <c r="F2797" i="3"/>
  <c r="E2797" i="3"/>
  <c r="C2797" i="3"/>
  <c r="B2797" i="3"/>
  <c r="G2796" i="3"/>
  <c r="D2796" i="3" s="1"/>
  <c r="F2796" i="3"/>
  <c r="E2796" i="3"/>
  <c r="C2796" i="3"/>
  <c r="B2796" i="3"/>
  <c r="G2795" i="3"/>
  <c r="D2795" i="3" s="1"/>
  <c r="F2795" i="3"/>
  <c r="E2795" i="3"/>
  <c r="C2795" i="3"/>
  <c r="B2795" i="3"/>
  <c r="G2794" i="3"/>
  <c r="D2794" i="3" s="1"/>
  <c r="F2794" i="3"/>
  <c r="E2794" i="3"/>
  <c r="C2794" i="3"/>
  <c r="B2794" i="3"/>
  <c r="G2793" i="3"/>
  <c r="D2793" i="3" s="1"/>
  <c r="F2793" i="3"/>
  <c r="E2793" i="3"/>
  <c r="C2793" i="3"/>
  <c r="B2793" i="3"/>
  <c r="G2792" i="3"/>
  <c r="D2792" i="3" s="1"/>
  <c r="F2792" i="3"/>
  <c r="E2792" i="3"/>
  <c r="C2792" i="3"/>
  <c r="B2792" i="3"/>
  <c r="G2791" i="3"/>
  <c r="D2791" i="3" s="1"/>
  <c r="F2791" i="3"/>
  <c r="E2791" i="3"/>
  <c r="C2791" i="3"/>
  <c r="B2791" i="3"/>
  <c r="G2790" i="3"/>
  <c r="D2790" i="3" s="1"/>
  <c r="F2790" i="3"/>
  <c r="E2790" i="3"/>
  <c r="C2790" i="3"/>
  <c r="B2790" i="3"/>
  <c r="G2789" i="3"/>
  <c r="D2789" i="3" s="1"/>
  <c r="F2789" i="3"/>
  <c r="E2789" i="3"/>
  <c r="C2789" i="3"/>
  <c r="B2789" i="3"/>
  <c r="G2788" i="3"/>
  <c r="D2788" i="3" s="1"/>
  <c r="F2788" i="3"/>
  <c r="E2788" i="3"/>
  <c r="C2788" i="3"/>
  <c r="B2788" i="3"/>
  <c r="G2787" i="3"/>
  <c r="D2787" i="3" s="1"/>
  <c r="F2787" i="3"/>
  <c r="E2787" i="3"/>
  <c r="C2787" i="3"/>
  <c r="B2787" i="3"/>
  <c r="G2786" i="3"/>
  <c r="D2786" i="3" s="1"/>
  <c r="F2786" i="3"/>
  <c r="E2786" i="3"/>
  <c r="C2786" i="3"/>
  <c r="B2786" i="3"/>
  <c r="G2785" i="3"/>
  <c r="D2785" i="3" s="1"/>
  <c r="F2785" i="3"/>
  <c r="E2785" i="3"/>
  <c r="C2785" i="3"/>
  <c r="B2785" i="3"/>
  <c r="G2784" i="3"/>
  <c r="D2784" i="3" s="1"/>
  <c r="F2784" i="3"/>
  <c r="E2784" i="3"/>
  <c r="C2784" i="3"/>
  <c r="B2784" i="3"/>
  <c r="G2783" i="3"/>
  <c r="D2783" i="3" s="1"/>
  <c r="F2783" i="3"/>
  <c r="E2783" i="3"/>
  <c r="C2783" i="3"/>
  <c r="B2783" i="3"/>
  <c r="G2782" i="3"/>
  <c r="D2782" i="3" s="1"/>
  <c r="F2782" i="3"/>
  <c r="E2782" i="3"/>
  <c r="C2782" i="3"/>
  <c r="B2782" i="3"/>
  <c r="G2781" i="3"/>
  <c r="D2781" i="3" s="1"/>
  <c r="F2781" i="3"/>
  <c r="E2781" i="3"/>
  <c r="C2781" i="3"/>
  <c r="B2781" i="3"/>
  <c r="G2780" i="3"/>
  <c r="F2780" i="3"/>
  <c r="E2780" i="3"/>
  <c r="D2780" i="3"/>
  <c r="C2780" i="3"/>
  <c r="B2780" i="3"/>
  <c r="G2779" i="3"/>
  <c r="D2779" i="3" s="1"/>
  <c r="F2779" i="3"/>
  <c r="E2779" i="3"/>
  <c r="C2779" i="3"/>
  <c r="B2779" i="3"/>
  <c r="G2778" i="3"/>
  <c r="D2778" i="3" s="1"/>
  <c r="F2778" i="3"/>
  <c r="E2778" i="3"/>
  <c r="C2778" i="3"/>
  <c r="B2778" i="3"/>
  <c r="G2777" i="3"/>
  <c r="D2777" i="3" s="1"/>
  <c r="F2777" i="3"/>
  <c r="E2777" i="3"/>
  <c r="C2777" i="3"/>
  <c r="B2777" i="3"/>
  <c r="G2776" i="3"/>
  <c r="D2776" i="3" s="1"/>
  <c r="F2776" i="3"/>
  <c r="E2776" i="3"/>
  <c r="C2776" i="3"/>
  <c r="B2776" i="3"/>
  <c r="G2775" i="3"/>
  <c r="D2775" i="3" s="1"/>
  <c r="F2775" i="3"/>
  <c r="E2775" i="3"/>
  <c r="C2775" i="3"/>
  <c r="B2775" i="3"/>
  <c r="G2774" i="3"/>
  <c r="D2774" i="3" s="1"/>
  <c r="F2774" i="3"/>
  <c r="E2774" i="3"/>
  <c r="C2774" i="3"/>
  <c r="B2774" i="3"/>
  <c r="G2773" i="3"/>
  <c r="D2773" i="3" s="1"/>
  <c r="F2773" i="3"/>
  <c r="E2773" i="3"/>
  <c r="C2773" i="3"/>
  <c r="B2773" i="3"/>
  <c r="G2772" i="3"/>
  <c r="D2772" i="3" s="1"/>
  <c r="F2772" i="3"/>
  <c r="E2772" i="3"/>
  <c r="C2772" i="3"/>
  <c r="B2772" i="3"/>
  <c r="G2771" i="3"/>
  <c r="D2771" i="3" s="1"/>
  <c r="F2771" i="3"/>
  <c r="E2771" i="3"/>
  <c r="C2771" i="3"/>
  <c r="B2771" i="3"/>
  <c r="G2770" i="3"/>
  <c r="D2770" i="3" s="1"/>
  <c r="F2770" i="3"/>
  <c r="E2770" i="3"/>
  <c r="C2770" i="3"/>
  <c r="B2770" i="3"/>
  <c r="G2769" i="3"/>
  <c r="D2769" i="3" s="1"/>
  <c r="F2769" i="3"/>
  <c r="E2769" i="3"/>
  <c r="C2769" i="3"/>
  <c r="B2769" i="3"/>
  <c r="G2768" i="3"/>
  <c r="D2768" i="3" s="1"/>
  <c r="F2768" i="3"/>
  <c r="E2768" i="3"/>
  <c r="C2768" i="3"/>
  <c r="B2768" i="3"/>
  <c r="G2767" i="3"/>
  <c r="D2767" i="3" s="1"/>
  <c r="F2767" i="3"/>
  <c r="E2767" i="3"/>
  <c r="C2767" i="3"/>
  <c r="B2767" i="3"/>
  <c r="G2766" i="3"/>
  <c r="D2766" i="3" s="1"/>
  <c r="F2766" i="3"/>
  <c r="E2766" i="3"/>
  <c r="C2766" i="3"/>
  <c r="B2766" i="3"/>
  <c r="G2765" i="3"/>
  <c r="D2765" i="3" s="1"/>
  <c r="F2765" i="3"/>
  <c r="E2765" i="3"/>
  <c r="C2765" i="3"/>
  <c r="B2765" i="3"/>
  <c r="G2764" i="3"/>
  <c r="D2764" i="3" s="1"/>
  <c r="F2764" i="3"/>
  <c r="E2764" i="3"/>
  <c r="C2764" i="3"/>
  <c r="B2764" i="3"/>
  <c r="G2763" i="3"/>
  <c r="D2763" i="3" s="1"/>
  <c r="F2763" i="3"/>
  <c r="E2763" i="3"/>
  <c r="C2763" i="3"/>
  <c r="B2763" i="3"/>
  <c r="G2762" i="3"/>
  <c r="F2762" i="3"/>
  <c r="E2762" i="3"/>
  <c r="D2762" i="3"/>
  <c r="C2762" i="3"/>
  <c r="B2762" i="3"/>
  <c r="G2761" i="3"/>
  <c r="D2761" i="3" s="1"/>
  <c r="F2761" i="3"/>
  <c r="E2761" i="3"/>
  <c r="C2761" i="3"/>
  <c r="B2761" i="3"/>
  <c r="G2760" i="3"/>
  <c r="D2760" i="3" s="1"/>
  <c r="F2760" i="3"/>
  <c r="E2760" i="3"/>
  <c r="C2760" i="3"/>
  <c r="B2760" i="3"/>
  <c r="G2759" i="3"/>
  <c r="D2759" i="3" s="1"/>
  <c r="F2759" i="3"/>
  <c r="E2759" i="3"/>
  <c r="C2759" i="3"/>
  <c r="B2759" i="3"/>
  <c r="G2758" i="3"/>
  <c r="D2758" i="3" s="1"/>
  <c r="F2758" i="3"/>
  <c r="E2758" i="3"/>
  <c r="C2758" i="3"/>
  <c r="B2758" i="3"/>
  <c r="G2757" i="3"/>
  <c r="D2757" i="3" s="1"/>
  <c r="F2757" i="3"/>
  <c r="E2757" i="3"/>
  <c r="C2757" i="3"/>
  <c r="B2757" i="3"/>
  <c r="G2756" i="3"/>
  <c r="D2756" i="3" s="1"/>
  <c r="F2756" i="3"/>
  <c r="E2756" i="3"/>
  <c r="C2756" i="3"/>
  <c r="B2756" i="3"/>
  <c r="G2755" i="3"/>
  <c r="D2755" i="3" s="1"/>
  <c r="F2755" i="3"/>
  <c r="E2755" i="3"/>
  <c r="C2755" i="3"/>
  <c r="B2755" i="3"/>
  <c r="G2754" i="3"/>
  <c r="D2754" i="3" s="1"/>
  <c r="F2754" i="3"/>
  <c r="E2754" i="3"/>
  <c r="C2754" i="3"/>
  <c r="B2754" i="3"/>
  <c r="G2753" i="3"/>
  <c r="D2753" i="3" s="1"/>
  <c r="F2753" i="3"/>
  <c r="E2753" i="3"/>
  <c r="C2753" i="3"/>
  <c r="B2753" i="3"/>
  <c r="G2752" i="3"/>
  <c r="D2752" i="3" s="1"/>
  <c r="F2752" i="3"/>
  <c r="E2752" i="3"/>
  <c r="C2752" i="3"/>
  <c r="B2752" i="3"/>
  <c r="G2751" i="3"/>
  <c r="D2751" i="3" s="1"/>
  <c r="F2751" i="3"/>
  <c r="E2751" i="3"/>
  <c r="C2751" i="3"/>
  <c r="B2751" i="3"/>
  <c r="G2750" i="3"/>
  <c r="D2750" i="3" s="1"/>
  <c r="F2750" i="3"/>
  <c r="E2750" i="3"/>
  <c r="C2750" i="3"/>
  <c r="B2750" i="3"/>
  <c r="G2749" i="3"/>
  <c r="D2749" i="3" s="1"/>
  <c r="F2749" i="3"/>
  <c r="E2749" i="3"/>
  <c r="C2749" i="3"/>
  <c r="B2749" i="3"/>
  <c r="G2748" i="3"/>
  <c r="D2748" i="3" s="1"/>
  <c r="F2748" i="3"/>
  <c r="E2748" i="3"/>
  <c r="C2748" i="3"/>
  <c r="B2748" i="3"/>
  <c r="G2747" i="3"/>
  <c r="D2747" i="3" s="1"/>
  <c r="F2747" i="3"/>
  <c r="E2747" i="3"/>
  <c r="C2747" i="3"/>
  <c r="B2747" i="3"/>
  <c r="G2746" i="3"/>
  <c r="D2746" i="3" s="1"/>
  <c r="F2746" i="3"/>
  <c r="E2746" i="3"/>
  <c r="C2746" i="3"/>
  <c r="B2746" i="3"/>
  <c r="G2745" i="3"/>
  <c r="D2745" i="3" s="1"/>
  <c r="F2745" i="3"/>
  <c r="E2745" i="3"/>
  <c r="C2745" i="3"/>
  <c r="B2745" i="3"/>
  <c r="G2744" i="3"/>
  <c r="D2744" i="3" s="1"/>
  <c r="F2744" i="3"/>
  <c r="E2744" i="3"/>
  <c r="C2744" i="3"/>
  <c r="B2744" i="3"/>
  <c r="G2743" i="3"/>
  <c r="D2743" i="3" s="1"/>
  <c r="F2743" i="3"/>
  <c r="E2743" i="3"/>
  <c r="C2743" i="3"/>
  <c r="B2743" i="3"/>
  <c r="G2742" i="3"/>
  <c r="D2742" i="3" s="1"/>
  <c r="F2742" i="3"/>
  <c r="E2742" i="3"/>
  <c r="C2742" i="3"/>
  <c r="B2742" i="3"/>
  <c r="G2741" i="3"/>
  <c r="D2741" i="3" s="1"/>
  <c r="F2741" i="3"/>
  <c r="E2741" i="3"/>
  <c r="C2741" i="3"/>
  <c r="B2741" i="3"/>
  <c r="G2740" i="3"/>
  <c r="D2740" i="3" s="1"/>
  <c r="F2740" i="3"/>
  <c r="E2740" i="3"/>
  <c r="C2740" i="3"/>
  <c r="B2740" i="3"/>
  <c r="G2739" i="3"/>
  <c r="D2739" i="3" s="1"/>
  <c r="F2739" i="3"/>
  <c r="E2739" i="3"/>
  <c r="C2739" i="3"/>
  <c r="B2739" i="3"/>
  <c r="G2738" i="3"/>
  <c r="F2738" i="3"/>
  <c r="E2738" i="3"/>
  <c r="D2738" i="3"/>
  <c r="C2738" i="3"/>
  <c r="B2738" i="3"/>
  <c r="G2737" i="3"/>
  <c r="D2737" i="3" s="1"/>
  <c r="F2737" i="3"/>
  <c r="E2737" i="3"/>
  <c r="C2737" i="3"/>
  <c r="B2737" i="3"/>
  <c r="G2736" i="3"/>
  <c r="D2736" i="3" s="1"/>
  <c r="F2736" i="3"/>
  <c r="E2736" i="3"/>
  <c r="C2736" i="3"/>
  <c r="B2736" i="3"/>
  <c r="G2735" i="3"/>
  <c r="D2735" i="3" s="1"/>
  <c r="F2735" i="3"/>
  <c r="E2735" i="3"/>
  <c r="C2735" i="3"/>
  <c r="B2735" i="3"/>
  <c r="G2734" i="3"/>
  <c r="D2734" i="3" s="1"/>
  <c r="F2734" i="3"/>
  <c r="E2734" i="3"/>
  <c r="C2734" i="3"/>
  <c r="B2734" i="3"/>
  <c r="G2733" i="3"/>
  <c r="D2733" i="3" s="1"/>
  <c r="F2733" i="3"/>
  <c r="E2733" i="3"/>
  <c r="C2733" i="3"/>
  <c r="B2733" i="3"/>
  <c r="G2732" i="3"/>
  <c r="D2732" i="3" s="1"/>
  <c r="F2732" i="3"/>
  <c r="E2732" i="3"/>
  <c r="C2732" i="3"/>
  <c r="B2732" i="3"/>
  <c r="G2731" i="3"/>
  <c r="D2731" i="3" s="1"/>
  <c r="F2731" i="3"/>
  <c r="E2731" i="3"/>
  <c r="C2731" i="3"/>
  <c r="B2731" i="3"/>
  <c r="G2730" i="3"/>
  <c r="D2730" i="3" s="1"/>
  <c r="F2730" i="3"/>
  <c r="E2730" i="3"/>
  <c r="C2730" i="3"/>
  <c r="B2730" i="3"/>
  <c r="G2729" i="3"/>
  <c r="D2729" i="3" s="1"/>
  <c r="F2729" i="3"/>
  <c r="E2729" i="3"/>
  <c r="C2729" i="3"/>
  <c r="B2729" i="3"/>
  <c r="G2728" i="3"/>
  <c r="D2728" i="3" s="1"/>
  <c r="F2728" i="3"/>
  <c r="E2728" i="3"/>
  <c r="C2728" i="3"/>
  <c r="B2728" i="3"/>
  <c r="G2727" i="3"/>
  <c r="D2727" i="3" s="1"/>
  <c r="F2727" i="3"/>
  <c r="E2727" i="3"/>
  <c r="C2727" i="3"/>
  <c r="B2727" i="3"/>
  <c r="G2726" i="3"/>
  <c r="D2726" i="3" s="1"/>
  <c r="F2726" i="3"/>
  <c r="E2726" i="3"/>
  <c r="C2726" i="3"/>
  <c r="B2726" i="3"/>
  <c r="G2725" i="3"/>
  <c r="D2725" i="3" s="1"/>
  <c r="F2725" i="3"/>
  <c r="E2725" i="3"/>
  <c r="C2725" i="3"/>
  <c r="B2725" i="3"/>
  <c r="G2724" i="3"/>
  <c r="D2724" i="3" s="1"/>
  <c r="F2724" i="3"/>
  <c r="E2724" i="3"/>
  <c r="C2724" i="3"/>
  <c r="B2724" i="3"/>
  <c r="G2723" i="3"/>
  <c r="D2723" i="3" s="1"/>
  <c r="F2723" i="3"/>
  <c r="E2723" i="3"/>
  <c r="C2723" i="3"/>
  <c r="B2723" i="3"/>
  <c r="G2722" i="3"/>
  <c r="F2722" i="3"/>
  <c r="E2722" i="3"/>
  <c r="D2722" i="3"/>
  <c r="C2722" i="3"/>
  <c r="B2722" i="3"/>
  <c r="G2721" i="3"/>
  <c r="D2721" i="3" s="1"/>
  <c r="F2721" i="3"/>
  <c r="E2721" i="3"/>
  <c r="C2721" i="3"/>
  <c r="B2721" i="3"/>
  <c r="G2720" i="3"/>
  <c r="D2720" i="3" s="1"/>
  <c r="F2720" i="3"/>
  <c r="E2720" i="3"/>
  <c r="C2720" i="3"/>
  <c r="B2720" i="3"/>
  <c r="G2719" i="3"/>
  <c r="D2719" i="3" s="1"/>
  <c r="F2719" i="3"/>
  <c r="E2719" i="3"/>
  <c r="C2719" i="3"/>
  <c r="B2719" i="3"/>
  <c r="G2718" i="3"/>
  <c r="D2718" i="3" s="1"/>
  <c r="F2718" i="3"/>
  <c r="E2718" i="3"/>
  <c r="C2718" i="3"/>
  <c r="B2718" i="3"/>
  <c r="G2717" i="3"/>
  <c r="D2717" i="3" s="1"/>
  <c r="F2717" i="3"/>
  <c r="E2717" i="3"/>
  <c r="C2717" i="3"/>
  <c r="B2717" i="3"/>
  <c r="G2716" i="3"/>
  <c r="D2716" i="3" s="1"/>
  <c r="F2716" i="3"/>
  <c r="E2716" i="3"/>
  <c r="C2716" i="3"/>
  <c r="B2716" i="3"/>
  <c r="G2715" i="3"/>
  <c r="D2715" i="3" s="1"/>
  <c r="F2715" i="3"/>
  <c r="E2715" i="3"/>
  <c r="C2715" i="3"/>
  <c r="B2715" i="3"/>
  <c r="G2714" i="3"/>
  <c r="D2714" i="3" s="1"/>
  <c r="F2714" i="3"/>
  <c r="E2714" i="3"/>
  <c r="C2714" i="3"/>
  <c r="B2714" i="3"/>
  <c r="G2713" i="3"/>
  <c r="D2713" i="3" s="1"/>
  <c r="F2713" i="3"/>
  <c r="E2713" i="3"/>
  <c r="C2713" i="3"/>
  <c r="B2713" i="3"/>
  <c r="G2712" i="3"/>
  <c r="D2712" i="3" s="1"/>
  <c r="F2712" i="3"/>
  <c r="E2712" i="3"/>
  <c r="C2712" i="3"/>
  <c r="B2712" i="3"/>
  <c r="G2711" i="3"/>
  <c r="D2711" i="3" s="1"/>
  <c r="F2711" i="3"/>
  <c r="E2711" i="3"/>
  <c r="C2711" i="3"/>
  <c r="B2711" i="3"/>
  <c r="G2710" i="3"/>
  <c r="D2710" i="3" s="1"/>
  <c r="F2710" i="3"/>
  <c r="E2710" i="3"/>
  <c r="C2710" i="3"/>
  <c r="B2710" i="3"/>
  <c r="G2709" i="3"/>
  <c r="D2709" i="3" s="1"/>
  <c r="F2709" i="3"/>
  <c r="E2709" i="3"/>
  <c r="C2709" i="3"/>
  <c r="B2709" i="3"/>
  <c r="G2708" i="3"/>
  <c r="F2708" i="3"/>
  <c r="E2708" i="3"/>
  <c r="D2708" i="3"/>
  <c r="C2708" i="3"/>
  <c r="B2708" i="3"/>
  <c r="G2707" i="3"/>
  <c r="D2707" i="3" s="1"/>
  <c r="F2707" i="3"/>
  <c r="E2707" i="3"/>
  <c r="C2707" i="3"/>
  <c r="B2707" i="3"/>
  <c r="G2706" i="3"/>
  <c r="D2706" i="3" s="1"/>
  <c r="F2706" i="3"/>
  <c r="E2706" i="3"/>
  <c r="C2706" i="3"/>
  <c r="B2706" i="3"/>
  <c r="G2705" i="3"/>
  <c r="D2705" i="3" s="1"/>
  <c r="F2705" i="3"/>
  <c r="E2705" i="3"/>
  <c r="C2705" i="3"/>
  <c r="B2705" i="3"/>
  <c r="G2704" i="3"/>
  <c r="D2704" i="3" s="1"/>
  <c r="F2704" i="3"/>
  <c r="E2704" i="3"/>
  <c r="C2704" i="3"/>
  <c r="B2704" i="3"/>
  <c r="G2703" i="3"/>
  <c r="D2703" i="3" s="1"/>
  <c r="F2703" i="3"/>
  <c r="E2703" i="3"/>
  <c r="C2703" i="3"/>
  <c r="B2703" i="3"/>
  <c r="G2702" i="3"/>
  <c r="D2702" i="3" s="1"/>
  <c r="F2702" i="3"/>
  <c r="E2702" i="3"/>
  <c r="C2702" i="3"/>
  <c r="B2702" i="3"/>
  <c r="G2701" i="3"/>
  <c r="D2701" i="3" s="1"/>
  <c r="F2701" i="3"/>
  <c r="E2701" i="3"/>
  <c r="C2701" i="3"/>
  <c r="B2701" i="3"/>
  <c r="G2700" i="3"/>
  <c r="D2700" i="3" s="1"/>
  <c r="F2700" i="3"/>
  <c r="E2700" i="3"/>
  <c r="C2700" i="3"/>
  <c r="B2700" i="3"/>
  <c r="G2699" i="3"/>
  <c r="D2699" i="3" s="1"/>
  <c r="F2699" i="3"/>
  <c r="E2699" i="3"/>
  <c r="C2699" i="3"/>
  <c r="B2699" i="3"/>
  <c r="G2698" i="3"/>
  <c r="D2698" i="3" s="1"/>
  <c r="F2698" i="3"/>
  <c r="E2698" i="3"/>
  <c r="C2698" i="3"/>
  <c r="B2698" i="3"/>
  <c r="G2697" i="3"/>
  <c r="D2697" i="3" s="1"/>
  <c r="F2697" i="3"/>
  <c r="E2697" i="3"/>
  <c r="C2697" i="3"/>
  <c r="B2697" i="3"/>
  <c r="G2696" i="3"/>
  <c r="D2696" i="3" s="1"/>
  <c r="F2696" i="3"/>
  <c r="E2696" i="3"/>
  <c r="C2696" i="3"/>
  <c r="B2696" i="3"/>
  <c r="G2695" i="3"/>
  <c r="D2695" i="3" s="1"/>
  <c r="F2695" i="3"/>
  <c r="E2695" i="3"/>
  <c r="C2695" i="3"/>
  <c r="B2695" i="3"/>
  <c r="G2694" i="3"/>
  <c r="F2694" i="3"/>
  <c r="E2694" i="3"/>
  <c r="D2694" i="3"/>
  <c r="C2694" i="3"/>
  <c r="B2694" i="3"/>
  <c r="G2693" i="3"/>
  <c r="D2693" i="3" s="1"/>
  <c r="F2693" i="3"/>
  <c r="E2693" i="3"/>
  <c r="C2693" i="3"/>
  <c r="B2693" i="3"/>
  <c r="G2692" i="3"/>
  <c r="D2692" i="3" s="1"/>
  <c r="F2692" i="3"/>
  <c r="E2692" i="3"/>
  <c r="C2692" i="3"/>
  <c r="B2692" i="3"/>
  <c r="G2691" i="3"/>
  <c r="D2691" i="3" s="1"/>
  <c r="F2691" i="3"/>
  <c r="E2691" i="3"/>
  <c r="C2691" i="3"/>
  <c r="B2691" i="3"/>
  <c r="G2690" i="3"/>
  <c r="D2690" i="3" s="1"/>
  <c r="F2690" i="3"/>
  <c r="E2690" i="3"/>
  <c r="C2690" i="3"/>
  <c r="B2690" i="3"/>
  <c r="G2689" i="3"/>
  <c r="D2689" i="3" s="1"/>
  <c r="F2689" i="3"/>
  <c r="E2689" i="3"/>
  <c r="C2689" i="3"/>
  <c r="B2689" i="3"/>
  <c r="G2688" i="3"/>
  <c r="D2688" i="3" s="1"/>
  <c r="F2688" i="3"/>
  <c r="E2688" i="3"/>
  <c r="C2688" i="3"/>
  <c r="B2688" i="3"/>
  <c r="G2687" i="3"/>
  <c r="D2687" i="3" s="1"/>
  <c r="F2687" i="3"/>
  <c r="E2687" i="3"/>
  <c r="C2687" i="3"/>
  <c r="B2687" i="3"/>
  <c r="G2686" i="3"/>
  <c r="D2686" i="3" s="1"/>
  <c r="F2686" i="3"/>
  <c r="E2686" i="3"/>
  <c r="C2686" i="3"/>
  <c r="B2686" i="3"/>
  <c r="G2685" i="3"/>
  <c r="D2685" i="3" s="1"/>
  <c r="F2685" i="3"/>
  <c r="E2685" i="3"/>
  <c r="C2685" i="3"/>
  <c r="B2685" i="3"/>
  <c r="G2684" i="3"/>
  <c r="D2684" i="3" s="1"/>
  <c r="F2684" i="3"/>
  <c r="E2684" i="3"/>
  <c r="C2684" i="3"/>
  <c r="B2684" i="3"/>
  <c r="G2683" i="3"/>
  <c r="D2683" i="3" s="1"/>
  <c r="F2683" i="3"/>
  <c r="E2683" i="3"/>
  <c r="C2683" i="3"/>
  <c r="B2683" i="3"/>
  <c r="G2682" i="3"/>
  <c r="D2682" i="3" s="1"/>
  <c r="F2682" i="3"/>
  <c r="E2682" i="3"/>
  <c r="C2682" i="3"/>
  <c r="B2682" i="3"/>
  <c r="G2681" i="3"/>
  <c r="D2681" i="3" s="1"/>
  <c r="F2681" i="3"/>
  <c r="E2681" i="3"/>
  <c r="C2681" i="3"/>
  <c r="B2681" i="3"/>
  <c r="G2680" i="3"/>
  <c r="D2680" i="3" s="1"/>
  <c r="F2680" i="3"/>
  <c r="E2680" i="3"/>
  <c r="C2680" i="3"/>
  <c r="B2680" i="3"/>
  <c r="G2679" i="3"/>
  <c r="D2679" i="3" s="1"/>
  <c r="F2679" i="3"/>
  <c r="E2679" i="3"/>
  <c r="C2679" i="3"/>
  <c r="B2679" i="3"/>
  <c r="G2678" i="3"/>
  <c r="D2678" i="3" s="1"/>
  <c r="F2678" i="3"/>
  <c r="E2678" i="3"/>
  <c r="C2678" i="3"/>
  <c r="B2678" i="3"/>
  <c r="G2677" i="3"/>
  <c r="D2677" i="3" s="1"/>
  <c r="F2677" i="3"/>
  <c r="E2677" i="3"/>
  <c r="C2677" i="3"/>
  <c r="B2677" i="3"/>
  <c r="G2676" i="3"/>
  <c r="D2676" i="3" s="1"/>
  <c r="F2676" i="3"/>
  <c r="E2676" i="3"/>
  <c r="C2676" i="3"/>
  <c r="B2676" i="3"/>
  <c r="G2675" i="3"/>
  <c r="D2675" i="3" s="1"/>
  <c r="F2675" i="3"/>
  <c r="E2675" i="3"/>
  <c r="C2675" i="3"/>
  <c r="B2675" i="3"/>
  <c r="G2674" i="3"/>
  <c r="D2674" i="3" s="1"/>
  <c r="F2674" i="3"/>
  <c r="E2674" i="3"/>
  <c r="C2674" i="3"/>
  <c r="B2674" i="3"/>
  <c r="G2673" i="3"/>
  <c r="D2673" i="3" s="1"/>
  <c r="F2673" i="3"/>
  <c r="E2673" i="3"/>
  <c r="C2673" i="3"/>
  <c r="B2673" i="3"/>
  <c r="G2672" i="3"/>
  <c r="D2672" i="3" s="1"/>
  <c r="F2672" i="3"/>
  <c r="E2672" i="3"/>
  <c r="C2672" i="3"/>
  <c r="B2672" i="3"/>
  <c r="G2671" i="3"/>
  <c r="D2671" i="3" s="1"/>
  <c r="F2671" i="3"/>
  <c r="E2671" i="3"/>
  <c r="C2671" i="3"/>
  <c r="B2671" i="3"/>
  <c r="G2670" i="3"/>
  <c r="D2670" i="3" s="1"/>
  <c r="F2670" i="3"/>
  <c r="E2670" i="3"/>
  <c r="C2670" i="3"/>
  <c r="B2670" i="3"/>
  <c r="G2669" i="3"/>
  <c r="D2669" i="3" s="1"/>
  <c r="F2669" i="3"/>
  <c r="E2669" i="3"/>
  <c r="C2669" i="3"/>
  <c r="B2669" i="3"/>
  <c r="G2668" i="3"/>
  <c r="D2668" i="3" s="1"/>
  <c r="F2668" i="3"/>
  <c r="E2668" i="3"/>
  <c r="C2668" i="3"/>
  <c r="B2668" i="3"/>
  <c r="G2667" i="3"/>
  <c r="D2667" i="3" s="1"/>
  <c r="F2667" i="3"/>
  <c r="E2667" i="3"/>
  <c r="C2667" i="3"/>
  <c r="B2667" i="3"/>
  <c r="G2666" i="3"/>
  <c r="D2666" i="3" s="1"/>
  <c r="F2666" i="3"/>
  <c r="E2666" i="3"/>
  <c r="C2666" i="3"/>
  <c r="B2666" i="3"/>
  <c r="G2665" i="3"/>
  <c r="D2665" i="3" s="1"/>
  <c r="F2665" i="3"/>
  <c r="E2665" i="3"/>
  <c r="C2665" i="3"/>
  <c r="B2665" i="3"/>
  <c r="G2664" i="3"/>
  <c r="D2664" i="3" s="1"/>
  <c r="F2664" i="3"/>
  <c r="E2664" i="3"/>
  <c r="C2664" i="3"/>
  <c r="B2664" i="3"/>
  <c r="G2663" i="3"/>
  <c r="D2663" i="3" s="1"/>
  <c r="F2663" i="3"/>
  <c r="E2663" i="3"/>
  <c r="C2663" i="3"/>
  <c r="B2663" i="3"/>
  <c r="G2662" i="3"/>
  <c r="D2662" i="3" s="1"/>
  <c r="F2662" i="3"/>
  <c r="E2662" i="3"/>
  <c r="C2662" i="3"/>
  <c r="B2662" i="3"/>
  <c r="G2661" i="3"/>
  <c r="D2661" i="3" s="1"/>
  <c r="F2661" i="3"/>
  <c r="E2661" i="3"/>
  <c r="C2661" i="3"/>
  <c r="B2661" i="3"/>
  <c r="G2660" i="3"/>
  <c r="D2660" i="3" s="1"/>
  <c r="F2660" i="3"/>
  <c r="E2660" i="3"/>
  <c r="C2660" i="3"/>
  <c r="B2660" i="3"/>
  <c r="G2659" i="3"/>
  <c r="D2659" i="3" s="1"/>
  <c r="F2659" i="3"/>
  <c r="E2659" i="3"/>
  <c r="C2659" i="3"/>
  <c r="B2659" i="3"/>
  <c r="G2658" i="3"/>
  <c r="D2658" i="3" s="1"/>
  <c r="F2658" i="3"/>
  <c r="E2658" i="3"/>
  <c r="C2658" i="3"/>
  <c r="B2658" i="3"/>
  <c r="G2657" i="3"/>
  <c r="D2657" i="3" s="1"/>
  <c r="F2657" i="3"/>
  <c r="E2657" i="3"/>
  <c r="C2657" i="3"/>
  <c r="B2657" i="3"/>
  <c r="G2656" i="3"/>
  <c r="F2656" i="3"/>
  <c r="E2656" i="3"/>
  <c r="D2656" i="3"/>
  <c r="C2656" i="3"/>
  <c r="B2656" i="3"/>
  <c r="G2655" i="3"/>
  <c r="D2655" i="3" s="1"/>
  <c r="F2655" i="3"/>
  <c r="E2655" i="3"/>
  <c r="C2655" i="3"/>
  <c r="B2655" i="3"/>
  <c r="G2654" i="3"/>
  <c r="D2654" i="3" s="1"/>
  <c r="F2654" i="3"/>
  <c r="E2654" i="3"/>
  <c r="C2654" i="3"/>
  <c r="B2654" i="3"/>
  <c r="G2653" i="3"/>
  <c r="D2653" i="3" s="1"/>
  <c r="F2653" i="3"/>
  <c r="E2653" i="3"/>
  <c r="C2653" i="3"/>
  <c r="B2653" i="3"/>
  <c r="G2652" i="3"/>
  <c r="D2652" i="3" s="1"/>
  <c r="F2652" i="3"/>
  <c r="E2652" i="3"/>
  <c r="C2652" i="3"/>
  <c r="B2652" i="3"/>
  <c r="G2651" i="3"/>
  <c r="D2651" i="3" s="1"/>
  <c r="F2651" i="3"/>
  <c r="E2651" i="3"/>
  <c r="C2651" i="3"/>
  <c r="B2651" i="3"/>
  <c r="G2650" i="3"/>
  <c r="D2650" i="3" s="1"/>
  <c r="F2650" i="3"/>
  <c r="E2650" i="3"/>
  <c r="C2650" i="3"/>
  <c r="B2650" i="3"/>
  <c r="G2649" i="3"/>
  <c r="D2649" i="3" s="1"/>
  <c r="F2649" i="3"/>
  <c r="E2649" i="3"/>
  <c r="C2649" i="3"/>
  <c r="B2649" i="3"/>
  <c r="G2648" i="3"/>
  <c r="D2648" i="3" s="1"/>
  <c r="F2648" i="3"/>
  <c r="E2648" i="3"/>
  <c r="C2648" i="3"/>
  <c r="B2648" i="3"/>
  <c r="G2647" i="3"/>
  <c r="D2647" i="3" s="1"/>
  <c r="F2647" i="3"/>
  <c r="E2647" i="3"/>
  <c r="C2647" i="3"/>
  <c r="B2647" i="3"/>
  <c r="G2646" i="3"/>
  <c r="D2646" i="3" s="1"/>
  <c r="F2646" i="3"/>
  <c r="E2646" i="3"/>
  <c r="C2646" i="3"/>
  <c r="B2646" i="3"/>
  <c r="G2645" i="3"/>
  <c r="D2645" i="3" s="1"/>
  <c r="F2645" i="3"/>
  <c r="E2645" i="3"/>
  <c r="C2645" i="3"/>
  <c r="B2645" i="3"/>
  <c r="G2644" i="3"/>
  <c r="D2644" i="3" s="1"/>
  <c r="F2644" i="3"/>
  <c r="E2644" i="3"/>
  <c r="C2644" i="3"/>
  <c r="B2644" i="3"/>
  <c r="G2643" i="3"/>
  <c r="D2643" i="3" s="1"/>
  <c r="F2643" i="3"/>
  <c r="E2643" i="3"/>
  <c r="C2643" i="3"/>
  <c r="B2643" i="3"/>
  <c r="G2642" i="3"/>
  <c r="F2642" i="3"/>
  <c r="E2642" i="3"/>
  <c r="D2642" i="3"/>
  <c r="C2642" i="3"/>
  <c r="B2642" i="3"/>
  <c r="G2641" i="3"/>
  <c r="D2641" i="3" s="1"/>
  <c r="F2641" i="3"/>
  <c r="E2641" i="3"/>
  <c r="C2641" i="3"/>
  <c r="B2641" i="3"/>
  <c r="G2640" i="3"/>
  <c r="D2640" i="3" s="1"/>
  <c r="F2640" i="3"/>
  <c r="E2640" i="3"/>
  <c r="C2640" i="3"/>
  <c r="B2640" i="3"/>
  <c r="G2639" i="3"/>
  <c r="D2639" i="3" s="1"/>
  <c r="F2639" i="3"/>
  <c r="E2639" i="3"/>
  <c r="C2639" i="3"/>
  <c r="B2639" i="3"/>
  <c r="G2638" i="3"/>
  <c r="D2638" i="3" s="1"/>
  <c r="F2638" i="3"/>
  <c r="E2638" i="3"/>
  <c r="C2638" i="3"/>
  <c r="B2638" i="3"/>
  <c r="G2637" i="3"/>
  <c r="D2637" i="3" s="1"/>
  <c r="F2637" i="3"/>
  <c r="E2637" i="3"/>
  <c r="C2637" i="3"/>
  <c r="B2637" i="3"/>
  <c r="G2636" i="3"/>
  <c r="D2636" i="3" s="1"/>
  <c r="F2636" i="3"/>
  <c r="E2636" i="3"/>
  <c r="C2636" i="3"/>
  <c r="B2636" i="3"/>
  <c r="G2635" i="3"/>
  <c r="D2635" i="3" s="1"/>
  <c r="F2635" i="3"/>
  <c r="E2635" i="3"/>
  <c r="C2635" i="3"/>
  <c r="B2635" i="3"/>
  <c r="G2634" i="3"/>
  <c r="D2634" i="3" s="1"/>
  <c r="F2634" i="3"/>
  <c r="E2634" i="3"/>
  <c r="C2634" i="3"/>
  <c r="B2634" i="3"/>
  <c r="G2633" i="3"/>
  <c r="D2633" i="3" s="1"/>
  <c r="F2633" i="3"/>
  <c r="E2633" i="3"/>
  <c r="C2633" i="3"/>
  <c r="B2633" i="3"/>
  <c r="G2632" i="3"/>
  <c r="D2632" i="3" s="1"/>
  <c r="F2632" i="3"/>
  <c r="E2632" i="3"/>
  <c r="C2632" i="3"/>
  <c r="B2632" i="3"/>
  <c r="G2631" i="3"/>
  <c r="D2631" i="3" s="1"/>
  <c r="F2631" i="3"/>
  <c r="E2631" i="3"/>
  <c r="C2631" i="3"/>
  <c r="B2631" i="3"/>
  <c r="G2630" i="3"/>
  <c r="D2630" i="3" s="1"/>
  <c r="F2630" i="3"/>
  <c r="E2630" i="3"/>
  <c r="C2630" i="3"/>
  <c r="B2630" i="3"/>
  <c r="G2629" i="3"/>
  <c r="D2629" i="3" s="1"/>
  <c r="F2629" i="3"/>
  <c r="E2629" i="3"/>
  <c r="C2629" i="3"/>
  <c r="B2629" i="3"/>
  <c r="G2628" i="3"/>
  <c r="D2628" i="3" s="1"/>
  <c r="F2628" i="3"/>
  <c r="E2628" i="3"/>
  <c r="C2628" i="3"/>
  <c r="B2628" i="3"/>
  <c r="G2627" i="3"/>
  <c r="D2627" i="3" s="1"/>
  <c r="F2627" i="3"/>
  <c r="E2627" i="3"/>
  <c r="C2627" i="3"/>
  <c r="B2627" i="3"/>
  <c r="G2626" i="3"/>
  <c r="F2626" i="3"/>
  <c r="E2626" i="3"/>
  <c r="D2626" i="3"/>
  <c r="C2626" i="3"/>
  <c r="B2626" i="3"/>
  <c r="G2625" i="3"/>
  <c r="D2625" i="3" s="1"/>
  <c r="F2625" i="3"/>
  <c r="E2625" i="3"/>
  <c r="C2625" i="3"/>
  <c r="B2625" i="3"/>
  <c r="G2624" i="3"/>
  <c r="D2624" i="3" s="1"/>
  <c r="F2624" i="3"/>
  <c r="E2624" i="3"/>
  <c r="C2624" i="3"/>
  <c r="B2624" i="3"/>
  <c r="G2623" i="3"/>
  <c r="D2623" i="3" s="1"/>
  <c r="F2623" i="3"/>
  <c r="E2623" i="3"/>
  <c r="C2623" i="3"/>
  <c r="B2623" i="3"/>
  <c r="G2622" i="3"/>
  <c r="D2622" i="3" s="1"/>
  <c r="F2622" i="3"/>
  <c r="E2622" i="3"/>
  <c r="C2622" i="3"/>
  <c r="B2622" i="3"/>
  <c r="G2621" i="3"/>
  <c r="D2621" i="3" s="1"/>
  <c r="F2621" i="3"/>
  <c r="E2621" i="3"/>
  <c r="C2621" i="3"/>
  <c r="B2621" i="3"/>
  <c r="G2620" i="3"/>
  <c r="D2620" i="3" s="1"/>
  <c r="F2620" i="3"/>
  <c r="E2620" i="3"/>
  <c r="C2620" i="3"/>
  <c r="B2620" i="3"/>
  <c r="G2619" i="3"/>
  <c r="D2619" i="3" s="1"/>
  <c r="F2619" i="3"/>
  <c r="E2619" i="3"/>
  <c r="C2619" i="3"/>
  <c r="B2619" i="3"/>
  <c r="G2618" i="3"/>
  <c r="D2618" i="3" s="1"/>
  <c r="F2618" i="3"/>
  <c r="E2618" i="3"/>
  <c r="C2618" i="3"/>
  <c r="B2618" i="3"/>
  <c r="G2617" i="3"/>
  <c r="D2617" i="3" s="1"/>
  <c r="F2617" i="3"/>
  <c r="E2617" i="3"/>
  <c r="C2617" i="3"/>
  <c r="B2617" i="3"/>
  <c r="G2616" i="3"/>
  <c r="D2616" i="3" s="1"/>
  <c r="F2616" i="3"/>
  <c r="E2616" i="3"/>
  <c r="C2616" i="3"/>
  <c r="B2616" i="3"/>
  <c r="G2615" i="3"/>
  <c r="D2615" i="3" s="1"/>
  <c r="F2615" i="3"/>
  <c r="E2615" i="3"/>
  <c r="C2615" i="3"/>
  <c r="B2615" i="3"/>
  <c r="G2614" i="3"/>
  <c r="D2614" i="3" s="1"/>
  <c r="F2614" i="3"/>
  <c r="E2614" i="3"/>
  <c r="C2614" i="3"/>
  <c r="B2614" i="3"/>
  <c r="G2613" i="3"/>
  <c r="D2613" i="3" s="1"/>
  <c r="F2613" i="3"/>
  <c r="E2613" i="3"/>
  <c r="C2613" i="3"/>
  <c r="B2613" i="3"/>
  <c r="G2612" i="3"/>
  <c r="F2612" i="3"/>
  <c r="E2612" i="3"/>
  <c r="D2612" i="3"/>
  <c r="C2612" i="3"/>
  <c r="B2612" i="3"/>
  <c r="G2611" i="3"/>
  <c r="D2611" i="3" s="1"/>
  <c r="F2611" i="3"/>
  <c r="E2611" i="3"/>
  <c r="C2611" i="3"/>
  <c r="B2611" i="3"/>
  <c r="G2610" i="3"/>
  <c r="D2610" i="3" s="1"/>
  <c r="F2610" i="3"/>
  <c r="E2610" i="3"/>
  <c r="C2610" i="3"/>
  <c r="B2610" i="3"/>
  <c r="G2609" i="3"/>
  <c r="D2609" i="3" s="1"/>
  <c r="F2609" i="3"/>
  <c r="E2609" i="3"/>
  <c r="C2609" i="3"/>
  <c r="B2609" i="3"/>
  <c r="G2608" i="3"/>
  <c r="D2608" i="3" s="1"/>
  <c r="F2608" i="3"/>
  <c r="E2608" i="3"/>
  <c r="C2608" i="3"/>
  <c r="B2608" i="3"/>
  <c r="G2607" i="3"/>
  <c r="D2607" i="3" s="1"/>
  <c r="F2607" i="3"/>
  <c r="E2607" i="3"/>
  <c r="C2607" i="3"/>
  <c r="B2607" i="3"/>
  <c r="G2606" i="3"/>
  <c r="D2606" i="3" s="1"/>
  <c r="F2606" i="3"/>
  <c r="E2606" i="3"/>
  <c r="C2606" i="3"/>
  <c r="B2606" i="3"/>
  <c r="G2605" i="3"/>
  <c r="D2605" i="3" s="1"/>
  <c r="F2605" i="3"/>
  <c r="E2605" i="3"/>
  <c r="C2605" i="3"/>
  <c r="B2605" i="3"/>
  <c r="G2604" i="3"/>
  <c r="D2604" i="3" s="1"/>
  <c r="F2604" i="3"/>
  <c r="E2604" i="3"/>
  <c r="C2604" i="3"/>
  <c r="B2604" i="3"/>
  <c r="G2603" i="3"/>
  <c r="D2603" i="3" s="1"/>
  <c r="F2603" i="3"/>
  <c r="E2603" i="3"/>
  <c r="C2603" i="3"/>
  <c r="B2603" i="3"/>
  <c r="G2602" i="3"/>
  <c r="F2602" i="3"/>
  <c r="E2602" i="3"/>
  <c r="D2602" i="3"/>
  <c r="C2602" i="3"/>
  <c r="B2602" i="3"/>
  <c r="G2601" i="3"/>
  <c r="D2601" i="3" s="1"/>
  <c r="F2601" i="3"/>
  <c r="E2601" i="3"/>
  <c r="C2601" i="3"/>
  <c r="B2601" i="3"/>
  <c r="G2600" i="3"/>
  <c r="D2600" i="3" s="1"/>
  <c r="F2600" i="3"/>
  <c r="E2600" i="3"/>
  <c r="C2600" i="3"/>
  <c r="B2600" i="3"/>
  <c r="G2599" i="3"/>
  <c r="D2599" i="3" s="1"/>
  <c r="F2599" i="3"/>
  <c r="E2599" i="3"/>
  <c r="C2599" i="3"/>
  <c r="B2599" i="3"/>
  <c r="G2598" i="3"/>
  <c r="D2598" i="3" s="1"/>
  <c r="F2598" i="3"/>
  <c r="E2598" i="3"/>
  <c r="C2598" i="3"/>
  <c r="B2598" i="3"/>
  <c r="G2597" i="3"/>
  <c r="D2597" i="3" s="1"/>
  <c r="F2597" i="3"/>
  <c r="E2597" i="3"/>
  <c r="C2597" i="3"/>
  <c r="B2597" i="3"/>
  <c r="G2596" i="3"/>
  <c r="D2596" i="3" s="1"/>
  <c r="F2596" i="3"/>
  <c r="E2596" i="3"/>
  <c r="C2596" i="3"/>
  <c r="B2596" i="3"/>
  <c r="G2595" i="3"/>
  <c r="D2595" i="3" s="1"/>
  <c r="F2595" i="3"/>
  <c r="E2595" i="3"/>
  <c r="C2595" i="3"/>
  <c r="B2595" i="3"/>
  <c r="G2594" i="3"/>
  <c r="F2594" i="3"/>
  <c r="E2594" i="3"/>
  <c r="D2594" i="3"/>
  <c r="C2594" i="3"/>
  <c r="B2594" i="3"/>
  <c r="G2593" i="3"/>
  <c r="D2593" i="3" s="1"/>
  <c r="F2593" i="3"/>
  <c r="E2593" i="3"/>
  <c r="C2593" i="3"/>
  <c r="B2593" i="3"/>
  <c r="G2592" i="3"/>
  <c r="D2592" i="3" s="1"/>
  <c r="F2592" i="3"/>
  <c r="E2592" i="3"/>
  <c r="C2592" i="3"/>
  <c r="B2592" i="3"/>
  <c r="G2591" i="3"/>
  <c r="D2591" i="3" s="1"/>
  <c r="F2591" i="3"/>
  <c r="E2591" i="3"/>
  <c r="C2591" i="3"/>
  <c r="B2591" i="3"/>
  <c r="G2590" i="3"/>
  <c r="D2590" i="3" s="1"/>
  <c r="F2590" i="3"/>
  <c r="E2590" i="3"/>
  <c r="C2590" i="3"/>
  <c r="B2590" i="3"/>
  <c r="G2589" i="3"/>
  <c r="D2589" i="3" s="1"/>
  <c r="F2589" i="3"/>
  <c r="E2589" i="3"/>
  <c r="C2589" i="3"/>
  <c r="B2589" i="3"/>
  <c r="G2588" i="3"/>
  <c r="D2588" i="3" s="1"/>
  <c r="F2588" i="3"/>
  <c r="E2588" i="3"/>
  <c r="C2588" i="3"/>
  <c r="B2588" i="3"/>
  <c r="G2587" i="3"/>
  <c r="D2587" i="3" s="1"/>
  <c r="F2587" i="3"/>
  <c r="E2587" i="3"/>
  <c r="C2587" i="3"/>
  <c r="B2587" i="3"/>
  <c r="G2586" i="3"/>
  <c r="D2586" i="3" s="1"/>
  <c r="F2586" i="3"/>
  <c r="E2586" i="3"/>
  <c r="C2586" i="3"/>
  <c r="B2586" i="3"/>
  <c r="G2585" i="3"/>
  <c r="D2585" i="3" s="1"/>
  <c r="F2585" i="3"/>
  <c r="E2585" i="3"/>
  <c r="C2585" i="3"/>
  <c r="B2585" i="3"/>
  <c r="G2584" i="3"/>
  <c r="D2584" i="3" s="1"/>
  <c r="F2584" i="3"/>
  <c r="E2584" i="3"/>
  <c r="C2584" i="3"/>
  <c r="B2584" i="3"/>
  <c r="G2583" i="3"/>
  <c r="D2583" i="3" s="1"/>
  <c r="F2583" i="3"/>
  <c r="E2583" i="3"/>
  <c r="C2583" i="3"/>
  <c r="B2583" i="3"/>
  <c r="G2582" i="3"/>
  <c r="D2582" i="3" s="1"/>
  <c r="F2582" i="3"/>
  <c r="E2582" i="3"/>
  <c r="C2582" i="3"/>
  <c r="B2582" i="3"/>
  <c r="G2581" i="3"/>
  <c r="D2581" i="3" s="1"/>
  <c r="F2581" i="3"/>
  <c r="E2581" i="3"/>
  <c r="C2581" i="3"/>
  <c r="B2581" i="3"/>
  <c r="G2580" i="3"/>
  <c r="D2580" i="3" s="1"/>
  <c r="F2580" i="3"/>
  <c r="E2580" i="3"/>
  <c r="C2580" i="3"/>
  <c r="B2580" i="3"/>
  <c r="G2579" i="3"/>
  <c r="D2579" i="3" s="1"/>
  <c r="F2579" i="3"/>
  <c r="E2579" i="3"/>
  <c r="C2579" i="3"/>
  <c r="B2579" i="3"/>
  <c r="G2578" i="3"/>
  <c r="F2578" i="3"/>
  <c r="E2578" i="3"/>
  <c r="D2578" i="3"/>
  <c r="C2578" i="3"/>
  <c r="B2578" i="3"/>
  <c r="G2577" i="3"/>
  <c r="D2577" i="3" s="1"/>
  <c r="F2577" i="3"/>
  <c r="E2577" i="3"/>
  <c r="C2577" i="3"/>
  <c r="B2577" i="3"/>
  <c r="G2576" i="3"/>
  <c r="D2576" i="3" s="1"/>
  <c r="F2576" i="3"/>
  <c r="E2576" i="3"/>
  <c r="C2576" i="3"/>
  <c r="B2576" i="3"/>
  <c r="G2575" i="3"/>
  <c r="D2575" i="3" s="1"/>
  <c r="F2575" i="3"/>
  <c r="E2575" i="3"/>
  <c r="C2575" i="3"/>
  <c r="B2575" i="3"/>
  <c r="G2574" i="3"/>
  <c r="D2574" i="3" s="1"/>
  <c r="F2574" i="3"/>
  <c r="E2574" i="3"/>
  <c r="C2574" i="3"/>
  <c r="B2574" i="3"/>
  <c r="G2573" i="3"/>
  <c r="D2573" i="3" s="1"/>
  <c r="F2573" i="3"/>
  <c r="E2573" i="3"/>
  <c r="C2573" i="3"/>
  <c r="B2573" i="3"/>
  <c r="G2572" i="3"/>
  <c r="D2572" i="3" s="1"/>
  <c r="F2572" i="3"/>
  <c r="E2572" i="3"/>
  <c r="C2572" i="3"/>
  <c r="B2572" i="3"/>
  <c r="G2571" i="3"/>
  <c r="D2571" i="3" s="1"/>
  <c r="F2571" i="3"/>
  <c r="E2571" i="3"/>
  <c r="C2571" i="3"/>
  <c r="B2571" i="3"/>
  <c r="G2570" i="3"/>
  <c r="D2570" i="3" s="1"/>
  <c r="F2570" i="3"/>
  <c r="E2570" i="3"/>
  <c r="C2570" i="3"/>
  <c r="B2570" i="3"/>
  <c r="G2569" i="3"/>
  <c r="D2569" i="3" s="1"/>
  <c r="F2569" i="3"/>
  <c r="E2569" i="3"/>
  <c r="C2569" i="3"/>
  <c r="B2569" i="3"/>
  <c r="G2568" i="3"/>
  <c r="D2568" i="3" s="1"/>
  <c r="F2568" i="3"/>
  <c r="E2568" i="3"/>
  <c r="C2568" i="3"/>
  <c r="B2568" i="3"/>
  <c r="G2567" i="3"/>
  <c r="D2567" i="3" s="1"/>
  <c r="F2567" i="3"/>
  <c r="E2567" i="3"/>
  <c r="C2567" i="3"/>
  <c r="B2567" i="3"/>
  <c r="G2566" i="3"/>
  <c r="D2566" i="3" s="1"/>
  <c r="F2566" i="3"/>
  <c r="E2566" i="3"/>
  <c r="C2566" i="3"/>
  <c r="B2566" i="3"/>
  <c r="G2565" i="3"/>
  <c r="D2565" i="3" s="1"/>
  <c r="F2565" i="3"/>
  <c r="E2565" i="3"/>
  <c r="C2565" i="3"/>
  <c r="B2565" i="3"/>
  <c r="G2564" i="3"/>
  <c r="F2564" i="3"/>
  <c r="E2564" i="3"/>
  <c r="D2564" i="3"/>
  <c r="C2564" i="3"/>
  <c r="B2564" i="3"/>
  <c r="G2563" i="3"/>
  <c r="D2563" i="3" s="1"/>
  <c r="F2563" i="3"/>
  <c r="E2563" i="3"/>
  <c r="C2563" i="3"/>
  <c r="B2563" i="3"/>
  <c r="G2562" i="3"/>
  <c r="D2562" i="3" s="1"/>
  <c r="F2562" i="3"/>
  <c r="E2562" i="3"/>
  <c r="C2562" i="3"/>
  <c r="B2562" i="3"/>
  <c r="G2561" i="3"/>
  <c r="D2561" i="3" s="1"/>
  <c r="F2561" i="3"/>
  <c r="E2561" i="3"/>
  <c r="C2561" i="3"/>
  <c r="B2561" i="3"/>
  <c r="G2560" i="3"/>
  <c r="D2560" i="3" s="1"/>
  <c r="F2560" i="3"/>
  <c r="E2560" i="3"/>
  <c r="C2560" i="3"/>
  <c r="B2560" i="3"/>
  <c r="G2559" i="3"/>
  <c r="D2559" i="3" s="1"/>
  <c r="F2559" i="3"/>
  <c r="E2559" i="3"/>
  <c r="C2559" i="3"/>
  <c r="B2559" i="3"/>
  <c r="G2558" i="3"/>
  <c r="D2558" i="3" s="1"/>
  <c r="F2558" i="3"/>
  <c r="E2558" i="3"/>
  <c r="C2558" i="3"/>
  <c r="B2558" i="3"/>
  <c r="G2557" i="3"/>
  <c r="D2557" i="3" s="1"/>
  <c r="F2557" i="3"/>
  <c r="E2557" i="3"/>
  <c r="C2557" i="3"/>
  <c r="B2557" i="3"/>
  <c r="G2556" i="3"/>
  <c r="D2556" i="3" s="1"/>
  <c r="F2556" i="3"/>
  <c r="E2556" i="3"/>
  <c r="C2556" i="3"/>
  <c r="B2556" i="3"/>
  <c r="G2555" i="3"/>
  <c r="D2555" i="3" s="1"/>
  <c r="F2555" i="3"/>
  <c r="E2555" i="3"/>
  <c r="C2555" i="3"/>
  <c r="B2555" i="3"/>
  <c r="G2554" i="3"/>
  <c r="D2554" i="3" s="1"/>
  <c r="F2554" i="3"/>
  <c r="E2554" i="3"/>
  <c r="C2554" i="3"/>
  <c r="B2554" i="3"/>
  <c r="G2553" i="3"/>
  <c r="D2553" i="3" s="1"/>
  <c r="F2553" i="3"/>
  <c r="E2553" i="3"/>
  <c r="C2553" i="3"/>
  <c r="B2553" i="3"/>
  <c r="G2552" i="3"/>
  <c r="D2552" i="3" s="1"/>
  <c r="F2552" i="3"/>
  <c r="E2552" i="3"/>
  <c r="C2552" i="3"/>
  <c r="B2552" i="3"/>
  <c r="G2551" i="3"/>
  <c r="D2551" i="3" s="1"/>
  <c r="F2551" i="3"/>
  <c r="E2551" i="3"/>
  <c r="C2551" i="3"/>
  <c r="B2551" i="3"/>
  <c r="G2550" i="3"/>
  <c r="D2550" i="3" s="1"/>
  <c r="F2550" i="3"/>
  <c r="E2550" i="3"/>
  <c r="C2550" i="3"/>
  <c r="B2550" i="3"/>
  <c r="G2549" i="3"/>
  <c r="D2549" i="3" s="1"/>
  <c r="F2549" i="3"/>
  <c r="E2549" i="3"/>
  <c r="C2549" i="3"/>
  <c r="B2549" i="3"/>
  <c r="G2548" i="3"/>
  <c r="D2548" i="3" s="1"/>
  <c r="F2548" i="3"/>
  <c r="E2548" i="3"/>
  <c r="C2548" i="3"/>
  <c r="B2548" i="3"/>
  <c r="G2547" i="3"/>
  <c r="D2547" i="3" s="1"/>
  <c r="F2547" i="3"/>
  <c r="E2547" i="3"/>
  <c r="C2547" i="3"/>
  <c r="B2547" i="3"/>
  <c r="G2546" i="3"/>
  <c r="F2546" i="3"/>
  <c r="E2546" i="3"/>
  <c r="D2546" i="3"/>
  <c r="C2546" i="3"/>
  <c r="B2546" i="3"/>
  <c r="G2545" i="3"/>
  <c r="D2545" i="3" s="1"/>
  <c r="F2545" i="3"/>
  <c r="E2545" i="3"/>
  <c r="C2545" i="3"/>
  <c r="B2545" i="3"/>
  <c r="G2544" i="3"/>
  <c r="D2544" i="3" s="1"/>
  <c r="F2544" i="3"/>
  <c r="E2544" i="3"/>
  <c r="C2544" i="3"/>
  <c r="B2544" i="3"/>
  <c r="G2543" i="3"/>
  <c r="D2543" i="3" s="1"/>
  <c r="F2543" i="3"/>
  <c r="E2543" i="3"/>
  <c r="C2543" i="3"/>
  <c r="B2543" i="3"/>
  <c r="G2542" i="3"/>
  <c r="D2542" i="3" s="1"/>
  <c r="F2542" i="3"/>
  <c r="E2542" i="3"/>
  <c r="C2542" i="3"/>
  <c r="B2542" i="3"/>
  <c r="G2541" i="3"/>
  <c r="D2541" i="3" s="1"/>
  <c r="F2541" i="3"/>
  <c r="E2541" i="3"/>
  <c r="C2541" i="3"/>
  <c r="B2541" i="3"/>
  <c r="G2540" i="3"/>
  <c r="D2540" i="3" s="1"/>
  <c r="F2540" i="3"/>
  <c r="E2540" i="3"/>
  <c r="C2540" i="3"/>
  <c r="B2540" i="3"/>
  <c r="G2539" i="3"/>
  <c r="D2539" i="3" s="1"/>
  <c r="F2539" i="3"/>
  <c r="E2539" i="3"/>
  <c r="C2539" i="3"/>
  <c r="B2539" i="3"/>
  <c r="G2538" i="3"/>
  <c r="D2538" i="3" s="1"/>
  <c r="F2538" i="3"/>
  <c r="E2538" i="3"/>
  <c r="C2538" i="3"/>
  <c r="B2538" i="3"/>
  <c r="G2537" i="3"/>
  <c r="D2537" i="3" s="1"/>
  <c r="F2537" i="3"/>
  <c r="E2537" i="3"/>
  <c r="C2537" i="3"/>
  <c r="B2537" i="3"/>
  <c r="G2536" i="3"/>
  <c r="D2536" i="3" s="1"/>
  <c r="F2536" i="3"/>
  <c r="E2536" i="3"/>
  <c r="C2536" i="3"/>
  <c r="B2536" i="3"/>
  <c r="G2535" i="3"/>
  <c r="D2535" i="3" s="1"/>
  <c r="F2535" i="3"/>
  <c r="E2535" i="3"/>
  <c r="C2535" i="3"/>
  <c r="B2535" i="3"/>
  <c r="G2534" i="3"/>
  <c r="D2534" i="3" s="1"/>
  <c r="F2534" i="3"/>
  <c r="E2534" i="3"/>
  <c r="C2534" i="3"/>
  <c r="B2534" i="3"/>
  <c r="G2533" i="3"/>
  <c r="D2533" i="3" s="1"/>
  <c r="F2533" i="3"/>
  <c r="E2533" i="3"/>
  <c r="C2533" i="3"/>
  <c r="B2533" i="3"/>
  <c r="G2532" i="3"/>
  <c r="D2532" i="3" s="1"/>
  <c r="F2532" i="3"/>
  <c r="E2532" i="3"/>
  <c r="C2532" i="3"/>
  <c r="B2532" i="3"/>
  <c r="G2531" i="3"/>
  <c r="D2531" i="3" s="1"/>
  <c r="F2531" i="3"/>
  <c r="E2531" i="3"/>
  <c r="C2531" i="3"/>
  <c r="B2531" i="3"/>
  <c r="G2530" i="3"/>
  <c r="F2530" i="3"/>
  <c r="E2530" i="3"/>
  <c r="D2530" i="3"/>
  <c r="C2530" i="3"/>
  <c r="B2530" i="3"/>
  <c r="G2529" i="3"/>
  <c r="D2529" i="3" s="1"/>
  <c r="F2529" i="3"/>
  <c r="E2529" i="3"/>
  <c r="C2529" i="3"/>
  <c r="B2529" i="3"/>
  <c r="G2528" i="3"/>
  <c r="D2528" i="3" s="1"/>
  <c r="F2528" i="3"/>
  <c r="E2528" i="3"/>
  <c r="C2528" i="3"/>
  <c r="B2528" i="3"/>
  <c r="G2527" i="3"/>
  <c r="D2527" i="3" s="1"/>
  <c r="F2527" i="3"/>
  <c r="E2527" i="3"/>
  <c r="C2527" i="3"/>
  <c r="B2527" i="3"/>
  <c r="G2526" i="3"/>
  <c r="D2526" i="3" s="1"/>
  <c r="F2526" i="3"/>
  <c r="E2526" i="3"/>
  <c r="C2526" i="3"/>
  <c r="B2526" i="3"/>
  <c r="G2525" i="3"/>
  <c r="D2525" i="3" s="1"/>
  <c r="F2525" i="3"/>
  <c r="E2525" i="3"/>
  <c r="C2525" i="3"/>
  <c r="B2525" i="3"/>
  <c r="G2524" i="3"/>
  <c r="D2524" i="3" s="1"/>
  <c r="F2524" i="3"/>
  <c r="E2524" i="3"/>
  <c r="C2524" i="3"/>
  <c r="B2524" i="3"/>
  <c r="G2523" i="3"/>
  <c r="D2523" i="3" s="1"/>
  <c r="F2523" i="3"/>
  <c r="E2523" i="3"/>
  <c r="C2523" i="3"/>
  <c r="B2523" i="3"/>
  <c r="G2522" i="3"/>
  <c r="D2522" i="3" s="1"/>
  <c r="F2522" i="3"/>
  <c r="E2522" i="3"/>
  <c r="C2522" i="3"/>
  <c r="B2522" i="3"/>
  <c r="G2521" i="3"/>
  <c r="D2521" i="3" s="1"/>
  <c r="F2521" i="3"/>
  <c r="E2521" i="3"/>
  <c r="C2521" i="3"/>
  <c r="B2521" i="3"/>
  <c r="G2520" i="3"/>
  <c r="D2520" i="3" s="1"/>
  <c r="F2520" i="3"/>
  <c r="E2520" i="3"/>
  <c r="C2520" i="3"/>
  <c r="B2520" i="3"/>
  <c r="G2519" i="3"/>
  <c r="D2519" i="3" s="1"/>
  <c r="F2519" i="3"/>
  <c r="E2519" i="3"/>
  <c r="C2519" i="3"/>
  <c r="B2519" i="3"/>
  <c r="G2518" i="3"/>
  <c r="D2518" i="3" s="1"/>
  <c r="F2518" i="3"/>
  <c r="E2518" i="3"/>
  <c r="C2518" i="3"/>
  <c r="B2518" i="3"/>
  <c r="G2517" i="3"/>
  <c r="D2517" i="3" s="1"/>
  <c r="F2517" i="3"/>
  <c r="E2517" i="3"/>
  <c r="C2517" i="3"/>
  <c r="B2517" i="3"/>
  <c r="G2516" i="3"/>
  <c r="F2516" i="3"/>
  <c r="E2516" i="3"/>
  <c r="D2516" i="3"/>
  <c r="C2516" i="3"/>
  <c r="B2516" i="3"/>
  <c r="G2515" i="3"/>
  <c r="D2515" i="3" s="1"/>
  <c r="F2515" i="3"/>
  <c r="E2515" i="3"/>
  <c r="C2515" i="3"/>
  <c r="B2515" i="3"/>
  <c r="G2514" i="3"/>
  <c r="D2514" i="3" s="1"/>
  <c r="F2514" i="3"/>
  <c r="E2514" i="3"/>
  <c r="C2514" i="3"/>
  <c r="B2514" i="3"/>
  <c r="G2513" i="3"/>
  <c r="D2513" i="3" s="1"/>
  <c r="F2513" i="3"/>
  <c r="E2513" i="3"/>
  <c r="C2513" i="3"/>
  <c r="B2513" i="3"/>
  <c r="G2512" i="3"/>
  <c r="D2512" i="3" s="1"/>
  <c r="F2512" i="3"/>
  <c r="E2512" i="3"/>
  <c r="C2512" i="3"/>
  <c r="B2512" i="3"/>
  <c r="G2511" i="3"/>
  <c r="D2511" i="3" s="1"/>
  <c r="F2511" i="3"/>
  <c r="E2511" i="3"/>
  <c r="C2511" i="3"/>
  <c r="B2511" i="3"/>
  <c r="G2510" i="3"/>
  <c r="D2510" i="3" s="1"/>
  <c r="F2510" i="3"/>
  <c r="E2510" i="3"/>
  <c r="C2510" i="3"/>
  <c r="B2510" i="3"/>
  <c r="G2509" i="3"/>
  <c r="D2509" i="3" s="1"/>
  <c r="F2509" i="3"/>
  <c r="E2509" i="3"/>
  <c r="C2509" i="3"/>
  <c r="B2509" i="3"/>
  <c r="G2508" i="3"/>
  <c r="D2508" i="3" s="1"/>
  <c r="F2508" i="3"/>
  <c r="E2508" i="3"/>
  <c r="C2508" i="3"/>
  <c r="B2508" i="3"/>
  <c r="G2507" i="3"/>
  <c r="D2507" i="3" s="1"/>
  <c r="F2507" i="3"/>
  <c r="E2507" i="3"/>
  <c r="C2507" i="3"/>
  <c r="B2507" i="3"/>
  <c r="G2506" i="3"/>
  <c r="F2506" i="3"/>
  <c r="E2506" i="3"/>
  <c r="D2506" i="3"/>
  <c r="C2506" i="3"/>
  <c r="B2506" i="3"/>
  <c r="G2505" i="3"/>
  <c r="D2505" i="3" s="1"/>
  <c r="F2505" i="3"/>
  <c r="E2505" i="3"/>
  <c r="C2505" i="3"/>
  <c r="B2505" i="3"/>
  <c r="G2504" i="3"/>
  <c r="D2504" i="3" s="1"/>
  <c r="F2504" i="3"/>
  <c r="E2504" i="3"/>
  <c r="C2504" i="3"/>
  <c r="B2504" i="3"/>
  <c r="G2503" i="3"/>
  <c r="D2503" i="3" s="1"/>
  <c r="F2503" i="3"/>
  <c r="E2503" i="3"/>
  <c r="C2503" i="3"/>
  <c r="B2503" i="3"/>
  <c r="G2502" i="3"/>
  <c r="D2502" i="3" s="1"/>
  <c r="F2502" i="3"/>
  <c r="E2502" i="3"/>
  <c r="C2502" i="3"/>
  <c r="B2502" i="3"/>
  <c r="G2501" i="3"/>
  <c r="D2501" i="3" s="1"/>
  <c r="F2501" i="3"/>
  <c r="E2501" i="3"/>
  <c r="C2501" i="3"/>
  <c r="B2501" i="3"/>
  <c r="G2500" i="3"/>
  <c r="D2500" i="3" s="1"/>
  <c r="F2500" i="3"/>
  <c r="E2500" i="3"/>
  <c r="C2500" i="3"/>
  <c r="B2500" i="3"/>
  <c r="G2499" i="3"/>
  <c r="D2499" i="3" s="1"/>
  <c r="F2499" i="3"/>
  <c r="E2499" i="3"/>
  <c r="C2499" i="3"/>
  <c r="B2499" i="3"/>
  <c r="G2498" i="3"/>
  <c r="F2498" i="3"/>
  <c r="E2498" i="3"/>
  <c r="D2498" i="3"/>
  <c r="C2498" i="3"/>
  <c r="B2498" i="3"/>
  <c r="G2497" i="3"/>
  <c r="D2497" i="3" s="1"/>
  <c r="F2497" i="3"/>
  <c r="E2497" i="3"/>
  <c r="C2497" i="3"/>
  <c r="B2497" i="3"/>
  <c r="G2496" i="3"/>
  <c r="D2496" i="3" s="1"/>
  <c r="F2496" i="3"/>
  <c r="E2496" i="3"/>
  <c r="C2496" i="3"/>
  <c r="B2496" i="3"/>
  <c r="G2495" i="3"/>
  <c r="D2495" i="3" s="1"/>
  <c r="F2495" i="3"/>
  <c r="E2495" i="3"/>
  <c r="C2495" i="3"/>
  <c r="B2495" i="3"/>
  <c r="G2494" i="3"/>
  <c r="D2494" i="3" s="1"/>
  <c r="F2494" i="3"/>
  <c r="E2494" i="3"/>
  <c r="C2494" i="3"/>
  <c r="B2494" i="3"/>
  <c r="G2493" i="3"/>
  <c r="D2493" i="3" s="1"/>
  <c r="F2493" i="3"/>
  <c r="E2493" i="3"/>
  <c r="C2493" i="3"/>
  <c r="B2493" i="3"/>
  <c r="G2492" i="3"/>
  <c r="D2492" i="3" s="1"/>
  <c r="F2492" i="3"/>
  <c r="E2492" i="3"/>
  <c r="C2492" i="3"/>
  <c r="B2492" i="3"/>
  <c r="G2491" i="3"/>
  <c r="D2491" i="3" s="1"/>
  <c r="F2491" i="3"/>
  <c r="E2491" i="3"/>
  <c r="C2491" i="3"/>
  <c r="B2491" i="3"/>
  <c r="G2490" i="3"/>
  <c r="D2490" i="3" s="1"/>
  <c r="F2490" i="3"/>
  <c r="E2490" i="3"/>
  <c r="C2490" i="3"/>
  <c r="B2490" i="3"/>
  <c r="G2489" i="3"/>
  <c r="D2489" i="3" s="1"/>
  <c r="F2489" i="3"/>
  <c r="E2489" i="3"/>
  <c r="C2489" i="3"/>
  <c r="B2489" i="3"/>
  <c r="G2488" i="3"/>
  <c r="D2488" i="3" s="1"/>
  <c r="F2488" i="3"/>
  <c r="E2488" i="3"/>
  <c r="C2488" i="3"/>
  <c r="B2488" i="3"/>
  <c r="G2487" i="3"/>
  <c r="D2487" i="3" s="1"/>
  <c r="F2487" i="3"/>
  <c r="E2487" i="3"/>
  <c r="C2487" i="3"/>
  <c r="B2487" i="3"/>
  <c r="G2486" i="3"/>
  <c r="D2486" i="3" s="1"/>
  <c r="F2486" i="3"/>
  <c r="E2486" i="3"/>
  <c r="C2486" i="3"/>
  <c r="B2486" i="3"/>
  <c r="G2485" i="3"/>
  <c r="D2485" i="3" s="1"/>
  <c r="F2485" i="3"/>
  <c r="E2485" i="3"/>
  <c r="C2485" i="3"/>
  <c r="B2485" i="3"/>
  <c r="G2484" i="3"/>
  <c r="D2484" i="3" s="1"/>
  <c r="F2484" i="3"/>
  <c r="E2484" i="3"/>
  <c r="C2484" i="3"/>
  <c r="B2484" i="3"/>
  <c r="G2483" i="3"/>
  <c r="D2483" i="3" s="1"/>
  <c r="F2483" i="3"/>
  <c r="E2483" i="3"/>
  <c r="C2483" i="3"/>
  <c r="B2483" i="3"/>
  <c r="G2482" i="3"/>
  <c r="F2482" i="3"/>
  <c r="E2482" i="3"/>
  <c r="D2482" i="3"/>
  <c r="C2482" i="3"/>
  <c r="B2482" i="3"/>
  <c r="G2481" i="3"/>
  <c r="D2481" i="3" s="1"/>
  <c r="F2481" i="3"/>
  <c r="E2481" i="3"/>
  <c r="C2481" i="3"/>
  <c r="B2481" i="3"/>
  <c r="G2480" i="3"/>
  <c r="D2480" i="3" s="1"/>
  <c r="F2480" i="3"/>
  <c r="E2480" i="3"/>
  <c r="C2480" i="3"/>
  <c r="B2480" i="3"/>
  <c r="G2479" i="3"/>
  <c r="D2479" i="3" s="1"/>
  <c r="F2479" i="3"/>
  <c r="E2479" i="3"/>
  <c r="C2479" i="3"/>
  <c r="B2479" i="3"/>
  <c r="G2478" i="3"/>
  <c r="D2478" i="3" s="1"/>
  <c r="F2478" i="3"/>
  <c r="E2478" i="3"/>
  <c r="C2478" i="3"/>
  <c r="B2478" i="3"/>
  <c r="G2477" i="3"/>
  <c r="D2477" i="3" s="1"/>
  <c r="F2477" i="3"/>
  <c r="E2477" i="3"/>
  <c r="C2477" i="3"/>
  <c r="B2477" i="3"/>
  <c r="G2476" i="3"/>
  <c r="D2476" i="3" s="1"/>
  <c r="F2476" i="3"/>
  <c r="E2476" i="3"/>
  <c r="C2476" i="3"/>
  <c r="B2476" i="3"/>
  <c r="G2475" i="3"/>
  <c r="D2475" i="3" s="1"/>
  <c r="F2475" i="3"/>
  <c r="E2475" i="3"/>
  <c r="C2475" i="3"/>
  <c r="B2475" i="3"/>
  <c r="G2474" i="3"/>
  <c r="D2474" i="3" s="1"/>
  <c r="F2474" i="3"/>
  <c r="E2474" i="3"/>
  <c r="C2474" i="3"/>
  <c r="B2474" i="3"/>
  <c r="G2473" i="3"/>
  <c r="D2473" i="3" s="1"/>
  <c r="F2473" i="3"/>
  <c r="E2473" i="3"/>
  <c r="C2473" i="3"/>
  <c r="B2473" i="3"/>
  <c r="G2472" i="3"/>
  <c r="D2472" i="3" s="1"/>
  <c r="F2472" i="3"/>
  <c r="E2472" i="3"/>
  <c r="C2472" i="3"/>
  <c r="B2472" i="3"/>
  <c r="G2471" i="3"/>
  <c r="D2471" i="3" s="1"/>
  <c r="F2471" i="3"/>
  <c r="E2471" i="3"/>
  <c r="C2471" i="3"/>
  <c r="B2471" i="3"/>
  <c r="G2470" i="3"/>
  <c r="D2470" i="3" s="1"/>
  <c r="F2470" i="3"/>
  <c r="E2470" i="3"/>
  <c r="C2470" i="3"/>
  <c r="B2470" i="3"/>
  <c r="G2469" i="3"/>
  <c r="D2469" i="3" s="1"/>
  <c r="F2469" i="3"/>
  <c r="E2469" i="3"/>
  <c r="C2469" i="3"/>
  <c r="B2469" i="3"/>
  <c r="G2468" i="3"/>
  <c r="F2468" i="3"/>
  <c r="E2468" i="3"/>
  <c r="D2468" i="3"/>
  <c r="C2468" i="3"/>
  <c r="B2468" i="3"/>
  <c r="G2467" i="3"/>
  <c r="D2467" i="3" s="1"/>
  <c r="F2467" i="3"/>
  <c r="E2467" i="3"/>
  <c r="C2467" i="3"/>
  <c r="B2467" i="3"/>
  <c r="G2466" i="3"/>
  <c r="D2466" i="3" s="1"/>
  <c r="F2466" i="3"/>
  <c r="E2466" i="3"/>
  <c r="C2466" i="3"/>
  <c r="B2466" i="3"/>
  <c r="G2465" i="3"/>
  <c r="D2465" i="3" s="1"/>
  <c r="F2465" i="3"/>
  <c r="E2465" i="3"/>
  <c r="C2465" i="3"/>
  <c r="B2465" i="3"/>
  <c r="G2464" i="3"/>
  <c r="D2464" i="3" s="1"/>
  <c r="F2464" i="3"/>
  <c r="E2464" i="3"/>
  <c r="C2464" i="3"/>
  <c r="B2464" i="3"/>
  <c r="G2463" i="3"/>
  <c r="D2463" i="3" s="1"/>
  <c r="F2463" i="3"/>
  <c r="E2463" i="3"/>
  <c r="C2463" i="3"/>
  <c r="B2463" i="3"/>
  <c r="G2462" i="3"/>
  <c r="D2462" i="3" s="1"/>
  <c r="F2462" i="3"/>
  <c r="E2462" i="3"/>
  <c r="C2462" i="3"/>
  <c r="B2462" i="3"/>
  <c r="G2461" i="3"/>
  <c r="D2461" i="3" s="1"/>
  <c r="F2461" i="3"/>
  <c r="E2461" i="3"/>
  <c r="C2461" i="3"/>
  <c r="B2461" i="3"/>
  <c r="G2460" i="3"/>
  <c r="D2460" i="3" s="1"/>
  <c r="F2460" i="3"/>
  <c r="E2460" i="3"/>
  <c r="C2460" i="3"/>
  <c r="B2460" i="3"/>
  <c r="G2459" i="3"/>
  <c r="D2459" i="3" s="1"/>
  <c r="F2459" i="3"/>
  <c r="E2459" i="3"/>
  <c r="C2459" i="3"/>
  <c r="B2459" i="3"/>
  <c r="G2458" i="3"/>
  <c r="D2458" i="3" s="1"/>
  <c r="F2458" i="3"/>
  <c r="E2458" i="3"/>
  <c r="C2458" i="3"/>
  <c r="B2458" i="3"/>
  <c r="G2457" i="3"/>
  <c r="D2457" i="3" s="1"/>
  <c r="F2457" i="3"/>
  <c r="E2457" i="3"/>
  <c r="C2457" i="3"/>
  <c r="B2457" i="3"/>
  <c r="G2456" i="3"/>
  <c r="D2456" i="3" s="1"/>
  <c r="F2456" i="3"/>
  <c r="E2456" i="3"/>
  <c r="C2456" i="3"/>
  <c r="B2456" i="3"/>
  <c r="G2455" i="3"/>
  <c r="D2455" i="3" s="1"/>
  <c r="F2455" i="3"/>
  <c r="E2455" i="3"/>
  <c r="C2455" i="3"/>
  <c r="B2455" i="3"/>
  <c r="G2454" i="3"/>
  <c r="D2454" i="3" s="1"/>
  <c r="F2454" i="3"/>
  <c r="E2454" i="3"/>
  <c r="C2454" i="3"/>
  <c r="B2454" i="3"/>
  <c r="G2453" i="3"/>
  <c r="D2453" i="3" s="1"/>
  <c r="F2453" i="3"/>
  <c r="E2453" i="3"/>
  <c r="C2453" i="3"/>
  <c r="B2453" i="3"/>
  <c r="G2452" i="3"/>
  <c r="D2452" i="3" s="1"/>
  <c r="F2452" i="3"/>
  <c r="E2452" i="3"/>
  <c r="C2452" i="3"/>
  <c r="B2452" i="3"/>
  <c r="G2451" i="3"/>
  <c r="D2451" i="3" s="1"/>
  <c r="F2451" i="3"/>
  <c r="E2451" i="3"/>
  <c r="C2451" i="3"/>
  <c r="B2451" i="3"/>
  <c r="G2450" i="3"/>
  <c r="F2450" i="3"/>
  <c r="E2450" i="3"/>
  <c r="D2450" i="3"/>
  <c r="C2450" i="3"/>
  <c r="B2450" i="3"/>
  <c r="G2449" i="3"/>
  <c r="D2449" i="3" s="1"/>
  <c r="F2449" i="3"/>
  <c r="E2449" i="3"/>
  <c r="C2449" i="3"/>
  <c r="B2449" i="3"/>
  <c r="G2448" i="3"/>
  <c r="D2448" i="3" s="1"/>
  <c r="F2448" i="3"/>
  <c r="E2448" i="3"/>
  <c r="C2448" i="3"/>
  <c r="B2448" i="3"/>
  <c r="G2447" i="3"/>
  <c r="D2447" i="3" s="1"/>
  <c r="F2447" i="3"/>
  <c r="E2447" i="3"/>
  <c r="C2447" i="3"/>
  <c r="B2447" i="3"/>
  <c r="G2446" i="3"/>
  <c r="D2446" i="3" s="1"/>
  <c r="F2446" i="3"/>
  <c r="E2446" i="3"/>
  <c r="C2446" i="3"/>
  <c r="B2446" i="3"/>
  <c r="G2445" i="3"/>
  <c r="D2445" i="3" s="1"/>
  <c r="F2445" i="3"/>
  <c r="E2445" i="3"/>
  <c r="C2445" i="3"/>
  <c r="B2445" i="3"/>
  <c r="G2444" i="3"/>
  <c r="D2444" i="3" s="1"/>
  <c r="F2444" i="3"/>
  <c r="E2444" i="3"/>
  <c r="C2444" i="3"/>
  <c r="B2444" i="3"/>
  <c r="G2443" i="3"/>
  <c r="D2443" i="3" s="1"/>
  <c r="F2443" i="3"/>
  <c r="E2443" i="3"/>
  <c r="C2443" i="3"/>
  <c r="B2443" i="3"/>
  <c r="G2442" i="3"/>
  <c r="D2442" i="3" s="1"/>
  <c r="F2442" i="3"/>
  <c r="E2442" i="3"/>
  <c r="C2442" i="3"/>
  <c r="B2442" i="3"/>
  <c r="G2441" i="3"/>
  <c r="D2441" i="3" s="1"/>
  <c r="F2441" i="3"/>
  <c r="E2441" i="3"/>
  <c r="C2441" i="3"/>
  <c r="B2441" i="3"/>
  <c r="G2440" i="3"/>
  <c r="D2440" i="3" s="1"/>
  <c r="F2440" i="3"/>
  <c r="E2440" i="3"/>
  <c r="C2440" i="3"/>
  <c r="B2440" i="3"/>
  <c r="G2439" i="3"/>
  <c r="D2439" i="3" s="1"/>
  <c r="F2439" i="3"/>
  <c r="E2439" i="3"/>
  <c r="C2439" i="3"/>
  <c r="B2439" i="3"/>
  <c r="G2438" i="3"/>
  <c r="D2438" i="3" s="1"/>
  <c r="F2438" i="3"/>
  <c r="E2438" i="3"/>
  <c r="C2438" i="3"/>
  <c r="B2438" i="3"/>
  <c r="G2437" i="3"/>
  <c r="D2437" i="3" s="1"/>
  <c r="F2437" i="3"/>
  <c r="E2437" i="3"/>
  <c r="C2437" i="3"/>
  <c r="B2437" i="3"/>
  <c r="G2436" i="3"/>
  <c r="D2436" i="3" s="1"/>
  <c r="F2436" i="3"/>
  <c r="E2436" i="3"/>
  <c r="C2436" i="3"/>
  <c r="B2436" i="3"/>
  <c r="G2435" i="3"/>
  <c r="D2435" i="3" s="1"/>
  <c r="F2435" i="3"/>
  <c r="E2435" i="3"/>
  <c r="C2435" i="3"/>
  <c r="B2435" i="3"/>
  <c r="G2434" i="3"/>
  <c r="F2434" i="3"/>
  <c r="E2434" i="3"/>
  <c r="D2434" i="3"/>
  <c r="C2434" i="3"/>
  <c r="B2434" i="3"/>
  <c r="G2433" i="3"/>
  <c r="D2433" i="3" s="1"/>
  <c r="F2433" i="3"/>
  <c r="E2433" i="3"/>
  <c r="C2433" i="3"/>
  <c r="B2433" i="3"/>
  <c r="G2432" i="3"/>
  <c r="D2432" i="3" s="1"/>
  <c r="F2432" i="3"/>
  <c r="E2432" i="3"/>
  <c r="C2432" i="3"/>
  <c r="B2432" i="3"/>
  <c r="G2431" i="3"/>
  <c r="D2431" i="3" s="1"/>
  <c r="F2431" i="3"/>
  <c r="E2431" i="3"/>
  <c r="C2431" i="3"/>
  <c r="B2431" i="3"/>
  <c r="G2430" i="3"/>
  <c r="D2430" i="3" s="1"/>
  <c r="F2430" i="3"/>
  <c r="E2430" i="3"/>
  <c r="C2430" i="3"/>
  <c r="B2430" i="3"/>
  <c r="G2429" i="3"/>
  <c r="D2429" i="3" s="1"/>
  <c r="F2429" i="3"/>
  <c r="E2429" i="3"/>
  <c r="C2429" i="3"/>
  <c r="B2429" i="3"/>
  <c r="G2428" i="3"/>
  <c r="D2428" i="3" s="1"/>
  <c r="F2428" i="3"/>
  <c r="E2428" i="3"/>
  <c r="C2428" i="3"/>
  <c r="B2428" i="3"/>
  <c r="G2427" i="3"/>
  <c r="D2427" i="3" s="1"/>
  <c r="F2427" i="3"/>
  <c r="E2427" i="3"/>
  <c r="C2427" i="3"/>
  <c r="B2427" i="3"/>
  <c r="G2426" i="3"/>
  <c r="D2426" i="3" s="1"/>
  <c r="F2426" i="3"/>
  <c r="E2426" i="3"/>
  <c r="C2426" i="3"/>
  <c r="B2426" i="3"/>
  <c r="G2425" i="3"/>
  <c r="D2425" i="3" s="1"/>
  <c r="F2425" i="3"/>
  <c r="E2425" i="3"/>
  <c r="C2425" i="3"/>
  <c r="B2425" i="3"/>
  <c r="G2424" i="3"/>
  <c r="D2424" i="3" s="1"/>
  <c r="F2424" i="3"/>
  <c r="E2424" i="3"/>
  <c r="C2424" i="3"/>
  <c r="B2424" i="3"/>
  <c r="G2423" i="3"/>
  <c r="D2423" i="3" s="1"/>
  <c r="F2423" i="3"/>
  <c r="E2423" i="3"/>
  <c r="C2423" i="3"/>
  <c r="B2423" i="3"/>
  <c r="G2422" i="3"/>
  <c r="D2422" i="3" s="1"/>
  <c r="F2422" i="3"/>
  <c r="E2422" i="3"/>
  <c r="C2422" i="3"/>
  <c r="B2422" i="3"/>
  <c r="G2421" i="3"/>
  <c r="D2421" i="3" s="1"/>
  <c r="F2421" i="3"/>
  <c r="E2421" i="3"/>
  <c r="C2421" i="3"/>
  <c r="B2421" i="3"/>
  <c r="G2420" i="3"/>
  <c r="D2420" i="3" s="1"/>
  <c r="F2420" i="3"/>
  <c r="E2420" i="3"/>
  <c r="C2420" i="3"/>
  <c r="B2420" i="3"/>
  <c r="G2419" i="3"/>
  <c r="D2419" i="3" s="1"/>
  <c r="F2419" i="3"/>
  <c r="E2419" i="3"/>
  <c r="C2419" i="3"/>
  <c r="B2419" i="3"/>
  <c r="G2418" i="3"/>
  <c r="D2418" i="3" s="1"/>
  <c r="F2418" i="3"/>
  <c r="E2418" i="3"/>
  <c r="C2418" i="3"/>
  <c r="B2418" i="3"/>
  <c r="G2417" i="3"/>
  <c r="D2417" i="3" s="1"/>
  <c r="F2417" i="3"/>
  <c r="E2417" i="3"/>
  <c r="C2417" i="3"/>
  <c r="B2417" i="3"/>
  <c r="G2416" i="3"/>
  <c r="D2416" i="3" s="1"/>
  <c r="F2416" i="3"/>
  <c r="E2416" i="3"/>
  <c r="C2416" i="3"/>
  <c r="B2416" i="3"/>
  <c r="G2415" i="3"/>
  <c r="D2415" i="3" s="1"/>
  <c r="F2415" i="3"/>
  <c r="E2415" i="3"/>
  <c r="C2415" i="3"/>
  <c r="B2415" i="3"/>
  <c r="G2414" i="3"/>
  <c r="D2414" i="3" s="1"/>
  <c r="F2414" i="3"/>
  <c r="E2414" i="3"/>
  <c r="C2414" i="3"/>
  <c r="B2414" i="3"/>
  <c r="G2413" i="3"/>
  <c r="D2413" i="3" s="1"/>
  <c r="F2413" i="3"/>
  <c r="E2413" i="3"/>
  <c r="C2413" i="3"/>
  <c r="B2413" i="3"/>
  <c r="G2412" i="3"/>
  <c r="D2412" i="3" s="1"/>
  <c r="F2412" i="3"/>
  <c r="E2412" i="3"/>
  <c r="C2412" i="3"/>
  <c r="B2412" i="3"/>
  <c r="G2411" i="3"/>
  <c r="D2411" i="3" s="1"/>
  <c r="F2411" i="3"/>
  <c r="E2411" i="3"/>
  <c r="C2411" i="3"/>
  <c r="B2411" i="3"/>
  <c r="G2410" i="3"/>
  <c r="F2410" i="3"/>
  <c r="E2410" i="3"/>
  <c r="D2410" i="3"/>
  <c r="C2410" i="3"/>
  <c r="B2410" i="3"/>
  <c r="G2409" i="3"/>
  <c r="D2409" i="3" s="1"/>
  <c r="F2409" i="3"/>
  <c r="E2409" i="3"/>
  <c r="C2409" i="3"/>
  <c r="B2409" i="3"/>
  <c r="G2408" i="3"/>
  <c r="D2408" i="3" s="1"/>
  <c r="F2408" i="3"/>
  <c r="E2408" i="3"/>
  <c r="C2408" i="3"/>
  <c r="B2408" i="3"/>
  <c r="G2407" i="3"/>
  <c r="D2407" i="3" s="1"/>
  <c r="F2407" i="3"/>
  <c r="E2407" i="3"/>
  <c r="C2407" i="3"/>
  <c r="B2407" i="3"/>
  <c r="G2406" i="3"/>
  <c r="D2406" i="3" s="1"/>
  <c r="F2406" i="3"/>
  <c r="E2406" i="3"/>
  <c r="C2406" i="3"/>
  <c r="B2406" i="3"/>
  <c r="G2405" i="3"/>
  <c r="D2405" i="3" s="1"/>
  <c r="F2405" i="3"/>
  <c r="E2405" i="3"/>
  <c r="C2405" i="3"/>
  <c r="B2405" i="3"/>
  <c r="G2404" i="3"/>
  <c r="D2404" i="3" s="1"/>
  <c r="F2404" i="3"/>
  <c r="E2404" i="3"/>
  <c r="C2404" i="3"/>
  <c r="B2404" i="3"/>
  <c r="G2403" i="3"/>
  <c r="D2403" i="3" s="1"/>
  <c r="F2403" i="3"/>
  <c r="E2403" i="3"/>
  <c r="C2403" i="3"/>
  <c r="B2403" i="3"/>
  <c r="G2402" i="3"/>
  <c r="D2402" i="3" s="1"/>
  <c r="F2402" i="3"/>
  <c r="E2402" i="3"/>
  <c r="C2402" i="3"/>
  <c r="B2402" i="3"/>
  <c r="G2401" i="3"/>
  <c r="D2401" i="3" s="1"/>
  <c r="F2401" i="3"/>
  <c r="E2401" i="3"/>
  <c r="C2401" i="3"/>
  <c r="B2401" i="3"/>
  <c r="G2400" i="3"/>
  <c r="D2400" i="3" s="1"/>
  <c r="F2400" i="3"/>
  <c r="E2400" i="3"/>
  <c r="C2400" i="3"/>
  <c r="B2400" i="3"/>
  <c r="G2399" i="3"/>
  <c r="D2399" i="3" s="1"/>
  <c r="F2399" i="3"/>
  <c r="E2399" i="3"/>
  <c r="C2399" i="3"/>
  <c r="B2399" i="3"/>
  <c r="G2398" i="3"/>
  <c r="D2398" i="3" s="1"/>
  <c r="F2398" i="3"/>
  <c r="E2398" i="3"/>
  <c r="C2398" i="3"/>
  <c r="B2398" i="3"/>
  <c r="G2397" i="3"/>
  <c r="D2397" i="3" s="1"/>
  <c r="F2397" i="3"/>
  <c r="E2397" i="3"/>
  <c r="C2397" i="3"/>
  <c r="B2397" i="3"/>
  <c r="G2396" i="3"/>
  <c r="F2396" i="3"/>
  <c r="E2396" i="3"/>
  <c r="D2396" i="3"/>
  <c r="C2396" i="3"/>
  <c r="B2396" i="3"/>
  <c r="G2395" i="3"/>
  <c r="D2395" i="3" s="1"/>
  <c r="F2395" i="3"/>
  <c r="E2395" i="3"/>
  <c r="C2395" i="3"/>
  <c r="B2395" i="3"/>
  <c r="G2394" i="3"/>
  <c r="D2394" i="3" s="1"/>
  <c r="F2394" i="3"/>
  <c r="E2394" i="3"/>
  <c r="C2394" i="3"/>
  <c r="B2394" i="3"/>
  <c r="G2393" i="3"/>
  <c r="D2393" i="3" s="1"/>
  <c r="F2393" i="3"/>
  <c r="E2393" i="3"/>
  <c r="C2393" i="3"/>
  <c r="B2393" i="3"/>
  <c r="G2392" i="3"/>
  <c r="D2392" i="3" s="1"/>
  <c r="F2392" i="3"/>
  <c r="E2392" i="3"/>
  <c r="C2392" i="3"/>
  <c r="B2392" i="3"/>
  <c r="G2391" i="3"/>
  <c r="D2391" i="3" s="1"/>
  <c r="F2391" i="3"/>
  <c r="E2391" i="3"/>
  <c r="C2391" i="3"/>
  <c r="B2391" i="3"/>
  <c r="G2390" i="3"/>
  <c r="F2390" i="3"/>
  <c r="E2390" i="3"/>
  <c r="D2390" i="3"/>
  <c r="C2390" i="3"/>
  <c r="B2390" i="3"/>
  <c r="G2389" i="3"/>
  <c r="D2389" i="3" s="1"/>
  <c r="F2389" i="3"/>
  <c r="E2389" i="3"/>
  <c r="C2389" i="3"/>
  <c r="B2389" i="3"/>
  <c r="G2388" i="3"/>
  <c r="D2388" i="3" s="1"/>
  <c r="F2388" i="3"/>
  <c r="E2388" i="3"/>
  <c r="C2388" i="3"/>
  <c r="B2388" i="3"/>
  <c r="G2387" i="3"/>
  <c r="D2387" i="3" s="1"/>
  <c r="F2387" i="3"/>
  <c r="E2387" i="3"/>
  <c r="C2387" i="3"/>
  <c r="B2387" i="3"/>
  <c r="G2386" i="3"/>
  <c r="D2386" i="3" s="1"/>
  <c r="F2386" i="3"/>
  <c r="E2386" i="3"/>
  <c r="C2386" i="3"/>
  <c r="B2386" i="3"/>
  <c r="G2385" i="3"/>
  <c r="D2385" i="3" s="1"/>
  <c r="F2385" i="3"/>
  <c r="E2385" i="3"/>
  <c r="C2385" i="3"/>
  <c r="B2385" i="3"/>
  <c r="G2384" i="3"/>
  <c r="D2384" i="3" s="1"/>
  <c r="F2384" i="3"/>
  <c r="E2384" i="3"/>
  <c r="C2384" i="3"/>
  <c r="B2384" i="3"/>
  <c r="G2383" i="3"/>
  <c r="D2383" i="3" s="1"/>
  <c r="F2383" i="3"/>
  <c r="E2383" i="3"/>
  <c r="C2383" i="3"/>
  <c r="B2383" i="3"/>
  <c r="G2382" i="3"/>
  <c r="D2382" i="3" s="1"/>
  <c r="F2382" i="3"/>
  <c r="E2382" i="3"/>
  <c r="C2382" i="3"/>
  <c r="B2382" i="3"/>
  <c r="G2381" i="3"/>
  <c r="D2381" i="3" s="1"/>
  <c r="F2381" i="3"/>
  <c r="E2381" i="3"/>
  <c r="C2381" i="3"/>
  <c r="B2381" i="3"/>
  <c r="G2380" i="3"/>
  <c r="D2380" i="3" s="1"/>
  <c r="F2380" i="3"/>
  <c r="E2380" i="3"/>
  <c r="C2380" i="3"/>
  <c r="B2380" i="3"/>
  <c r="G2379" i="3"/>
  <c r="D2379" i="3" s="1"/>
  <c r="F2379" i="3"/>
  <c r="E2379" i="3"/>
  <c r="C2379" i="3"/>
  <c r="B2379" i="3"/>
  <c r="G2378" i="3"/>
  <c r="D2378" i="3" s="1"/>
  <c r="F2378" i="3"/>
  <c r="E2378" i="3"/>
  <c r="C2378" i="3"/>
  <c r="B2378" i="3"/>
  <c r="G2377" i="3"/>
  <c r="D2377" i="3" s="1"/>
  <c r="F2377" i="3"/>
  <c r="E2377" i="3"/>
  <c r="C2377" i="3"/>
  <c r="B2377" i="3"/>
  <c r="G2376" i="3"/>
  <c r="D2376" i="3" s="1"/>
  <c r="F2376" i="3"/>
  <c r="E2376" i="3"/>
  <c r="C2376" i="3"/>
  <c r="B2376" i="3"/>
  <c r="G2375" i="3"/>
  <c r="D2375" i="3" s="1"/>
  <c r="F2375" i="3"/>
  <c r="E2375" i="3"/>
  <c r="C2375" i="3"/>
  <c r="B2375" i="3"/>
  <c r="G2374" i="3"/>
  <c r="D2374" i="3" s="1"/>
  <c r="F2374" i="3"/>
  <c r="E2374" i="3"/>
  <c r="C2374" i="3"/>
  <c r="B2374" i="3"/>
  <c r="G2373" i="3"/>
  <c r="D2373" i="3" s="1"/>
  <c r="F2373" i="3"/>
  <c r="E2373" i="3"/>
  <c r="C2373" i="3"/>
  <c r="B2373" i="3"/>
  <c r="G2372" i="3"/>
  <c r="D2372" i="3" s="1"/>
  <c r="F2372" i="3"/>
  <c r="E2372" i="3"/>
  <c r="C2372" i="3"/>
  <c r="B2372" i="3"/>
  <c r="G2371" i="3"/>
  <c r="D2371" i="3" s="1"/>
  <c r="F2371" i="3"/>
  <c r="E2371" i="3"/>
  <c r="C2371" i="3"/>
  <c r="B2371" i="3"/>
  <c r="G2370" i="3"/>
  <c r="D2370" i="3" s="1"/>
  <c r="F2370" i="3"/>
  <c r="E2370" i="3"/>
  <c r="C2370" i="3"/>
  <c r="B2370" i="3"/>
  <c r="G2369" i="3"/>
  <c r="D2369" i="3" s="1"/>
  <c r="F2369" i="3"/>
  <c r="E2369" i="3"/>
  <c r="C2369" i="3"/>
  <c r="B2369" i="3"/>
  <c r="G2368" i="3"/>
  <c r="D2368" i="3" s="1"/>
  <c r="F2368" i="3"/>
  <c r="E2368" i="3"/>
  <c r="C2368" i="3"/>
  <c r="B2368" i="3"/>
  <c r="G2367" i="3"/>
  <c r="D2367" i="3" s="1"/>
  <c r="F2367" i="3"/>
  <c r="E2367" i="3"/>
  <c r="C2367" i="3"/>
  <c r="B2367" i="3"/>
  <c r="G2366" i="3"/>
  <c r="D2366" i="3" s="1"/>
  <c r="F2366" i="3"/>
  <c r="E2366" i="3"/>
  <c r="C2366" i="3"/>
  <c r="B2366" i="3"/>
  <c r="G2365" i="3"/>
  <c r="D2365" i="3" s="1"/>
  <c r="F2365" i="3"/>
  <c r="E2365" i="3"/>
  <c r="C2365" i="3"/>
  <c r="B2365" i="3"/>
  <c r="G2364" i="3"/>
  <c r="D2364" i="3" s="1"/>
  <c r="F2364" i="3"/>
  <c r="E2364" i="3"/>
  <c r="C2364" i="3"/>
  <c r="B2364" i="3"/>
  <c r="G2363" i="3"/>
  <c r="D2363" i="3" s="1"/>
  <c r="F2363" i="3"/>
  <c r="E2363" i="3"/>
  <c r="C2363" i="3"/>
  <c r="B2363" i="3"/>
  <c r="G2362" i="3"/>
  <c r="D2362" i="3" s="1"/>
  <c r="F2362" i="3"/>
  <c r="E2362" i="3"/>
  <c r="C2362" i="3"/>
  <c r="B2362" i="3"/>
  <c r="G2361" i="3"/>
  <c r="D2361" i="3" s="1"/>
  <c r="F2361" i="3"/>
  <c r="E2361" i="3"/>
  <c r="C2361" i="3"/>
  <c r="B2361" i="3"/>
  <c r="G2360" i="3"/>
  <c r="D2360" i="3" s="1"/>
  <c r="F2360" i="3"/>
  <c r="E2360" i="3"/>
  <c r="C2360" i="3"/>
  <c r="B2360" i="3"/>
  <c r="G2359" i="3"/>
  <c r="D2359" i="3" s="1"/>
  <c r="F2359" i="3"/>
  <c r="E2359" i="3"/>
  <c r="C2359" i="3"/>
  <c r="B2359" i="3"/>
  <c r="G2358" i="3"/>
  <c r="D2358" i="3" s="1"/>
  <c r="F2358" i="3"/>
  <c r="E2358" i="3"/>
  <c r="C2358" i="3"/>
  <c r="B2358" i="3"/>
  <c r="G2357" i="3"/>
  <c r="D2357" i="3" s="1"/>
  <c r="F2357" i="3"/>
  <c r="E2357" i="3"/>
  <c r="C2357" i="3"/>
  <c r="B2357" i="3"/>
  <c r="G2356" i="3"/>
  <c r="D2356" i="3" s="1"/>
  <c r="F2356" i="3"/>
  <c r="E2356" i="3"/>
  <c r="C2356" i="3"/>
  <c r="B2356" i="3"/>
  <c r="G2355" i="3"/>
  <c r="D2355" i="3" s="1"/>
  <c r="F2355" i="3"/>
  <c r="E2355" i="3"/>
  <c r="C2355" i="3"/>
  <c r="B2355" i="3"/>
  <c r="G2354" i="3"/>
  <c r="D2354" i="3" s="1"/>
  <c r="F2354" i="3"/>
  <c r="E2354" i="3"/>
  <c r="C2354" i="3"/>
  <c r="B2354" i="3"/>
  <c r="G2353" i="3"/>
  <c r="D2353" i="3" s="1"/>
  <c r="F2353" i="3"/>
  <c r="E2353" i="3"/>
  <c r="C2353" i="3"/>
  <c r="B2353" i="3"/>
  <c r="G2352" i="3"/>
  <c r="D2352" i="3" s="1"/>
  <c r="F2352" i="3"/>
  <c r="E2352" i="3"/>
  <c r="C2352" i="3"/>
  <c r="B2352" i="3"/>
  <c r="G2351" i="3"/>
  <c r="D2351" i="3" s="1"/>
  <c r="F2351" i="3"/>
  <c r="E2351" i="3"/>
  <c r="C2351" i="3"/>
  <c r="B2351" i="3"/>
  <c r="G2350" i="3"/>
  <c r="D2350" i="3" s="1"/>
  <c r="F2350" i="3"/>
  <c r="E2350" i="3"/>
  <c r="C2350" i="3"/>
  <c r="B2350" i="3"/>
  <c r="G2349" i="3"/>
  <c r="D2349" i="3" s="1"/>
  <c r="F2349" i="3"/>
  <c r="E2349" i="3"/>
  <c r="C2349" i="3"/>
  <c r="B2349" i="3"/>
  <c r="G2348" i="3"/>
  <c r="F2348" i="3"/>
  <c r="E2348" i="3"/>
  <c r="D2348" i="3"/>
  <c r="C2348" i="3"/>
  <c r="B2348" i="3"/>
  <c r="G2347" i="3"/>
  <c r="D2347" i="3" s="1"/>
  <c r="F2347" i="3"/>
  <c r="E2347" i="3"/>
  <c r="C2347" i="3"/>
  <c r="B2347" i="3"/>
  <c r="G2346" i="3"/>
  <c r="D2346" i="3" s="1"/>
  <c r="F2346" i="3"/>
  <c r="E2346" i="3"/>
  <c r="C2346" i="3"/>
  <c r="B2346" i="3"/>
  <c r="G2345" i="3"/>
  <c r="D2345" i="3" s="1"/>
  <c r="F2345" i="3"/>
  <c r="E2345" i="3"/>
  <c r="C2345" i="3"/>
  <c r="B2345" i="3"/>
  <c r="G2344" i="3"/>
  <c r="D2344" i="3" s="1"/>
  <c r="F2344" i="3"/>
  <c r="E2344" i="3"/>
  <c r="C2344" i="3"/>
  <c r="B2344" i="3"/>
  <c r="G2343" i="3"/>
  <c r="D2343" i="3" s="1"/>
  <c r="F2343" i="3"/>
  <c r="E2343" i="3"/>
  <c r="C2343" i="3"/>
  <c r="B2343" i="3"/>
  <c r="G2342" i="3"/>
  <c r="D2342" i="3" s="1"/>
  <c r="F2342" i="3"/>
  <c r="E2342" i="3"/>
  <c r="C2342" i="3"/>
  <c r="B2342" i="3"/>
  <c r="G2341" i="3"/>
  <c r="D2341" i="3" s="1"/>
  <c r="F2341" i="3"/>
  <c r="E2341" i="3"/>
  <c r="C2341" i="3"/>
  <c r="B2341" i="3"/>
  <c r="G2340" i="3"/>
  <c r="D2340" i="3" s="1"/>
  <c r="F2340" i="3"/>
  <c r="E2340" i="3"/>
  <c r="C2340" i="3"/>
  <c r="B2340" i="3"/>
  <c r="G2339" i="3"/>
  <c r="D2339" i="3" s="1"/>
  <c r="F2339" i="3"/>
  <c r="E2339" i="3"/>
  <c r="C2339" i="3"/>
  <c r="B2339" i="3"/>
  <c r="G2338" i="3"/>
  <c r="D2338" i="3" s="1"/>
  <c r="F2338" i="3"/>
  <c r="E2338" i="3"/>
  <c r="C2338" i="3"/>
  <c r="B2338" i="3"/>
  <c r="G2337" i="3"/>
  <c r="D2337" i="3" s="1"/>
  <c r="F2337" i="3"/>
  <c r="E2337" i="3"/>
  <c r="C2337" i="3"/>
  <c r="B2337" i="3"/>
  <c r="G2336" i="3"/>
  <c r="D2336" i="3" s="1"/>
  <c r="F2336" i="3"/>
  <c r="E2336" i="3"/>
  <c r="C2336" i="3"/>
  <c r="B2336" i="3"/>
  <c r="G2335" i="3"/>
  <c r="D2335" i="3" s="1"/>
  <c r="F2335" i="3"/>
  <c r="E2335" i="3"/>
  <c r="C2335" i="3"/>
  <c r="B2335" i="3"/>
  <c r="G2334" i="3"/>
  <c r="D2334" i="3" s="1"/>
  <c r="F2334" i="3"/>
  <c r="E2334" i="3"/>
  <c r="C2334" i="3"/>
  <c r="B2334" i="3"/>
  <c r="G2333" i="3"/>
  <c r="D2333" i="3" s="1"/>
  <c r="F2333" i="3"/>
  <c r="E2333" i="3"/>
  <c r="C2333" i="3"/>
  <c r="B2333" i="3"/>
  <c r="G2332" i="3"/>
  <c r="D2332" i="3" s="1"/>
  <c r="F2332" i="3"/>
  <c r="E2332" i="3"/>
  <c r="C2332" i="3"/>
  <c r="B2332" i="3"/>
  <c r="G2331" i="3"/>
  <c r="D2331" i="3" s="1"/>
  <c r="F2331" i="3"/>
  <c r="E2331" i="3"/>
  <c r="C2331" i="3"/>
  <c r="B2331" i="3"/>
  <c r="G2330" i="3"/>
  <c r="D2330" i="3" s="1"/>
  <c r="F2330" i="3"/>
  <c r="E2330" i="3"/>
  <c r="C2330" i="3"/>
  <c r="B2330" i="3"/>
  <c r="G2329" i="3"/>
  <c r="D2329" i="3" s="1"/>
  <c r="F2329" i="3"/>
  <c r="E2329" i="3"/>
  <c r="C2329" i="3"/>
  <c r="B2329" i="3"/>
  <c r="G2328" i="3"/>
  <c r="D2328" i="3" s="1"/>
  <c r="F2328" i="3"/>
  <c r="E2328" i="3"/>
  <c r="C2328" i="3"/>
  <c r="B2328" i="3"/>
  <c r="G2327" i="3"/>
  <c r="D2327" i="3" s="1"/>
  <c r="F2327" i="3"/>
  <c r="E2327" i="3"/>
  <c r="C2327" i="3"/>
  <c r="B2327" i="3"/>
  <c r="G2326" i="3"/>
  <c r="D2326" i="3" s="1"/>
  <c r="F2326" i="3"/>
  <c r="E2326" i="3"/>
  <c r="C2326" i="3"/>
  <c r="B2326" i="3"/>
  <c r="G2325" i="3"/>
  <c r="D2325" i="3" s="1"/>
  <c r="F2325" i="3"/>
  <c r="E2325" i="3"/>
  <c r="C2325" i="3"/>
  <c r="B2325" i="3"/>
  <c r="G2324" i="3"/>
  <c r="D2324" i="3" s="1"/>
  <c r="F2324" i="3"/>
  <c r="E2324" i="3"/>
  <c r="C2324" i="3"/>
  <c r="B2324" i="3"/>
  <c r="G2323" i="3"/>
  <c r="D2323" i="3" s="1"/>
  <c r="F2323" i="3"/>
  <c r="E2323" i="3"/>
  <c r="C2323" i="3"/>
  <c r="B2323" i="3"/>
  <c r="G2322" i="3"/>
  <c r="D2322" i="3" s="1"/>
  <c r="F2322" i="3"/>
  <c r="E2322" i="3"/>
  <c r="C2322" i="3"/>
  <c r="B2322" i="3"/>
  <c r="G2321" i="3"/>
  <c r="D2321" i="3" s="1"/>
  <c r="F2321" i="3"/>
  <c r="E2321" i="3"/>
  <c r="C2321" i="3"/>
  <c r="B2321" i="3"/>
  <c r="G2320" i="3"/>
  <c r="F2320" i="3"/>
  <c r="E2320" i="3"/>
  <c r="D2320" i="3"/>
  <c r="C2320" i="3"/>
  <c r="B2320" i="3"/>
  <c r="G2319" i="3"/>
  <c r="D2319" i="3" s="1"/>
  <c r="F2319" i="3"/>
  <c r="E2319" i="3"/>
  <c r="C2319" i="3"/>
  <c r="B2319" i="3"/>
  <c r="G2318" i="3"/>
  <c r="D2318" i="3" s="1"/>
  <c r="F2318" i="3"/>
  <c r="E2318" i="3"/>
  <c r="C2318" i="3"/>
  <c r="B2318" i="3"/>
  <c r="G2317" i="3"/>
  <c r="D2317" i="3" s="1"/>
  <c r="F2317" i="3"/>
  <c r="E2317" i="3"/>
  <c r="C2317" i="3"/>
  <c r="B2317" i="3"/>
  <c r="G2316" i="3"/>
  <c r="D2316" i="3" s="1"/>
  <c r="F2316" i="3"/>
  <c r="E2316" i="3"/>
  <c r="C2316" i="3"/>
  <c r="B2316" i="3"/>
  <c r="G2315" i="3"/>
  <c r="D2315" i="3" s="1"/>
  <c r="F2315" i="3"/>
  <c r="E2315" i="3"/>
  <c r="C2315" i="3"/>
  <c r="B2315" i="3"/>
  <c r="G2314" i="3"/>
  <c r="D2314" i="3" s="1"/>
  <c r="F2314" i="3"/>
  <c r="E2314" i="3"/>
  <c r="C2314" i="3"/>
  <c r="B2314" i="3"/>
  <c r="G2313" i="3"/>
  <c r="D2313" i="3" s="1"/>
  <c r="F2313" i="3"/>
  <c r="E2313" i="3"/>
  <c r="C2313" i="3"/>
  <c r="B2313" i="3"/>
  <c r="G2312" i="3"/>
  <c r="D2312" i="3" s="1"/>
  <c r="F2312" i="3"/>
  <c r="E2312" i="3"/>
  <c r="C2312" i="3"/>
  <c r="B2312" i="3"/>
  <c r="G2311" i="3"/>
  <c r="D2311" i="3" s="1"/>
  <c r="F2311" i="3"/>
  <c r="E2311" i="3"/>
  <c r="C2311" i="3"/>
  <c r="B2311" i="3"/>
  <c r="G2310" i="3"/>
  <c r="D2310" i="3" s="1"/>
  <c r="F2310" i="3"/>
  <c r="E2310" i="3"/>
  <c r="C2310" i="3"/>
  <c r="B2310" i="3"/>
  <c r="G2309" i="3"/>
  <c r="D2309" i="3" s="1"/>
  <c r="F2309" i="3"/>
  <c r="E2309" i="3"/>
  <c r="C2309" i="3"/>
  <c r="B2309" i="3"/>
  <c r="G2308" i="3"/>
  <c r="D2308" i="3" s="1"/>
  <c r="F2308" i="3"/>
  <c r="E2308" i="3"/>
  <c r="C2308" i="3"/>
  <c r="B2308" i="3"/>
  <c r="G2307" i="3"/>
  <c r="D2307" i="3" s="1"/>
  <c r="F2307" i="3"/>
  <c r="E2307" i="3"/>
  <c r="C2307" i="3"/>
  <c r="B2307" i="3"/>
  <c r="G2306" i="3"/>
  <c r="D2306" i="3" s="1"/>
  <c r="F2306" i="3"/>
  <c r="E2306" i="3"/>
  <c r="C2306" i="3"/>
  <c r="B2306" i="3"/>
  <c r="G2305" i="3"/>
  <c r="D2305" i="3" s="1"/>
  <c r="F2305" i="3"/>
  <c r="E2305" i="3"/>
  <c r="C2305" i="3"/>
  <c r="B2305" i="3"/>
  <c r="G2304" i="3"/>
  <c r="D2304" i="3" s="1"/>
  <c r="F2304" i="3"/>
  <c r="E2304" i="3"/>
  <c r="C2304" i="3"/>
  <c r="B2304" i="3"/>
  <c r="G2303" i="3"/>
  <c r="D2303" i="3" s="1"/>
  <c r="F2303" i="3"/>
  <c r="E2303" i="3"/>
  <c r="C2303" i="3"/>
  <c r="B2303" i="3"/>
  <c r="G2302" i="3"/>
  <c r="D2302" i="3" s="1"/>
  <c r="F2302" i="3"/>
  <c r="E2302" i="3"/>
  <c r="C2302" i="3"/>
  <c r="B2302" i="3"/>
  <c r="G2301" i="3"/>
  <c r="D2301" i="3" s="1"/>
  <c r="F2301" i="3"/>
  <c r="E2301" i="3"/>
  <c r="C2301" i="3"/>
  <c r="B2301" i="3"/>
  <c r="G2300" i="3"/>
  <c r="F2300" i="3"/>
  <c r="E2300" i="3"/>
  <c r="D2300" i="3"/>
  <c r="C2300" i="3"/>
  <c r="B2300" i="3"/>
  <c r="G2299" i="3"/>
  <c r="D2299" i="3" s="1"/>
  <c r="F2299" i="3"/>
  <c r="E2299" i="3"/>
  <c r="C2299" i="3"/>
  <c r="B2299" i="3"/>
  <c r="G2298" i="3"/>
  <c r="D2298" i="3" s="1"/>
  <c r="F2298" i="3"/>
  <c r="E2298" i="3"/>
  <c r="C2298" i="3"/>
  <c r="B2298" i="3"/>
  <c r="G2297" i="3"/>
  <c r="D2297" i="3" s="1"/>
  <c r="F2297" i="3"/>
  <c r="E2297" i="3"/>
  <c r="C2297" i="3"/>
  <c r="B2297" i="3"/>
  <c r="G2296" i="3"/>
  <c r="D2296" i="3" s="1"/>
  <c r="F2296" i="3"/>
  <c r="E2296" i="3"/>
  <c r="C2296" i="3"/>
  <c r="B2296" i="3"/>
  <c r="G2295" i="3"/>
  <c r="D2295" i="3" s="1"/>
  <c r="F2295" i="3"/>
  <c r="E2295" i="3"/>
  <c r="C2295" i="3"/>
  <c r="B2295" i="3"/>
  <c r="G2294" i="3"/>
  <c r="D2294" i="3" s="1"/>
  <c r="F2294" i="3"/>
  <c r="E2294" i="3"/>
  <c r="C2294" i="3"/>
  <c r="B2294" i="3"/>
  <c r="G2293" i="3"/>
  <c r="D2293" i="3" s="1"/>
  <c r="F2293" i="3"/>
  <c r="E2293" i="3"/>
  <c r="C2293" i="3"/>
  <c r="B2293" i="3"/>
  <c r="G2292" i="3"/>
  <c r="D2292" i="3" s="1"/>
  <c r="F2292" i="3"/>
  <c r="E2292" i="3"/>
  <c r="C2292" i="3"/>
  <c r="B2292" i="3"/>
  <c r="G2291" i="3"/>
  <c r="D2291" i="3" s="1"/>
  <c r="F2291" i="3"/>
  <c r="E2291" i="3"/>
  <c r="C2291" i="3"/>
  <c r="B2291" i="3"/>
  <c r="G2290" i="3"/>
  <c r="D2290" i="3" s="1"/>
  <c r="F2290" i="3"/>
  <c r="E2290" i="3"/>
  <c r="C2290" i="3"/>
  <c r="B2290" i="3"/>
  <c r="G2289" i="3"/>
  <c r="D2289" i="3" s="1"/>
  <c r="F2289" i="3"/>
  <c r="E2289" i="3"/>
  <c r="C2289" i="3"/>
  <c r="B2289" i="3"/>
  <c r="G2288" i="3"/>
  <c r="F2288" i="3"/>
  <c r="E2288" i="3"/>
  <c r="D2288" i="3"/>
  <c r="C2288" i="3"/>
  <c r="B2288" i="3"/>
  <c r="G2287" i="3"/>
  <c r="D2287" i="3" s="1"/>
  <c r="F2287" i="3"/>
  <c r="E2287" i="3"/>
  <c r="C2287" i="3"/>
  <c r="B2287" i="3"/>
  <c r="G2286" i="3"/>
  <c r="D2286" i="3" s="1"/>
  <c r="F2286" i="3"/>
  <c r="E2286" i="3"/>
  <c r="C2286" i="3"/>
  <c r="B2286" i="3"/>
  <c r="G2285" i="3"/>
  <c r="D2285" i="3" s="1"/>
  <c r="F2285" i="3"/>
  <c r="E2285" i="3"/>
  <c r="C2285" i="3"/>
  <c r="B2285" i="3"/>
  <c r="G2284" i="3"/>
  <c r="D2284" i="3" s="1"/>
  <c r="F2284" i="3"/>
  <c r="E2284" i="3"/>
  <c r="C2284" i="3"/>
  <c r="B2284" i="3"/>
  <c r="G2283" i="3"/>
  <c r="D2283" i="3" s="1"/>
  <c r="F2283" i="3"/>
  <c r="E2283" i="3"/>
  <c r="C2283" i="3"/>
  <c r="B2283" i="3"/>
  <c r="G2282" i="3"/>
  <c r="D2282" i="3" s="1"/>
  <c r="F2282" i="3"/>
  <c r="E2282" i="3"/>
  <c r="C2282" i="3"/>
  <c r="B2282" i="3"/>
  <c r="G2281" i="3"/>
  <c r="D2281" i="3" s="1"/>
  <c r="F2281" i="3"/>
  <c r="E2281" i="3"/>
  <c r="C2281" i="3"/>
  <c r="B2281" i="3"/>
  <c r="G2280" i="3"/>
  <c r="D2280" i="3" s="1"/>
  <c r="F2280" i="3"/>
  <c r="E2280" i="3"/>
  <c r="C2280" i="3"/>
  <c r="B2280" i="3"/>
  <c r="G2279" i="3"/>
  <c r="D2279" i="3" s="1"/>
  <c r="F2279" i="3"/>
  <c r="E2279" i="3"/>
  <c r="C2279" i="3"/>
  <c r="B2279" i="3"/>
  <c r="G2278" i="3"/>
  <c r="D2278" i="3" s="1"/>
  <c r="F2278" i="3"/>
  <c r="E2278" i="3"/>
  <c r="C2278" i="3"/>
  <c r="B2278" i="3"/>
  <c r="G2277" i="3"/>
  <c r="D2277" i="3" s="1"/>
  <c r="F2277" i="3"/>
  <c r="E2277" i="3"/>
  <c r="C2277" i="3"/>
  <c r="B2277" i="3"/>
  <c r="G2276" i="3"/>
  <c r="D2276" i="3" s="1"/>
  <c r="F2276" i="3"/>
  <c r="E2276" i="3"/>
  <c r="C2276" i="3"/>
  <c r="B2276" i="3"/>
  <c r="G2275" i="3"/>
  <c r="D2275" i="3" s="1"/>
  <c r="F2275" i="3"/>
  <c r="E2275" i="3"/>
  <c r="C2275" i="3"/>
  <c r="B2275" i="3"/>
  <c r="G2274" i="3"/>
  <c r="D2274" i="3" s="1"/>
  <c r="F2274" i="3"/>
  <c r="E2274" i="3"/>
  <c r="C2274" i="3"/>
  <c r="B2274" i="3"/>
  <c r="G2273" i="3"/>
  <c r="D2273" i="3" s="1"/>
  <c r="F2273" i="3"/>
  <c r="E2273" i="3"/>
  <c r="C2273" i="3"/>
  <c r="B2273" i="3"/>
  <c r="G2272" i="3"/>
  <c r="D2272" i="3" s="1"/>
  <c r="F2272" i="3"/>
  <c r="E2272" i="3"/>
  <c r="C2272" i="3"/>
  <c r="B2272" i="3"/>
  <c r="G2271" i="3"/>
  <c r="D2271" i="3" s="1"/>
  <c r="F2271" i="3"/>
  <c r="E2271" i="3"/>
  <c r="C2271" i="3"/>
  <c r="B2271" i="3"/>
  <c r="G2270" i="3"/>
  <c r="D2270" i="3" s="1"/>
  <c r="F2270" i="3"/>
  <c r="E2270" i="3"/>
  <c r="C2270" i="3"/>
  <c r="B2270" i="3"/>
  <c r="G2269" i="3"/>
  <c r="D2269" i="3" s="1"/>
  <c r="F2269" i="3"/>
  <c r="E2269" i="3"/>
  <c r="C2269" i="3"/>
  <c r="B2269" i="3"/>
  <c r="G2268" i="3"/>
  <c r="D2268" i="3" s="1"/>
  <c r="F2268" i="3"/>
  <c r="E2268" i="3"/>
  <c r="C2268" i="3"/>
  <c r="B2268" i="3"/>
  <c r="G2267" i="3"/>
  <c r="D2267" i="3" s="1"/>
  <c r="F2267" i="3"/>
  <c r="E2267" i="3"/>
  <c r="C2267" i="3"/>
  <c r="B2267" i="3"/>
  <c r="G2266" i="3"/>
  <c r="D2266" i="3" s="1"/>
  <c r="F2266" i="3"/>
  <c r="E2266" i="3"/>
  <c r="C2266" i="3"/>
  <c r="B2266" i="3"/>
  <c r="G2265" i="3"/>
  <c r="D2265" i="3" s="1"/>
  <c r="F2265" i="3"/>
  <c r="E2265" i="3"/>
  <c r="C2265" i="3"/>
  <c r="B2265" i="3"/>
  <c r="G2264" i="3"/>
  <c r="D2264" i="3" s="1"/>
  <c r="F2264" i="3"/>
  <c r="E2264" i="3"/>
  <c r="C2264" i="3"/>
  <c r="B2264" i="3"/>
  <c r="G2263" i="3"/>
  <c r="D2263" i="3" s="1"/>
  <c r="F2263" i="3"/>
  <c r="E2263" i="3"/>
  <c r="C2263" i="3"/>
  <c r="B2263" i="3"/>
  <c r="G2262" i="3"/>
  <c r="D2262" i="3" s="1"/>
  <c r="F2262" i="3"/>
  <c r="E2262" i="3"/>
  <c r="C2262" i="3"/>
  <c r="B2262" i="3"/>
  <c r="G2261" i="3"/>
  <c r="D2261" i="3" s="1"/>
  <c r="F2261" i="3"/>
  <c r="E2261" i="3"/>
  <c r="C2261" i="3"/>
  <c r="B2261" i="3"/>
  <c r="G2260" i="3"/>
  <c r="D2260" i="3" s="1"/>
  <c r="F2260" i="3"/>
  <c r="E2260" i="3"/>
  <c r="C2260" i="3"/>
  <c r="B2260" i="3"/>
  <c r="G2259" i="3"/>
  <c r="D2259" i="3" s="1"/>
  <c r="F2259" i="3"/>
  <c r="E2259" i="3"/>
  <c r="C2259" i="3"/>
  <c r="B2259" i="3"/>
  <c r="G2258" i="3"/>
  <c r="D2258" i="3" s="1"/>
  <c r="F2258" i="3"/>
  <c r="E2258" i="3"/>
  <c r="C2258" i="3"/>
  <c r="B2258" i="3"/>
  <c r="G2257" i="3"/>
  <c r="D2257" i="3" s="1"/>
  <c r="F2257" i="3"/>
  <c r="E2257" i="3"/>
  <c r="C2257" i="3"/>
  <c r="B2257" i="3"/>
  <c r="G2256" i="3"/>
  <c r="F2256" i="3"/>
  <c r="E2256" i="3"/>
  <c r="D2256" i="3"/>
  <c r="C2256" i="3"/>
  <c r="B2256" i="3"/>
  <c r="G2255" i="3"/>
  <c r="D2255" i="3" s="1"/>
  <c r="F2255" i="3"/>
  <c r="E2255" i="3"/>
  <c r="C2255" i="3"/>
  <c r="B2255" i="3"/>
  <c r="G2254" i="3"/>
  <c r="D2254" i="3" s="1"/>
  <c r="F2254" i="3"/>
  <c r="E2254" i="3"/>
  <c r="C2254" i="3"/>
  <c r="B2254" i="3"/>
  <c r="G2253" i="3"/>
  <c r="D2253" i="3" s="1"/>
  <c r="F2253" i="3"/>
  <c r="E2253" i="3"/>
  <c r="C2253" i="3"/>
  <c r="B2253" i="3"/>
  <c r="G2252" i="3"/>
  <c r="F2252" i="3"/>
  <c r="E2252" i="3"/>
  <c r="D2252" i="3"/>
  <c r="C2252" i="3"/>
  <c r="B2252" i="3"/>
  <c r="G2251" i="3"/>
  <c r="D2251" i="3" s="1"/>
  <c r="F2251" i="3"/>
  <c r="E2251" i="3"/>
  <c r="C2251" i="3"/>
  <c r="B2251" i="3"/>
  <c r="G2250" i="3"/>
  <c r="D2250" i="3" s="1"/>
  <c r="F2250" i="3"/>
  <c r="E2250" i="3"/>
  <c r="C2250" i="3"/>
  <c r="B2250" i="3"/>
  <c r="G2249" i="3"/>
  <c r="D2249" i="3" s="1"/>
  <c r="F2249" i="3"/>
  <c r="E2249" i="3"/>
  <c r="C2249" i="3"/>
  <c r="B2249" i="3"/>
  <c r="G2248" i="3"/>
  <c r="D2248" i="3" s="1"/>
  <c r="F2248" i="3"/>
  <c r="E2248" i="3"/>
  <c r="C2248" i="3"/>
  <c r="B2248" i="3"/>
  <c r="G2247" i="3"/>
  <c r="D2247" i="3" s="1"/>
  <c r="F2247" i="3"/>
  <c r="E2247" i="3"/>
  <c r="C2247" i="3"/>
  <c r="B2247" i="3"/>
  <c r="G2246" i="3"/>
  <c r="D2246" i="3" s="1"/>
  <c r="F2246" i="3"/>
  <c r="E2246" i="3"/>
  <c r="C2246" i="3"/>
  <c r="B2246" i="3"/>
  <c r="G2245" i="3"/>
  <c r="D2245" i="3" s="1"/>
  <c r="F2245" i="3"/>
  <c r="E2245" i="3"/>
  <c r="C2245" i="3"/>
  <c r="B2245" i="3"/>
  <c r="G2244" i="3"/>
  <c r="D2244" i="3" s="1"/>
  <c r="F2244" i="3"/>
  <c r="E2244" i="3"/>
  <c r="C2244" i="3"/>
  <c r="B2244" i="3"/>
  <c r="G2243" i="3"/>
  <c r="D2243" i="3" s="1"/>
  <c r="F2243" i="3"/>
  <c r="E2243" i="3"/>
  <c r="C2243" i="3"/>
  <c r="B2243" i="3"/>
  <c r="G2242" i="3"/>
  <c r="F2242" i="3"/>
  <c r="E2242" i="3"/>
  <c r="D2242" i="3"/>
  <c r="C2242" i="3"/>
  <c r="B2242" i="3"/>
  <c r="G2241" i="3"/>
  <c r="D2241" i="3" s="1"/>
  <c r="F2241" i="3"/>
  <c r="E2241" i="3"/>
  <c r="C2241" i="3"/>
  <c r="B2241" i="3"/>
  <c r="G2240" i="3"/>
  <c r="D2240" i="3" s="1"/>
  <c r="F2240" i="3"/>
  <c r="E2240" i="3"/>
  <c r="C2240" i="3"/>
  <c r="B2240" i="3"/>
  <c r="G2239" i="3"/>
  <c r="D2239" i="3" s="1"/>
  <c r="F2239" i="3"/>
  <c r="E2239" i="3"/>
  <c r="C2239" i="3"/>
  <c r="B2239" i="3"/>
  <c r="G2238" i="3"/>
  <c r="D2238" i="3" s="1"/>
  <c r="F2238" i="3"/>
  <c r="E2238" i="3"/>
  <c r="C2238" i="3"/>
  <c r="B2238" i="3"/>
  <c r="G2237" i="3"/>
  <c r="D2237" i="3" s="1"/>
  <c r="F2237" i="3"/>
  <c r="E2237" i="3"/>
  <c r="C2237" i="3"/>
  <c r="B2237" i="3"/>
  <c r="G2236" i="3"/>
  <c r="D2236" i="3" s="1"/>
  <c r="F2236" i="3"/>
  <c r="E2236" i="3"/>
  <c r="C2236" i="3"/>
  <c r="B2236" i="3"/>
  <c r="G2235" i="3"/>
  <c r="D2235" i="3" s="1"/>
  <c r="F2235" i="3"/>
  <c r="E2235" i="3"/>
  <c r="C2235" i="3"/>
  <c r="B2235" i="3"/>
  <c r="G2234" i="3"/>
  <c r="D2234" i="3" s="1"/>
  <c r="F2234" i="3"/>
  <c r="E2234" i="3"/>
  <c r="C2234" i="3"/>
  <c r="B2234" i="3"/>
  <c r="G2233" i="3"/>
  <c r="D2233" i="3" s="1"/>
  <c r="F2233" i="3"/>
  <c r="E2233" i="3"/>
  <c r="C2233" i="3"/>
  <c r="B2233" i="3"/>
  <c r="G2232" i="3"/>
  <c r="D2232" i="3" s="1"/>
  <c r="F2232" i="3"/>
  <c r="E2232" i="3"/>
  <c r="C2232" i="3"/>
  <c r="B2232" i="3"/>
  <c r="G2231" i="3"/>
  <c r="D2231" i="3" s="1"/>
  <c r="F2231" i="3"/>
  <c r="E2231" i="3"/>
  <c r="C2231" i="3"/>
  <c r="B2231" i="3"/>
  <c r="G2230" i="3"/>
  <c r="D2230" i="3" s="1"/>
  <c r="F2230" i="3"/>
  <c r="E2230" i="3"/>
  <c r="C2230" i="3"/>
  <c r="B2230" i="3"/>
  <c r="G2229" i="3"/>
  <c r="D2229" i="3" s="1"/>
  <c r="F2229" i="3"/>
  <c r="E2229" i="3"/>
  <c r="C2229" i="3"/>
  <c r="B2229" i="3"/>
  <c r="G2228" i="3"/>
  <c r="D2228" i="3" s="1"/>
  <c r="F2228" i="3"/>
  <c r="E2228" i="3"/>
  <c r="C2228" i="3"/>
  <c r="B2228" i="3"/>
  <c r="G2227" i="3"/>
  <c r="D2227" i="3" s="1"/>
  <c r="F2227" i="3"/>
  <c r="E2227" i="3"/>
  <c r="C2227" i="3"/>
  <c r="B2227" i="3"/>
  <c r="G2226" i="3"/>
  <c r="D2226" i="3" s="1"/>
  <c r="F2226" i="3"/>
  <c r="E2226" i="3"/>
  <c r="C2226" i="3"/>
  <c r="B2226" i="3"/>
  <c r="G2225" i="3"/>
  <c r="D2225" i="3" s="1"/>
  <c r="F2225" i="3"/>
  <c r="E2225" i="3"/>
  <c r="C2225" i="3"/>
  <c r="B2225" i="3"/>
  <c r="G2224" i="3"/>
  <c r="F2224" i="3"/>
  <c r="E2224" i="3"/>
  <c r="D2224" i="3"/>
  <c r="C2224" i="3"/>
  <c r="B2224" i="3"/>
  <c r="G2223" i="3"/>
  <c r="D2223" i="3" s="1"/>
  <c r="F2223" i="3"/>
  <c r="E2223" i="3"/>
  <c r="C2223" i="3"/>
  <c r="B2223" i="3"/>
  <c r="G2222" i="3"/>
  <c r="D2222" i="3" s="1"/>
  <c r="F2222" i="3"/>
  <c r="E2222" i="3"/>
  <c r="C2222" i="3"/>
  <c r="B2222" i="3"/>
  <c r="G2221" i="3"/>
  <c r="D2221" i="3" s="1"/>
  <c r="F2221" i="3"/>
  <c r="E2221" i="3"/>
  <c r="C2221" i="3"/>
  <c r="B2221" i="3"/>
  <c r="G2220" i="3"/>
  <c r="D2220" i="3" s="1"/>
  <c r="F2220" i="3"/>
  <c r="E2220" i="3"/>
  <c r="C2220" i="3"/>
  <c r="B2220" i="3"/>
  <c r="G2219" i="3"/>
  <c r="D2219" i="3" s="1"/>
  <c r="F2219" i="3"/>
  <c r="E2219" i="3"/>
  <c r="C2219" i="3"/>
  <c r="B2219" i="3"/>
  <c r="G2218" i="3"/>
  <c r="D2218" i="3" s="1"/>
  <c r="F2218" i="3"/>
  <c r="E2218" i="3"/>
  <c r="C2218" i="3"/>
  <c r="B2218" i="3"/>
  <c r="G2217" i="3"/>
  <c r="D2217" i="3" s="1"/>
  <c r="F2217" i="3"/>
  <c r="E2217" i="3"/>
  <c r="C2217" i="3"/>
  <c r="B2217" i="3"/>
  <c r="G2216" i="3"/>
  <c r="D2216" i="3" s="1"/>
  <c r="F2216" i="3"/>
  <c r="E2216" i="3"/>
  <c r="C2216" i="3"/>
  <c r="B2216" i="3"/>
  <c r="G2215" i="3"/>
  <c r="D2215" i="3" s="1"/>
  <c r="F2215" i="3"/>
  <c r="E2215" i="3"/>
  <c r="C2215" i="3"/>
  <c r="B2215" i="3"/>
  <c r="G2214" i="3"/>
  <c r="D2214" i="3" s="1"/>
  <c r="F2214" i="3"/>
  <c r="E2214" i="3"/>
  <c r="C2214" i="3"/>
  <c r="B2214" i="3"/>
  <c r="G2213" i="3"/>
  <c r="D2213" i="3" s="1"/>
  <c r="F2213" i="3"/>
  <c r="E2213" i="3"/>
  <c r="C2213" i="3"/>
  <c r="B2213" i="3"/>
  <c r="G2212" i="3"/>
  <c r="D2212" i="3" s="1"/>
  <c r="F2212" i="3"/>
  <c r="E2212" i="3"/>
  <c r="C2212" i="3"/>
  <c r="B2212" i="3"/>
  <c r="G2211" i="3"/>
  <c r="D2211" i="3" s="1"/>
  <c r="F2211" i="3"/>
  <c r="E2211" i="3"/>
  <c r="C2211" i="3"/>
  <c r="B2211" i="3"/>
  <c r="G2210" i="3"/>
  <c r="F2210" i="3"/>
  <c r="E2210" i="3"/>
  <c r="D2210" i="3"/>
  <c r="C2210" i="3"/>
  <c r="B2210" i="3"/>
  <c r="G2209" i="3"/>
  <c r="D2209" i="3" s="1"/>
  <c r="F2209" i="3"/>
  <c r="E2209" i="3"/>
  <c r="C2209" i="3"/>
  <c r="B2209" i="3"/>
  <c r="G2208" i="3"/>
  <c r="D2208" i="3" s="1"/>
  <c r="F2208" i="3"/>
  <c r="E2208" i="3"/>
  <c r="C2208" i="3"/>
  <c r="B2208" i="3"/>
  <c r="G2207" i="3"/>
  <c r="D2207" i="3" s="1"/>
  <c r="F2207" i="3"/>
  <c r="E2207" i="3"/>
  <c r="C2207" i="3"/>
  <c r="B2207" i="3"/>
  <c r="G2206" i="3"/>
  <c r="D2206" i="3" s="1"/>
  <c r="F2206" i="3"/>
  <c r="E2206" i="3"/>
  <c r="C2206" i="3"/>
  <c r="B2206" i="3"/>
  <c r="G2205" i="3"/>
  <c r="D2205" i="3" s="1"/>
  <c r="F2205" i="3"/>
  <c r="E2205" i="3"/>
  <c r="C2205" i="3"/>
  <c r="B2205" i="3"/>
  <c r="G2204" i="3"/>
  <c r="D2204" i="3" s="1"/>
  <c r="F2204" i="3"/>
  <c r="E2204" i="3"/>
  <c r="C2204" i="3"/>
  <c r="B2204" i="3"/>
  <c r="G2203" i="3"/>
  <c r="D2203" i="3" s="1"/>
  <c r="F2203" i="3"/>
  <c r="E2203" i="3"/>
  <c r="C2203" i="3"/>
  <c r="B2203" i="3"/>
  <c r="G2202" i="3"/>
  <c r="D2202" i="3" s="1"/>
  <c r="F2202" i="3"/>
  <c r="E2202" i="3"/>
  <c r="C2202" i="3"/>
  <c r="B2202" i="3"/>
  <c r="G2201" i="3"/>
  <c r="F2201" i="3"/>
  <c r="E2201" i="3"/>
  <c r="D2201" i="3"/>
  <c r="C2201" i="3"/>
  <c r="B2201" i="3"/>
  <c r="G2200" i="3"/>
  <c r="D2200" i="3" s="1"/>
  <c r="F2200" i="3"/>
  <c r="E2200" i="3"/>
  <c r="C2200" i="3"/>
  <c r="B2200" i="3"/>
  <c r="G2199" i="3"/>
  <c r="D2199" i="3" s="1"/>
  <c r="F2199" i="3"/>
  <c r="E2199" i="3"/>
  <c r="C2199" i="3"/>
  <c r="B2199" i="3"/>
  <c r="G2198" i="3"/>
  <c r="D2198" i="3" s="1"/>
  <c r="F2198" i="3"/>
  <c r="E2198" i="3"/>
  <c r="C2198" i="3"/>
  <c r="B2198" i="3"/>
  <c r="G2197" i="3"/>
  <c r="D2197" i="3" s="1"/>
  <c r="F2197" i="3"/>
  <c r="E2197" i="3"/>
  <c r="C2197" i="3"/>
  <c r="B2197" i="3"/>
  <c r="G2196" i="3"/>
  <c r="D2196" i="3" s="1"/>
  <c r="F2196" i="3"/>
  <c r="E2196" i="3"/>
  <c r="C2196" i="3"/>
  <c r="B2196" i="3"/>
  <c r="G2195" i="3"/>
  <c r="D2195" i="3" s="1"/>
  <c r="F2195" i="3"/>
  <c r="E2195" i="3"/>
  <c r="C2195" i="3"/>
  <c r="B2195" i="3"/>
  <c r="G2194" i="3"/>
  <c r="D2194" i="3" s="1"/>
  <c r="F2194" i="3"/>
  <c r="E2194" i="3"/>
  <c r="C2194" i="3"/>
  <c r="B2194" i="3"/>
  <c r="G2193" i="3"/>
  <c r="F2193" i="3"/>
  <c r="E2193" i="3"/>
  <c r="D2193" i="3"/>
  <c r="C2193" i="3"/>
  <c r="B2193" i="3"/>
  <c r="G2192" i="3"/>
  <c r="D2192" i="3" s="1"/>
  <c r="F2192" i="3"/>
  <c r="E2192" i="3"/>
  <c r="C2192" i="3"/>
  <c r="B2192" i="3"/>
  <c r="G2191" i="3"/>
  <c r="D2191" i="3" s="1"/>
  <c r="F2191" i="3"/>
  <c r="E2191" i="3"/>
  <c r="C2191" i="3"/>
  <c r="B2191" i="3"/>
  <c r="G2190" i="3"/>
  <c r="D2190" i="3" s="1"/>
  <c r="F2190" i="3"/>
  <c r="E2190" i="3"/>
  <c r="C2190" i="3"/>
  <c r="B2190" i="3"/>
  <c r="G2189" i="3"/>
  <c r="F2189" i="3"/>
  <c r="E2189" i="3"/>
  <c r="D2189" i="3"/>
  <c r="C2189" i="3"/>
  <c r="B2189" i="3"/>
  <c r="G2188" i="3"/>
  <c r="D2188" i="3" s="1"/>
  <c r="F2188" i="3"/>
  <c r="E2188" i="3"/>
  <c r="C2188" i="3"/>
  <c r="B2188" i="3"/>
  <c r="G2187" i="3"/>
  <c r="D2187" i="3" s="1"/>
  <c r="F2187" i="3"/>
  <c r="E2187" i="3"/>
  <c r="C2187" i="3"/>
  <c r="B2187" i="3"/>
  <c r="G2186" i="3"/>
  <c r="D2186" i="3" s="1"/>
  <c r="F2186" i="3"/>
  <c r="E2186" i="3"/>
  <c r="C2186" i="3"/>
  <c r="B2186" i="3"/>
  <c r="G2185" i="3"/>
  <c r="D2185" i="3" s="1"/>
  <c r="F2185" i="3"/>
  <c r="E2185" i="3"/>
  <c r="C2185" i="3"/>
  <c r="B2185" i="3"/>
  <c r="G2184" i="3"/>
  <c r="D2184" i="3" s="1"/>
  <c r="F2184" i="3"/>
  <c r="E2184" i="3"/>
  <c r="C2184" i="3"/>
  <c r="B2184" i="3"/>
  <c r="G2183" i="3"/>
  <c r="D2183" i="3" s="1"/>
  <c r="F2183" i="3"/>
  <c r="E2183" i="3"/>
  <c r="C2183" i="3"/>
  <c r="B2183" i="3"/>
  <c r="G2182" i="3"/>
  <c r="D2182" i="3" s="1"/>
  <c r="F2182" i="3"/>
  <c r="E2182" i="3"/>
  <c r="C2182" i="3"/>
  <c r="B2182" i="3"/>
  <c r="G2181" i="3"/>
  <c r="D2181" i="3" s="1"/>
  <c r="F2181" i="3"/>
  <c r="E2181" i="3"/>
  <c r="C2181" i="3"/>
  <c r="B2181" i="3"/>
  <c r="G2180" i="3"/>
  <c r="D2180" i="3" s="1"/>
  <c r="F2180" i="3"/>
  <c r="E2180" i="3"/>
  <c r="C2180" i="3"/>
  <c r="B2180" i="3"/>
  <c r="G2179" i="3"/>
  <c r="D2179" i="3" s="1"/>
  <c r="F2179" i="3"/>
  <c r="E2179" i="3"/>
  <c r="C2179" i="3"/>
  <c r="B2179" i="3"/>
  <c r="G2178" i="3"/>
  <c r="D2178" i="3" s="1"/>
  <c r="F2178" i="3"/>
  <c r="E2178" i="3"/>
  <c r="C2178" i="3"/>
  <c r="B2178" i="3"/>
  <c r="G2177" i="3"/>
  <c r="F2177" i="3"/>
  <c r="E2177" i="3"/>
  <c r="D2177" i="3"/>
  <c r="C2177" i="3"/>
  <c r="B2177" i="3"/>
  <c r="G2176" i="3"/>
  <c r="D2176" i="3" s="1"/>
  <c r="F2176" i="3"/>
  <c r="E2176" i="3"/>
  <c r="C2176" i="3"/>
  <c r="B2176" i="3"/>
  <c r="G2175" i="3"/>
  <c r="D2175" i="3" s="1"/>
  <c r="F2175" i="3"/>
  <c r="E2175" i="3"/>
  <c r="C2175" i="3"/>
  <c r="B2175" i="3"/>
  <c r="G2174" i="3"/>
  <c r="D2174" i="3" s="1"/>
  <c r="F2174" i="3"/>
  <c r="E2174" i="3"/>
  <c r="C2174" i="3"/>
  <c r="B2174" i="3"/>
  <c r="G2173" i="3"/>
  <c r="F2173" i="3"/>
  <c r="E2173" i="3"/>
  <c r="D2173" i="3"/>
  <c r="C2173" i="3"/>
  <c r="B2173" i="3"/>
  <c r="G2172" i="3"/>
  <c r="D2172" i="3" s="1"/>
  <c r="F2172" i="3"/>
  <c r="E2172" i="3"/>
  <c r="C2172" i="3"/>
  <c r="B2172" i="3"/>
  <c r="G2171" i="3"/>
  <c r="D2171" i="3" s="1"/>
  <c r="F2171" i="3"/>
  <c r="E2171" i="3"/>
  <c r="C2171" i="3"/>
  <c r="B2171" i="3"/>
  <c r="G2170" i="3"/>
  <c r="D2170" i="3" s="1"/>
  <c r="F2170" i="3"/>
  <c r="E2170" i="3"/>
  <c r="C2170" i="3"/>
  <c r="B2170" i="3"/>
  <c r="G2169" i="3"/>
  <c r="D2169" i="3" s="1"/>
  <c r="F2169" i="3"/>
  <c r="E2169" i="3"/>
  <c r="C2169" i="3"/>
  <c r="B2169" i="3"/>
  <c r="G2168" i="3"/>
  <c r="D2168" i="3" s="1"/>
  <c r="F2168" i="3"/>
  <c r="E2168" i="3"/>
  <c r="C2168" i="3"/>
  <c r="B2168" i="3"/>
  <c r="G2167" i="3"/>
  <c r="F2167" i="3"/>
  <c r="E2167" i="3"/>
  <c r="D2167" i="3"/>
  <c r="C2167" i="3"/>
  <c r="B2167" i="3"/>
  <c r="G2166" i="3"/>
  <c r="D2166" i="3" s="1"/>
  <c r="F2166" i="3"/>
  <c r="E2166" i="3"/>
  <c r="C2166" i="3"/>
  <c r="B2166" i="3"/>
  <c r="G2165" i="3"/>
  <c r="D2165" i="3" s="1"/>
  <c r="F2165" i="3"/>
  <c r="E2165" i="3"/>
  <c r="C2165" i="3"/>
  <c r="B2165" i="3"/>
  <c r="G2164" i="3"/>
  <c r="D2164" i="3" s="1"/>
  <c r="F2164" i="3"/>
  <c r="E2164" i="3"/>
  <c r="C2164" i="3"/>
  <c r="B2164" i="3"/>
  <c r="G2163" i="3"/>
  <c r="F2163" i="3"/>
  <c r="E2163" i="3"/>
  <c r="D2163" i="3"/>
  <c r="C2163" i="3"/>
  <c r="B2163" i="3"/>
  <c r="G2162" i="3"/>
  <c r="D2162" i="3" s="1"/>
  <c r="F2162" i="3"/>
  <c r="E2162" i="3"/>
  <c r="C2162" i="3"/>
  <c r="B2162" i="3"/>
  <c r="G2161" i="3"/>
  <c r="D2161" i="3" s="1"/>
  <c r="F2161" i="3"/>
  <c r="E2161" i="3"/>
  <c r="C2161" i="3"/>
  <c r="B2161" i="3"/>
  <c r="G2160" i="3"/>
  <c r="D2160" i="3" s="1"/>
  <c r="F2160" i="3"/>
  <c r="E2160" i="3"/>
  <c r="C2160" i="3"/>
  <c r="B2160" i="3"/>
  <c r="G2159" i="3"/>
  <c r="D2159" i="3" s="1"/>
  <c r="F2159" i="3"/>
  <c r="E2159" i="3"/>
  <c r="C2159" i="3"/>
  <c r="B2159" i="3"/>
  <c r="G2158" i="3"/>
  <c r="D2158" i="3" s="1"/>
  <c r="F2158" i="3"/>
  <c r="E2158" i="3"/>
  <c r="C2158" i="3"/>
  <c r="B2158" i="3"/>
  <c r="G2157" i="3"/>
  <c r="D2157" i="3" s="1"/>
  <c r="F2157" i="3"/>
  <c r="E2157" i="3"/>
  <c r="C2157" i="3"/>
  <c r="B2157" i="3"/>
  <c r="G2156" i="3"/>
  <c r="D2156" i="3" s="1"/>
  <c r="F2156" i="3"/>
  <c r="E2156" i="3"/>
  <c r="C2156" i="3"/>
  <c r="B2156" i="3"/>
  <c r="G2155" i="3"/>
  <c r="D2155" i="3" s="1"/>
  <c r="F2155" i="3"/>
  <c r="E2155" i="3"/>
  <c r="C2155" i="3"/>
  <c r="B2155" i="3"/>
  <c r="G2154" i="3"/>
  <c r="D2154" i="3" s="1"/>
  <c r="F2154" i="3"/>
  <c r="E2154" i="3"/>
  <c r="C2154" i="3"/>
  <c r="B2154" i="3"/>
  <c r="G2153" i="3"/>
  <c r="D2153" i="3" s="1"/>
  <c r="F2153" i="3"/>
  <c r="E2153" i="3"/>
  <c r="C2153" i="3"/>
  <c r="B2153" i="3"/>
  <c r="G2152" i="3"/>
  <c r="D2152" i="3" s="1"/>
  <c r="F2152" i="3"/>
  <c r="E2152" i="3"/>
  <c r="C2152" i="3"/>
  <c r="B2152" i="3"/>
  <c r="G2151" i="3"/>
  <c r="F2151" i="3"/>
  <c r="E2151" i="3"/>
  <c r="D2151" i="3"/>
  <c r="C2151" i="3"/>
  <c r="B2151" i="3"/>
  <c r="G2150" i="3"/>
  <c r="D2150" i="3" s="1"/>
  <c r="F2150" i="3"/>
  <c r="E2150" i="3"/>
  <c r="C2150" i="3"/>
  <c r="B2150" i="3"/>
  <c r="G2149" i="3"/>
  <c r="D2149" i="3" s="1"/>
  <c r="F2149" i="3"/>
  <c r="E2149" i="3"/>
  <c r="C2149" i="3"/>
  <c r="B2149" i="3"/>
  <c r="G2148" i="3"/>
  <c r="D2148" i="3" s="1"/>
  <c r="F2148" i="3"/>
  <c r="E2148" i="3"/>
  <c r="C2148" i="3"/>
  <c r="B2148" i="3"/>
  <c r="G2147" i="3"/>
  <c r="D2147" i="3" s="1"/>
  <c r="F2147" i="3"/>
  <c r="E2147" i="3"/>
  <c r="C2147" i="3"/>
  <c r="B2147" i="3"/>
  <c r="G2146" i="3"/>
  <c r="D2146" i="3" s="1"/>
  <c r="F2146" i="3"/>
  <c r="E2146" i="3"/>
  <c r="C2146" i="3"/>
  <c r="B2146" i="3"/>
  <c r="G2145" i="3"/>
  <c r="D2145" i="3" s="1"/>
  <c r="F2145" i="3"/>
  <c r="E2145" i="3"/>
  <c r="C2145" i="3"/>
  <c r="B2145" i="3"/>
  <c r="G2144" i="3"/>
  <c r="D2144" i="3" s="1"/>
  <c r="F2144" i="3"/>
  <c r="E2144" i="3"/>
  <c r="C2144" i="3"/>
  <c r="B2144" i="3"/>
  <c r="G2143" i="3"/>
  <c r="F2143" i="3"/>
  <c r="E2143" i="3"/>
  <c r="D2143" i="3"/>
  <c r="C2143" i="3"/>
  <c r="B2143" i="3"/>
  <c r="G2142" i="3"/>
  <c r="D2142" i="3" s="1"/>
  <c r="F2142" i="3"/>
  <c r="E2142" i="3"/>
  <c r="C2142" i="3"/>
  <c r="B2142" i="3"/>
  <c r="G2141" i="3"/>
  <c r="D2141" i="3" s="1"/>
  <c r="F2141" i="3"/>
  <c r="E2141" i="3"/>
  <c r="C2141" i="3"/>
  <c r="B2141" i="3"/>
  <c r="G2140" i="3"/>
  <c r="D2140" i="3" s="1"/>
  <c r="F2140" i="3"/>
  <c r="E2140" i="3"/>
  <c r="C2140" i="3"/>
  <c r="B2140" i="3"/>
  <c r="G2139" i="3"/>
  <c r="F2139" i="3"/>
  <c r="E2139" i="3"/>
  <c r="D2139" i="3"/>
  <c r="C2139" i="3"/>
  <c r="B2139" i="3"/>
  <c r="G2138" i="3"/>
  <c r="D2138" i="3" s="1"/>
  <c r="F2138" i="3"/>
  <c r="E2138" i="3"/>
  <c r="C2138" i="3"/>
  <c r="B2138" i="3"/>
  <c r="G2137" i="3"/>
  <c r="D2137" i="3" s="1"/>
  <c r="F2137" i="3"/>
  <c r="E2137" i="3"/>
  <c r="C2137" i="3"/>
  <c r="B2137" i="3"/>
  <c r="G2136" i="3"/>
  <c r="D2136" i="3" s="1"/>
  <c r="F2136" i="3"/>
  <c r="E2136" i="3"/>
  <c r="C2136" i="3"/>
  <c r="B2136" i="3"/>
  <c r="G2135" i="3"/>
  <c r="D2135" i="3" s="1"/>
  <c r="F2135" i="3"/>
  <c r="E2135" i="3"/>
  <c r="C2135" i="3"/>
  <c r="B2135" i="3"/>
  <c r="G2134" i="3"/>
  <c r="D2134" i="3" s="1"/>
  <c r="F2134" i="3"/>
  <c r="E2134" i="3"/>
  <c r="C2134" i="3"/>
  <c r="B2134" i="3"/>
  <c r="G2133" i="3"/>
  <c r="D2133" i="3" s="1"/>
  <c r="F2133" i="3"/>
  <c r="E2133" i="3"/>
  <c r="C2133" i="3"/>
  <c r="B2133" i="3"/>
  <c r="G2132" i="3"/>
  <c r="D2132" i="3" s="1"/>
  <c r="F2132" i="3"/>
  <c r="E2132" i="3"/>
  <c r="C2132" i="3"/>
  <c r="B2132" i="3"/>
  <c r="G2131" i="3"/>
  <c r="D2131" i="3" s="1"/>
  <c r="F2131" i="3"/>
  <c r="E2131" i="3"/>
  <c r="C2131" i="3"/>
  <c r="B2131" i="3"/>
  <c r="G2130" i="3"/>
  <c r="D2130" i="3" s="1"/>
  <c r="F2130" i="3"/>
  <c r="E2130" i="3"/>
  <c r="C2130" i="3"/>
  <c r="B2130" i="3"/>
  <c r="G2129" i="3"/>
  <c r="D2129" i="3" s="1"/>
  <c r="F2129" i="3"/>
  <c r="E2129" i="3"/>
  <c r="C2129" i="3"/>
  <c r="B2129" i="3"/>
  <c r="G2128" i="3"/>
  <c r="D2128" i="3" s="1"/>
  <c r="F2128" i="3"/>
  <c r="E2128" i="3"/>
  <c r="C2128" i="3"/>
  <c r="B2128" i="3"/>
  <c r="G2127" i="3"/>
  <c r="D2127" i="3" s="1"/>
  <c r="F2127" i="3"/>
  <c r="E2127" i="3"/>
  <c r="C2127" i="3"/>
  <c r="B2127" i="3"/>
  <c r="G2126" i="3"/>
  <c r="D2126" i="3" s="1"/>
  <c r="F2126" i="3"/>
  <c r="E2126" i="3"/>
  <c r="C2126" i="3"/>
  <c r="B2126" i="3"/>
  <c r="G2125" i="3"/>
  <c r="F2125" i="3"/>
  <c r="E2125" i="3"/>
  <c r="D2125" i="3"/>
  <c r="C2125" i="3"/>
  <c r="B2125" i="3"/>
  <c r="G2124" i="3"/>
  <c r="D2124" i="3" s="1"/>
  <c r="F2124" i="3"/>
  <c r="E2124" i="3"/>
  <c r="C2124" i="3"/>
  <c r="B2124" i="3"/>
  <c r="G2123" i="3"/>
  <c r="D2123" i="3" s="1"/>
  <c r="F2123" i="3"/>
  <c r="E2123" i="3"/>
  <c r="C2123" i="3"/>
  <c r="B2123" i="3"/>
  <c r="G2122" i="3"/>
  <c r="D2122" i="3" s="1"/>
  <c r="F2122" i="3"/>
  <c r="E2122" i="3"/>
  <c r="C2122" i="3"/>
  <c r="B2122" i="3"/>
  <c r="G2121" i="3"/>
  <c r="D2121" i="3" s="1"/>
  <c r="F2121" i="3"/>
  <c r="E2121" i="3"/>
  <c r="C2121" i="3"/>
  <c r="B2121" i="3"/>
  <c r="G2120" i="3"/>
  <c r="D2120" i="3" s="1"/>
  <c r="F2120" i="3"/>
  <c r="E2120" i="3"/>
  <c r="C2120" i="3"/>
  <c r="B2120" i="3"/>
  <c r="G2119" i="3"/>
  <c r="D2119" i="3" s="1"/>
  <c r="F2119" i="3"/>
  <c r="E2119" i="3"/>
  <c r="C2119" i="3"/>
  <c r="B2119" i="3"/>
  <c r="G2118" i="3"/>
  <c r="D2118" i="3" s="1"/>
  <c r="F2118" i="3"/>
  <c r="E2118" i="3"/>
  <c r="C2118" i="3"/>
  <c r="B2118" i="3"/>
  <c r="G2117" i="3"/>
  <c r="F2117" i="3"/>
  <c r="E2117" i="3"/>
  <c r="D2117" i="3"/>
  <c r="C2117" i="3"/>
  <c r="B2117" i="3"/>
  <c r="G2116" i="3"/>
  <c r="D2116" i="3" s="1"/>
  <c r="F2116" i="3"/>
  <c r="E2116" i="3"/>
  <c r="C2116" i="3"/>
  <c r="B2116" i="3"/>
  <c r="G2115" i="3"/>
  <c r="D2115" i="3" s="1"/>
  <c r="F2115" i="3"/>
  <c r="E2115" i="3"/>
  <c r="C2115" i="3"/>
  <c r="B2115" i="3"/>
  <c r="G2114" i="3"/>
  <c r="D2114" i="3" s="1"/>
  <c r="F2114" i="3"/>
  <c r="E2114" i="3"/>
  <c r="C2114" i="3"/>
  <c r="B2114" i="3"/>
  <c r="G2113" i="3"/>
  <c r="D2113" i="3" s="1"/>
  <c r="F2113" i="3"/>
  <c r="E2113" i="3"/>
  <c r="C2113" i="3"/>
  <c r="B2113" i="3"/>
  <c r="G2112" i="3"/>
  <c r="D2112" i="3" s="1"/>
  <c r="F2112" i="3"/>
  <c r="E2112" i="3"/>
  <c r="C2112" i="3"/>
  <c r="B2112" i="3"/>
  <c r="G2111" i="3"/>
  <c r="D2111" i="3" s="1"/>
  <c r="F2111" i="3"/>
  <c r="E2111" i="3"/>
  <c r="C2111" i="3"/>
  <c r="B2111" i="3"/>
  <c r="G2110" i="3"/>
  <c r="D2110" i="3" s="1"/>
  <c r="F2110" i="3"/>
  <c r="E2110" i="3"/>
  <c r="C2110" i="3"/>
  <c r="B2110" i="3"/>
  <c r="G2109" i="3"/>
  <c r="D2109" i="3" s="1"/>
  <c r="F2109" i="3"/>
  <c r="E2109" i="3"/>
  <c r="C2109" i="3"/>
  <c r="B2109" i="3"/>
  <c r="G2108" i="3"/>
  <c r="D2108" i="3" s="1"/>
  <c r="F2108" i="3"/>
  <c r="E2108" i="3"/>
  <c r="C2108" i="3"/>
  <c r="B2108" i="3"/>
  <c r="G2107" i="3"/>
  <c r="D2107" i="3" s="1"/>
  <c r="F2107" i="3"/>
  <c r="E2107" i="3"/>
  <c r="C2107" i="3"/>
  <c r="B2107" i="3"/>
  <c r="G2106" i="3"/>
  <c r="D2106" i="3" s="1"/>
  <c r="F2106" i="3"/>
  <c r="E2106" i="3"/>
  <c r="C2106" i="3"/>
  <c r="B2106" i="3"/>
  <c r="G2105" i="3"/>
  <c r="F2105" i="3"/>
  <c r="E2105" i="3"/>
  <c r="D2105" i="3"/>
  <c r="C2105" i="3"/>
  <c r="B2105" i="3"/>
  <c r="G2104" i="3"/>
  <c r="D2104" i="3" s="1"/>
  <c r="F2104" i="3"/>
  <c r="E2104" i="3"/>
  <c r="C2104" i="3"/>
  <c r="B2104" i="3"/>
  <c r="G2103" i="3"/>
  <c r="D2103" i="3" s="1"/>
  <c r="F2103" i="3"/>
  <c r="E2103" i="3"/>
  <c r="C2103" i="3"/>
  <c r="B2103" i="3"/>
  <c r="G2102" i="3"/>
  <c r="D2102" i="3" s="1"/>
  <c r="F2102" i="3"/>
  <c r="E2102" i="3"/>
  <c r="C2102" i="3"/>
  <c r="B2102" i="3"/>
  <c r="G2101" i="3"/>
  <c r="D2101" i="3" s="1"/>
  <c r="F2101" i="3"/>
  <c r="E2101" i="3"/>
  <c r="C2101" i="3"/>
  <c r="B2101" i="3"/>
  <c r="G2100" i="3"/>
  <c r="D2100" i="3" s="1"/>
  <c r="F2100" i="3"/>
  <c r="E2100" i="3"/>
  <c r="C2100" i="3"/>
  <c r="B2100" i="3"/>
  <c r="G2099" i="3"/>
  <c r="D2099" i="3" s="1"/>
  <c r="F2099" i="3"/>
  <c r="E2099" i="3"/>
  <c r="C2099" i="3"/>
  <c r="B2099" i="3"/>
  <c r="G2098" i="3"/>
  <c r="D2098" i="3" s="1"/>
  <c r="F2098" i="3"/>
  <c r="E2098" i="3"/>
  <c r="C2098" i="3"/>
  <c r="B2098" i="3"/>
  <c r="G2097" i="3"/>
  <c r="D2097" i="3" s="1"/>
  <c r="F2097" i="3"/>
  <c r="E2097" i="3"/>
  <c r="C2097" i="3"/>
  <c r="B2097" i="3"/>
  <c r="G2096" i="3"/>
  <c r="D2096" i="3" s="1"/>
  <c r="F2096" i="3"/>
  <c r="E2096" i="3"/>
  <c r="C2096" i="3"/>
  <c r="B2096" i="3"/>
  <c r="G2095" i="3"/>
  <c r="D2095" i="3" s="1"/>
  <c r="F2095" i="3"/>
  <c r="E2095" i="3"/>
  <c r="C2095" i="3"/>
  <c r="B2095" i="3"/>
  <c r="G2094" i="3"/>
  <c r="D2094" i="3" s="1"/>
  <c r="F2094" i="3"/>
  <c r="E2094" i="3"/>
  <c r="C2094" i="3"/>
  <c r="B2094" i="3"/>
  <c r="G2093" i="3"/>
  <c r="F2093" i="3"/>
  <c r="E2093" i="3"/>
  <c r="D2093" i="3"/>
  <c r="C2093" i="3"/>
  <c r="B2093" i="3"/>
  <c r="G2092" i="3"/>
  <c r="D2092" i="3" s="1"/>
  <c r="F2092" i="3"/>
  <c r="E2092" i="3"/>
  <c r="C2092" i="3"/>
  <c r="B2092" i="3"/>
  <c r="G2091" i="3"/>
  <c r="D2091" i="3" s="1"/>
  <c r="F2091" i="3"/>
  <c r="E2091" i="3"/>
  <c r="C2091" i="3"/>
  <c r="B2091" i="3"/>
  <c r="G2090" i="3"/>
  <c r="D2090" i="3" s="1"/>
  <c r="F2090" i="3"/>
  <c r="E2090" i="3"/>
  <c r="C2090" i="3"/>
  <c r="B2090" i="3"/>
  <c r="G2089" i="3"/>
  <c r="D2089" i="3" s="1"/>
  <c r="F2089" i="3"/>
  <c r="E2089" i="3"/>
  <c r="C2089" i="3"/>
  <c r="B2089" i="3"/>
  <c r="G2088" i="3"/>
  <c r="D2088" i="3" s="1"/>
  <c r="F2088" i="3"/>
  <c r="E2088" i="3"/>
  <c r="C2088" i="3"/>
  <c r="B2088" i="3"/>
  <c r="G2087" i="3"/>
  <c r="D2087" i="3" s="1"/>
  <c r="F2087" i="3"/>
  <c r="E2087" i="3"/>
  <c r="C2087" i="3"/>
  <c r="B2087" i="3"/>
  <c r="G2086" i="3"/>
  <c r="D2086" i="3" s="1"/>
  <c r="F2086" i="3"/>
  <c r="E2086" i="3"/>
  <c r="C2086" i="3"/>
  <c r="B2086" i="3"/>
  <c r="G2085" i="3"/>
  <c r="D2085" i="3" s="1"/>
  <c r="F2085" i="3"/>
  <c r="E2085" i="3"/>
  <c r="C2085" i="3"/>
  <c r="B2085" i="3"/>
  <c r="G2084" i="3"/>
  <c r="D2084" i="3" s="1"/>
  <c r="F2084" i="3"/>
  <c r="E2084" i="3"/>
  <c r="C2084" i="3"/>
  <c r="B2084" i="3"/>
  <c r="G2083" i="3"/>
  <c r="D2083" i="3" s="1"/>
  <c r="F2083" i="3"/>
  <c r="E2083" i="3"/>
  <c r="C2083" i="3"/>
  <c r="B2083" i="3"/>
  <c r="G2082" i="3"/>
  <c r="D2082" i="3" s="1"/>
  <c r="F2082" i="3"/>
  <c r="E2082" i="3"/>
  <c r="C2082" i="3"/>
  <c r="B2082" i="3"/>
  <c r="G2081" i="3"/>
  <c r="F2081" i="3"/>
  <c r="E2081" i="3"/>
  <c r="D2081" i="3"/>
  <c r="C2081" i="3"/>
  <c r="B2081" i="3"/>
  <c r="G2080" i="3"/>
  <c r="D2080" i="3" s="1"/>
  <c r="F2080" i="3"/>
  <c r="E2080" i="3"/>
  <c r="C2080" i="3"/>
  <c r="B2080" i="3"/>
  <c r="G2079" i="3"/>
  <c r="D2079" i="3" s="1"/>
  <c r="F2079" i="3"/>
  <c r="E2079" i="3"/>
  <c r="C2079" i="3"/>
  <c r="B2079" i="3"/>
  <c r="G2078" i="3"/>
  <c r="D2078" i="3" s="1"/>
  <c r="F2078" i="3"/>
  <c r="E2078" i="3"/>
  <c r="C2078" i="3"/>
  <c r="B2078" i="3"/>
  <c r="G2077" i="3"/>
  <c r="D2077" i="3" s="1"/>
  <c r="F2077" i="3"/>
  <c r="E2077" i="3"/>
  <c r="C2077" i="3"/>
  <c r="B2077" i="3"/>
  <c r="G2076" i="3"/>
  <c r="D2076" i="3" s="1"/>
  <c r="F2076" i="3"/>
  <c r="E2076" i="3"/>
  <c r="C2076" i="3"/>
  <c r="B2076" i="3"/>
  <c r="G2075" i="3"/>
  <c r="D2075" i="3" s="1"/>
  <c r="F2075" i="3"/>
  <c r="E2075" i="3"/>
  <c r="C2075" i="3"/>
  <c r="B2075" i="3"/>
  <c r="G2074" i="3"/>
  <c r="D2074" i="3" s="1"/>
  <c r="F2074" i="3"/>
  <c r="E2074" i="3"/>
  <c r="C2074" i="3"/>
  <c r="B2074" i="3"/>
  <c r="G2073" i="3"/>
  <c r="D2073" i="3" s="1"/>
  <c r="F2073" i="3"/>
  <c r="E2073" i="3"/>
  <c r="C2073" i="3"/>
  <c r="B2073" i="3"/>
  <c r="G2072" i="3"/>
  <c r="D2072" i="3" s="1"/>
  <c r="F2072" i="3"/>
  <c r="E2072" i="3"/>
  <c r="C2072" i="3"/>
  <c r="B2072" i="3"/>
  <c r="G2071" i="3"/>
  <c r="F2071" i="3"/>
  <c r="E2071" i="3"/>
  <c r="D2071" i="3"/>
  <c r="C2071" i="3"/>
  <c r="B2071" i="3"/>
  <c r="G2070" i="3"/>
  <c r="D2070" i="3" s="1"/>
  <c r="F2070" i="3"/>
  <c r="E2070" i="3"/>
  <c r="C2070" i="3"/>
  <c r="B2070" i="3"/>
  <c r="G2069" i="3"/>
  <c r="F2069" i="3"/>
  <c r="E2069" i="3"/>
  <c r="D2069" i="3"/>
  <c r="C2069" i="3"/>
  <c r="B2069" i="3"/>
  <c r="G2068" i="3"/>
  <c r="D2068" i="3" s="1"/>
  <c r="F2068" i="3"/>
  <c r="E2068" i="3"/>
  <c r="C2068" i="3"/>
  <c r="B2068" i="3"/>
  <c r="G2067" i="3"/>
  <c r="D2067" i="3" s="1"/>
  <c r="F2067" i="3"/>
  <c r="E2067" i="3"/>
  <c r="C2067" i="3"/>
  <c r="B2067" i="3"/>
  <c r="G2066" i="3"/>
  <c r="D2066" i="3" s="1"/>
  <c r="F2066" i="3"/>
  <c r="E2066" i="3"/>
  <c r="C2066" i="3"/>
  <c r="B2066" i="3"/>
  <c r="G2065" i="3"/>
  <c r="D2065" i="3" s="1"/>
  <c r="F2065" i="3"/>
  <c r="E2065" i="3"/>
  <c r="C2065" i="3"/>
  <c r="B2065" i="3"/>
  <c r="G2064" i="3"/>
  <c r="D2064" i="3" s="1"/>
  <c r="F2064" i="3"/>
  <c r="E2064" i="3"/>
  <c r="C2064" i="3"/>
  <c r="B2064" i="3"/>
  <c r="G2063" i="3"/>
  <c r="D2063" i="3" s="1"/>
  <c r="F2063" i="3"/>
  <c r="E2063" i="3"/>
  <c r="C2063" i="3"/>
  <c r="B2063" i="3"/>
  <c r="G2062" i="3"/>
  <c r="D2062" i="3" s="1"/>
  <c r="F2062" i="3"/>
  <c r="E2062" i="3"/>
  <c r="C2062" i="3"/>
  <c r="B2062" i="3"/>
  <c r="G2061" i="3"/>
  <c r="D2061" i="3" s="1"/>
  <c r="F2061" i="3"/>
  <c r="E2061" i="3"/>
  <c r="C2061" i="3"/>
  <c r="B2061" i="3"/>
  <c r="G2060" i="3"/>
  <c r="D2060" i="3" s="1"/>
  <c r="F2060" i="3"/>
  <c r="E2060" i="3"/>
  <c r="C2060" i="3"/>
  <c r="B2060" i="3"/>
  <c r="G2059" i="3"/>
  <c r="D2059" i="3" s="1"/>
  <c r="F2059" i="3"/>
  <c r="E2059" i="3"/>
  <c r="C2059" i="3"/>
  <c r="B2059" i="3"/>
  <c r="G2058" i="3"/>
  <c r="D2058" i="3" s="1"/>
  <c r="F2058" i="3"/>
  <c r="E2058" i="3"/>
  <c r="C2058" i="3"/>
  <c r="B2058" i="3"/>
  <c r="G2057" i="3"/>
  <c r="F2057" i="3"/>
  <c r="E2057" i="3"/>
  <c r="D2057" i="3"/>
  <c r="C2057" i="3"/>
  <c r="B2057" i="3"/>
  <c r="G2056" i="3"/>
  <c r="D2056" i="3" s="1"/>
  <c r="F2056" i="3"/>
  <c r="E2056" i="3"/>
  <c r="C2056" i="3"/>
  <c r="B2056" i="3"/>
  <c r="G2055" i="3"/>
  <c r="F2055" i="3"/>
  <c r="E2055" i="3"/>
  <c r="D2055" i="3"/>
  <c r="C2055" i="3"/>
  <c r="B2055" i="3"/>
  <c r="G2054" i="3"/>
  <c r="D2054" i="3" s="1"/>
  <c r="F2054" i="3"/>
  <c r="E2054" i="3"/>
  <c r="C2054" i="3"/>
  <c r="B2054" i="3"/>
  <c r="G2053" i="3"/>
  <c r="F2053" i="3"/>
  <c r="E2053" i="3"/>
  <c r="D2053" i="3"/>
  <c r="C2053" i="3"/>
  <c r="B2053" i="3"/>
  <c r="G2052" i="3"/>
  <c r="D2052" i="3" s="1"/>
  <c r="F2052" i="3"/>
  <c r="E2052" i="3"/>
  <c r="C2052" i="3"/>
  <c r="B2052" i="3"/>
  <c r="G2051" i="3"/>
  <c r="D2051" i="3" s="1"/>
  <c r="F2051" i="3"/>
  <c r="E2051" i="3"/>
  <c r="C2051" i="3"/>
  <c r="B2051" i="3"/>
  <c r="G2050" i="3"/>
  <c r="D2050" i="3" s="1"/>
  <c r="F2050" i="3"/>
  <c r="E2050" i="3"/>
  <c r="C2050" i="3"/>
  <c r="B2050" i="3"/>
  <c r="G2049" i="3"/>
  <c r="D2049" i="3" s="1"/>
  <c r="F2049" i="3"/>
  <c r="E2049" i="3"/>
  <c r="C2049" i="3"/>
  <c r="B2049" i="3"/>
  <c r="G2048" i="3"/>
  <c r="D2048" i="3" s="1"/>
  <c r="F2048" i="3"/>
  <c r="E2048" i="3"/>
  <c r="C2048" i="3"/>
  <c r="B2048" i="3"/>
  <c r="G2047" i="3"/>
  <c r="D2047" i="3" s="1"/>
  <c r="F2047" i="3"/>
  <c r="E2047" i="3"/>
  <c r="C2047" i="3"/>
  <c r="B2047" i="3"/>
  <c r="G2046" i="3"/>
  <c r="D2046" i="3" s="1"/>
  <c r="F2046" i="3"/>
  <c r="E2046" i="3"/>
  <c r="C2046" i="3"/>
  <c r="B2046" i="3"/>
  <c r="G2045" i="3"/>
  <c r="F2045" i="3"/>
  <c r="E2045" i="3"/>
  <c r="D2045" i="3"/>
  <c r="C2045" i="3"/>
  <c r="B2045" i="3"/>
  <c r="G2044" i="3"/>
  <c r="D2044" i="3" s="1"/>
  <c r="F2044" i="3"/>
  <c r="E2044" i="3"/>
  <c r="C2044" i="3"/>
  <c r="B2044" i="3"/>
  <c r="G2043" i="3"/>
  <c r="D2043" i="3" s="1"/>
  <c r="F2043" i="3"/>
  <c r="E2043" i="3"/>
  <c r="C2043" i="3"/>
  <c r="B2043" i="3"/>
  <c r="G2042" i="3"/>
  <c r="D2042" i="3" s="1"/>
  <c r="F2042" i="3"/>
  <c r="E2042" i="3"/>
  <c r="C2042" i="3"/>
  <c r="B2042" i="3"/>
  <c r="G2041" i="3"/>
  <c r="F2041" i="3"/>
  <c r="E2041" i="3"/>
  <c r="D2041" i="3"/>
  <c r="C2041" i="3"/>
  <c r="B2041" i="3"/>
  <c r="G2040" i="3"/>
  <c r="D2040" i="3" s="1"/>
  <c r="F2040" i="3"/>
  <c r="E2040" i="3"/>
  <c r="C2040" i="3"/>
  <c r="B2040" i="3"/>
  <c r="G2039" i="3"/>
  <c r="D2039" i="3" s="1"/>
  <c r="F2039" i="3"/>
  <c r="E2039" i="3"/>
  <c r="C2039" i="3"/>
  <c r="B2039" i="3"/>
  <c r="G2038" i="3"/>
  <c r="D2038" i="3" s="1"/>
  <c r="F2038" i="3"/>
  <c r="E2038" i="3"/>
  <c r="C2038" i="3"/>
  <c r="B2038" i="3"/>
  <c r="G2037" i="3"/>
  <c r="F2037" i="3"/>
  <c r="E2037" i="3"/>
  <c r="D2037" i="3"/>
  <c r="C2037" i="3"/>
  <c r="B2037" i="3"/>
  <c r="G2036" i="3"/>
  <c r="D2036" i="3" s="1"/>
  <c r="F2036" i="3"/>
  <c r="E2036" i="3"/>
  <c r="C2036" i="3"/>
  <c r="B2036" i="3"/>
  <c r="G2035" i="3"/>
  <c r="F2035" i="3"/>
  <c r="E2035" i="3"/>
  <c r="D2035" i="3"/>
  <c r="C2035" i="3"/>
  <c r="B2035" i="3"/>
  <c r="G2034" i="3"/>
  <c r="D2034" i="3" s="1"/>
  <c r="F2034" i="3"/>
  <c r="E2034" i="3"/>
  <c r="C2034" i="3"/>
  <c r="B2034" i="3"/>
  <c r="G2033" i="3"/>
  <c r="F2033" i="3"/>
  <c r="E2033" i="3"/>
  <c r="D2033" i="3"/>
  <c r="C2033" i="3"/>
  <c r="B2033" i="3"/>
  <c r="G2032" i="3"/>
  <c r="D2032" i="3" s="1"/>
  <c r="F2032" i="3"/>
  <c r="E2032" i="3"/>
  <c r="C2032" i="3"/>
  <c r="B2032" i="3"/>
  <c r="G2031" i="3"/>
  <c r="D2031" i="3" s="1"/>
  <c r="F2031" i="3"/>
  <c r="E2031" i="3"/>
  <c r="C2031" i="3"/>
  <c r="B2031" i="3"/>
  <c r="G2030" i="3"/>
  <c r="D2030" i="3" s="1"/>
  <c r="F2030" i="3"/>
  <c r="E2030" i="3"/>
  <c r="C2030" i="3"/>
  <c r="B2030" i="3"/>
  <c r="G2029" i="3"/>
  <c r="F2029" i="3"/>
  <c r="E2029" i="3"/>
  <c r="D2029" i="3"/>
  <c r="C2029" i="3"/>
  <c r="B2029" i="3"/>
  <c r="G2028" i="3"/>
  <c r="D2028" i="3" s="1"/>
  <c r="F2028" i="3"/>
  <c r="E2028" i="3"/>
  <c r="C2028" i="3"/>
  <c r="B2028" i="3"/>
  <c r="G2027" i="3"/>
  <c r="D2027" i="3" s="1"/>
  <c r="F2027" i="3"/>
  <c r="E2027" i="3"/>
  <c r="C2027" i="3"/>
  <c r="B2027" i="3"/>
  <c r="G2026" i="3"/>
  <c r="D2026" i="3" s="1"/>
  <c r="F2026" i="3"/>
  <c r="E2026" i="3"/>
  <c r="C2026" i="3"/>
  <c r="B2026" i="3"/>
  <c r="G2025" i="3"/>
  <c r="F2025" i="3"/>
  <c r="E2025" i="3"/>
  <c r="D2025" i="3"/>
  <c r="C2025" i="3"/>
  <c r="B2025" i="3"/>
  <c r="G2024" i="3"/>
  <c r="D2024" i="3" s="1"/>
  <c r="F2024" i="3"/>
  <c r="E2024" i="3"/>
  <c r="C2024" i="3"/>
  <c r="B2024" i="3"/>
  <c r="G2023" i="3"/>
  <c r="D2023" i="3" s="1"/>
  <c r="F2023" i="3"/>
  <c r="E2023" i="3"/>
  <c r="C2023" i="3"/>
  <c r="B2023" i="3"/>
  <c r="G2022" i="3"/>
  <c r="D2022" i="3" s="1"/>
  <c r="F2022" i="3"/>
  <c r="E2022" i="3"/>
  <c r="C2022" i="3"/>
  <c r="B2022" i="3"/>
  <c r="G2021" i="3"/>
  <c r="F2021" i="3"/>
  <c r="E2021" i="3"/>
  <c r="D2021" i="3"/>
  <c r="C2021" i="3"/>
  <c r="B2021" i="3"/>
  <c r="G2020" i="3"/>
  <c r="D2020" i="3" s="1"/>
  <c r="F2020" i="3"/>
  <c r="E2020" i="3"/>
  <c r="C2020" i="3"/>
  <c r="B2020" i="3"/>
  <c r="G2019" i="3"/>
  <c r="D2019" i="3" s="1"/>
  <c r="F2019" i="3"/>
  <c r="E2019" i="3"/>
  <c r="C2019" i="3"/>
  <c r="B2019" i="3"/>
  <c r="G2018" i="3"/>
  <c r="D2018" i="3" s="1"/>
  <c r="F2018" i="3"/>
  <c r="E2018" i="3"/>
  <c r="C2018" i="3"/>
  <c r="B2018" i="3"/>
  <c r="G2017" i="3"/>
  <c r="F2017" i="3"/>
  <c r="E2017" i="3"/>
  <c r="D2017" i="3"/>
  <c r="C2017" i="3"/>
  <c r="B2017" i="3"/>
  <c r="G2016" i="3"/>
  <c r="D2016" i="3" s="1"/>
  <c r="F2016" i="3"/>
  <c r="E2016" i="3"/>
  <c r="C2016" i="3"/>
  <c r="B2016" i="3"/>
  <c r="G2015" i="3"/>
  <c r="D2015" i="3" s="1"/>
  <c r="F2015" i="3"/>
  <c r="E2015" i="3"/>
  <c r="C2015" i="3"/>
  <c r="B2015" i="3"/>
  <c r="G2014" i="3"/>
  <c r="D2014" i="3" s="1"/>
  <c r="F2014" i="3"/>
  <c r="E2014" i="3"/>
  <c r="C2014" i="3"/>
  <c r="B2014" i="3"/>
  <c r="G2013" i="3"/>
  <c r="F2013" i="3"/>
  <c r="E2013" i="3"/>
  <c r="D2013" i="3"/>
  <c r="C2013" i="3"/>
  <c r="B2013" i="3"/>
  <c r="G2012" i="3"/>
  <c r="D2012" i="3" s="1"/>
  <c r="F2012" i="3"/>
  <c r="E2012" i="3"/>
  <c r="C2012" i="3"/>
  <c r="B2012" i="3"/>
  <c r="G2011" i="3"/>
  <c r="F2011" i="3"/>
  <c r="E2011" i="3"/>
  <c r="D2011" i="3"/>
  <c r="C2011" i="3"/>
  <c r="B2011" i="3"/>
  <c r="G2010" i="3"/>
  <c r="D2010" i="3" s="1"/>
  <c r="F2010" i="3"/>
  <c r="E2010" i="3"/>
  <c r="C2010" i="3"/>
  <c r="B2010" i="3"/>
  <c r="G2009" i="3"/>
  <c r="F2009" i="3"/>
  <c r="E2009" i="3"/>
  <c r="D2009" i="3"/>
  <c r="C2009" i="3"/>
  <c r="B2009" i="3"/>
  <c r="G2008" i="3"/>
  <c r="D2008" i="3" s="1"/>
  <c r="F2008" i="3"/>
  <c r="E2008" i="3"/>
  <c r="C2008" i="3"/>
  <c r="B2008" i="3"/>
  <c r="G2007" i="3"/>
  <c r="D2007" i="3" s="1"/>
  <c r="F2007" i="3"/>
  <c r="E2007" i="3"/>
  <c r="C2007" i="3"/>
  <c r="B2007" i="3"/>
  <c r="G2006" i="3"/>
  <c r="D2006" i="3" s="1"/>
  <c r="F2006" i="3"/>
  <c r="E2006" i="3"/>
  <c r="C2006" i="3"/>
  <c r="B2006" i="3"/>
  <c r="G2005" i="3"/>
  <c r="F2005" i="3"/>
  <c r="E2005" i="3"/>
  <c r="D2005" i="3"/>
  <c r="C2005" i="3"/>
  <c r="B2005" i="3"/>
  <c r="G2004" i="3"/>
  <c r="D2004" i="3" s="1"/>
  <c r="F2004" i="3"/>
  <c r="E2004" i="3"/>
  <c r="C2004" i="3"/>
  <c r="B2004" i="3"/>
  <c r="G2003" i="3"/>
  <c r="D2003" i="3" s="1"/>
  <c r="F2003" i="3"/>
  <c r="E2003" i="3"/>
  <c r="C2003" i="3"/>
  <c r="B2003" i="3"/>
  <c r="G2002" i="3"/>
  <c r="D2002" i="3" s="1"/>
  <c r="F2002" i="3"/>
  <c r="E2002" i="3"/>
  <c r="C2002" i="3"/>
  <c r="B2002" i="3"/>
  <c r="G2001" i="3"/>
  <c r="F2001" i="3"/>
  <c r="E2001" i="3"/>
  <c r="D2001" i="3"/>
  <c r="C2001" i="3"/>
  <c r="B2001" i="3"/>
  <c r="G2000" i="3"/>
  <c r="D2000" i="3" s="1"/>
  <c r="F2000" i="3"/>
  <c r="E2000" i="3"/>
  <c r="C2000" i="3"/>
  <c r="B2000" i="3"/>
  <c r="G1999" i="3"/>
  <c r="D1999" i="3" s="1"/>
  <c r="F1999" i="3"/>
  <c r="E1999" i="3"/>
  <c r="C1999" i="3"/>
  <c r="B1999" i="3"/>
  <c r="G1998" i="3"/>
  <c r="D1998" i="3" s="1"/>
  <c r="F1998" i="3"/>
  <c r="E1998" i="3"/>
  <c r="C1998" i="3"/>
  <c r="B1998" i="3"/>
  <c r="G1997" i="3"/>
  <c r="F1997" i="3"/>
  <c r="E1997" i="3"/>
  <c r="D1997" i="3"/>
  <c r="C1997" i="3"/>
  <c r="B1997" i="3"/>
  <c r="G1996" i="3"/>
  <c r="D1996" i="3" s="1"/>
  <c r="F1996" i="3"/>
  <c r="E1996" i="3"/>
  <c r="C1996" i="3"/>
  <c r="B1996" i="3"/>
  <c r="G1995" i="3"/>
  <c r="D1995" i="3" s="1"/>
  <c r="F1995" i="3"/>
  <c r="E1995" i="3"/>
  <c r="C1995" i="3"/>
  <c r="B1995" i="3"/>
  <c r="G1994" i="3"/>
  <c r="D1994" i="3" s="1"/>
  <c r="F1994" i="3"/>
  <c r="E1994" i="3"/>
  <c r="C1994" i="3"/>
  <c r="B1994" i="3"/>
  <c r="G1993" i="3"/>
  <c r="F1993" i="3"/>
  <c r="E1993" i="3"/>
  <c r="D1993" i="3"/>
  <c r="C1993" i="3"/>
  <c r="B1993" i="3"/>
  <c r="G1992" i="3"/>
  <c r="D1992" i="3" s="1"/>
  <c r="F1992" i="3"/>
  <c r="E1992" i="3"/>
  <c r="C1992" i="3"/>
  <c r="B1992" i="3"/>
  <c r="G1991" i="3"/>
  <c r="D1991" i="3" s="1"/>
  <c r="F1991" i="3"/>
  <c r="E1991" i="3"/>
  <c r="C1991" i="3"/>
  <c r="B1991" i="3"/>
  <c r="G1990" i="3"/>
  <c r="D1990" i="3" s="1"/>
  <c r="F1990" i="3"/>
  <c r="E1990" i="3"/>
  <c r="C1990" i="3"/>
  <c r="B1990" i="3"/>
  <c r="G1989" i="3"/>
  <c r="F1989" i="3"/>
  <c r="E1989" i="3"/>
  <c r="D1989" i="3"/>
  <c r="C1989" i="3"/>
  <c r="B1989" i="3"/>
  <c r="G1988" i="3"/>
  <c r="D1988" i="3" s="1"/>
  <c r="F1988" i="3"/>
  <c r="E1988" i="3"/>
  <c r="C1988" i="3"/>
  <c r="B1988" i="3"/>
  <c r="G1987" i="3"/>
  <c r="F1987" i="3"/>
  <c r="E1987" i="3"/>
  <c r="D1987" i="3"/>
  <c r="C1987" i="3"/>
  <c r="B1987" i="3"/>
  <c r="G1986" i="3"/>
  <c r="D1986" i="3" s="1"/>
  <c r="F1986" i="3"/>
  <c r="E1986" i="3"/>
  <c r="C1986" i="3"/>
  <c r="B1986" i="3"/>
  <c r="G1985" i="3"/>
  <c r="F1985" i="3"/>
  <c r="E1985" i="3"/>
  <c r="D1985" i="3"/>
  <c r="C1985" i="3"/>
  <c r="B1985" i="3"/>
  <c r="G1984" i="3"/>
  <c r="D1984" i="3" s="1"/>
  <c r="F1984" i="3"/>
  <c r="E1984" i="3"/>
  <c r="C1984" i="3"/>
  <c r="B1984" i="3"/>
  <c r="G1983" i="3"/>
  <c r="D1983" i="3" s="1"/>
  <c r="F1983" i="3"/>
  <c r="E1983" i="3"/>
  <c r="C1983" i="3"/>
  <c r="B1983" i="3"/>
  <c r="G1982" i="3"/>
  <c r="D1982" i="3" s="1"/>
  <c r="F1982" i="3"/>
  <c r="E1982" i="3"/>
  <c r="C1982" i="3"/>
  <c r="B1982" i="3"/>
  <c r="G1981" i="3"/>
  <c r="F1981" i="3"/>
  <c r="E1981" i="3"/>
  <c r="D1981" i="3"/>
  <c r="C1981" i="3"/>
  <c r="B1981" i="3"/>
  <c r="G1980" i="3"/>
  <c r="D1980" i="3" s="1"/>
  <c r="F1980" i="3"/>
  <c r="E1980" i="3"/>
  <c r="C1980" i="3"/>
  <c r="B1980" i="3"/>
  <c r="G1979" i="3"/>
  <c r="D1979" i="3" s="1"/>
  <c r="F1979" i="3"/>
  <c r="E1979" i="3"/>
  <c r="C1979" i="3"/>
  <c r="B1979" i="3"/>
  <c r="G1978" i="3"/>
  <c r="D1978" i="3" s="1"/>
  <c r="F1978" i="3"/>
  <c r="E1978" i="3"/>
  <c r="C1978" i="3"/>
  <c r="B1978" i="3"/>
  <c r="G1977" i="3"/>
  <c r="F1977" i="3"/>
  <c r="E1977" i="3"/>
  <c r="D1977" i="3"/>
  <c r="C1977" i="3"/>
  <c r="B1977" i="3"/>
  <c r="G1976" i="3"/>
  <c r="D1976" i="3" s="1"/>
  <c r="F1976" i="3"/>
  <c r="E1976" i="3"/>
  <c r="C1976" i="3"/>
  <c r="B1976" i="3"/>
  <c r="G1975" i="3"/>
  <c r="D1975" i="3" s="1"/>
  <c r="F1975" i="3"/>
  <c r="E1975" i="3"/>
  <c r="C1975" i="3"/>
  <c r="B1975" i="3"/>
  <c r="G1974" i="3"/>
  <c r="D1974" i="3" s="1"/>
  <c r="F1974" i="3"/>
  <c r="E1974" i="3"/>
  <c r="C1974" i="3"/>
  <c r="B1974" i="3"/>
  <c r="G1973" i="3"/>
  <c r="F1973" i="3"/>
  <c r="E1973" i="3"/>
  <c r="D1973" i="3"/>
  <c r="C1973" i="3"/>
  <c r="B1973" i="3"/>
  <c r="G1972" i="3"/>
  <c r="D1972" i="3" s="1"/>
  <c r="F1972" i="3"/>
  <c r="E1972" i="3"/>
  <c r="C1972" i="3"/>
  <c r="B1972" i="3"/>
  <c r="G1971" i="3"/>
  <c r="D1971" i="3" s="1"/>
  <c r="F1971" i="3"/>
  <c r="E1971" i="3"/>
  <c r="C1971" i="3"/>
  <c r="B1971" i="3"/>
  <c r="G1970" i="3"/>
  <c r="D1970" i="3" s="1"/>
  <c r="F1970" i="3"/>
  <c r="E1970" i="3"/>
  <c r="C1970" i="3"/>
  <c r="B1970" i="3"/>
  <c r="G1969" i="3"/>
  <c r="F1969" i="3"/>
  <c r="E1969" i="3"/>
  <c r="D1969" i="3"/>
  <c r="C1969" i="3"/>
  <c r="B1969" i="3"/>
  <c r="G1968" i="3"/>
  <c r="D1968" i="3" s="1"/>
  <c r="F1968" i="3"/>
  <c r="E1968" i="3"/>
  <c r="C1968" i="3"/>
  <c r="B1968" i="3"/>
  <c r="G1967" i="3"/>
  <c r="D1967" i="3" s="1"/>
  <c r="F1967" i="3"/>
  <c r="E1967" i="3"/>
  <c r="C1967" i="3"/>
  <c r="B1967" i="3"/>
  <c r="G1966" i="3"/>
  <c r="D1966" i="3" s="1"/>
  <c r="F1966" i="3"/>
  <c r="E1966" i="3"/>
  <c r="C1966" i="3"/>
  <c r="B1966" i="3"/>
  <c r="G1965" i="3"/>
  <c r="F1965" i="3"/>
  <c r="E1965" i="3"/>
  <c r="D1965" i="3"/>
  <c r="C1965" i="3"/>
  <c r="B1965" i="3"/>
  <c r="G1964" i="3"/>
  <c r="D1964" i="3" s="1"/>
  <c r="F1964" i="3"/>
  <c r="E1964" i="3"/>
  <c r="C1964" i="3"/>
  <c r="B1964" i="3"/>
  <c r="G1963" i="3"/>
  <c r="F1963" i="3"/>
  <c r="E1963" i="3"/>
  <c r="D1963" i="3"/>
  <c r="C1963" i="3"/>
  <c r="B1963" i="3"/>
  <c r="G1962" i="3"/>
  <c r="D1962" i="3" s="1"/>
  <c r="F1962" i="3"/>
  <c r="E1962" i="3"/>
  <c r="C1962" i="3"/>
  <c r="B1962" i="3"/>
  <c r="G1961" i="3"/>
  <c r="F1961" i="3"/>
  <c r="E1961" i="3"/>
  <c r="D1961" i="3"/>
  <c r="C1961" i="3"/>
  <c r="B1961" i="3"/>
  <c r="G1960" i="3"/>
  <c r="D1960" i="3" s="1"/>
  <c r="F1960" i="3"/>
  <c r="E1960" i="3"/>
  <c r="C1960" i="3"/>
  <c r="B1960" i="3"/>
  <c r="G1959" i="3"/>
  <c r="D1959" i="3" s="1"/>
  <c r="F1959" i="3"/>
  <c r="E1959" i="3"/>
  <c r="C1959" i="3"/>
  <c r="B1959" i="3"/>
  <c r="G1958" i="3"/>
  <c r="D1958" i="3" s="1"/>
  <c r="F1958" i="3"/>
  <c r="E1958" i="3"/>
  <c r="C1958" i="3"/>
  <c r="B1958" i="3"/>
  <c r="G1957" i="3"/>
  <c r="F1957" i="3"/>
  <c r="E1957" i="3"/>
  <c r="D1957" i="3"/>
  <c r="C1957" i="3"/>
  <c r="B1957" i="3"/>
  <c r="G1956" i="3"/>
  <c r="D1956" i="3" s="1"/>
  <c r="F1956" i="3"/>
  <c r="E1956" i="3"/>
  <c r="C1956" i="3"/>
  <c r="B1956" i="3"/>
  <c r="G1955" i="3"/>
  <c r="D1955" i="3" s="1"/>
  <c r="F1955" i="3"/>
  <c r="E1955" i="3"/>
  <c r="C1955" i="3"/>
  <c r="B1955" i="3"/>
  <c r="G1954" i="3"/>
  <c r="D1954" i="3" s="1"/>
  <c r="F1954" i="3"/>
  <c r="E1954" i="3"/>
  <c r="C1954" i="3"/>
  <c r="B1954" i="3"/>
  <c r="G1953" i="3"/>
  <c r="F1953" i="3"/>
  <c r="E1953" i="3"/>
  <c r="D1953" i="3"/>
  <c r="C1953" i="3"/>
  <c r="B1953" i="3"/>
  <c r="G1952" i="3"/>
  <c r="D1952" i="3" s="1"/>
  <c r="F1952" i="3"/>
  <c r="E1952" i="3"/>
  <c r="C1952" i="3"/>
  <c r="B1952" i="3"/>
  <c r="G1951" i="3"/>
  <c r="D1951" i="3" s="1"/>
  <c r="F1951" i="3"/>
  <c r="E1951" i="3"/>
  <c r="C1951" i="3"/>
  <c r="B1951" i="3"/>
  <c r="G1950" i="3"/>
  <c r="D1950" i="3" s="1"/>
  <c r="F1950" i="3"/>
  <c r="E1950" i="3"/>
  <c r="C1950" i="3"/>
  <c r="B1950" i="3"/>
  <c r="G1949" i="3"/>
  <c r="F1949" i="3"/>
  <c r="E1949" i="3"/>
  <c r="D1949" i="3"/>
  <c r="C1949" i="3"/>
  <c r="B1949" i="3"/>
  <c r="G1948" i="3"/>
  <c r="D1948" i="3" s="1"/>
  <c r="F1948" i="3"/>
  <c r="E1948" i="3"/>
  <c r="C1948" i="3"/>
  <c r="B1948" i="3"/>
  <c r="G1947" i="3"/>
  <c r="D1947" i="3" s="1"/>
  <c r="F1947" i="3"/>
  <c r="E1947" i="3"/>
  <c r="C1947" i="3"/>
  <c r="B1947" i="3"/>
  <c r="G1946" i="3"/>
  <c r="D1946" i="3" s="1"/>
  <c r="F1946" i="3"/>
  <c r="E1946" i="3"/>
  <c r="C1946" i="3"/>
  <c r="B1946" i="3"/>
  <c r="G1945" i="3"/>
  <c r="F1945" i="3"/>
  <c r="E1945" i="3"/>
  <c r="D1945" i="3"/>
  <c r="C1945" i="3"/>
  <c r="B1945" i="3"/>
  <c r="G1944" i="3"/>
  <c r="D1944" i="3" s="1"/>
  <c r="F1944" i="3"/>
  <c r="E1944" i="3"/>
  <c r="C1944" i="3"/>
  <c r="B1944" i="3"/>
  <c r="G1943" i="3"/>
  <c r="D1943" i="3" s="1"/>
  <c r="F1943" i="3"/>
  <c r="E1943" i="3"/>
  <c r="C1943" i="3"/>
  <c r="B1943" i="3"/>
  <c r="G1942" i="3"/>
  <c r="D1942" i="3" s="1"/>
  <c r="F1942" i="3"/>
  <c r="E1942" i="3"/>
  <c r="C1942" i="3"/>
  <c r="B1942" i="3"/>
  <c r="G1941" i="3"/>
  <c r="F1941" i="3"/>
  <c r="E1941" i="3"/>
  <c r="D1941" i="3"/>
  <c r="C1941" i="3"/>
  <c r="B1941" i="3"/>
  <c r="G1940" i="3"/>
  <c r="D1940" i="3" s="1"/>
  <c r="F1940" i="3"/>
  <c r="E1940" i="3"/>
  <c r="C1940" i="3"/>
  <c r="B1940" i="3"/>
  <c r="G1939" i="3"/>
  <c r="F1939" i="3"/>
  <c r="E1939" i="3"/>
  <c r="D1939" i="3"/>
  <c r="C1939" i="3"/>
  <c r="B1939" i="3"/>
  <c r="G1938" i="3"/>
  <c r="D1938" i="3" s="1"/>
  <c r="F1938" i="3"/>
  <c r="E1938" i="3"/>
  <c r="C1938" i="3"/>
  <c r="B1938" i="3"/>
  <c r="G1937" i="3"/>
  <c r="F1937" i="3"/>
  <c r="E1937" i="3"/>
  <c r="D1937" i="3"/>
  <c r="C1937" i="3"/>
  <c r="B1937" i="3"/>
  <c r="G1936" i="3"/>
  <c r="D1936" i="3" s="1"/>
  <c r="F1936" i="3"/>
  <c r="E1936" i="3"/>
  <c r="C1936" i="3"/>
  <c r="B1936" i="3"/>
  <c r="G1935" i="3"/>
  <c r="D1935" i="3" s="1"/>
  <c r="F1935" i="3"/>
  <c r="E1935" i="3"/>
  <c r="C1935" i="3"/>
  <c r="B1935" i="3"/>
  <c r="G1934" i="3"/>
  <c r="D1934" i="3" s="1"/>
  <c r="F1934" i="3"/>
  <c r="E1934" i="3"/>
  <c r="C1934" i="3"/>
  <c r="B1934" i="3"/>
  <c r="G1933" i="3"/>
  <c r="F1933" i="3"/>
  <c r="E1933" i="3"/>
  <c r="D1933" i="3"/>
  <c r="C1933" i="3"/>
  <c r="B1933" i="3"/>
  <c r="G1932" i="3"/>
  <c r="D1932" i="3" s="1"/>
  <c r="F1932" i="3"/>
  <c r="E1932" i="3"/>
  <c r="C1932" i="3"/>
  <c r="B1932" i="3"/>
  <c r="G1931" i="3"/>
  <c r="D1931" i="3" s="1"/>
  <c r="F1931" i="3"/>
  <c r="E1931" i="3"/>
  <c r="C1931" i="3"/>
  <c r="B1931" i="3"/>
  <c r="G1930" i="3"/>
  <c r="D1930" i="3" s="1"/>
  <c r="F1930" i="3"/>
  <c r="E1930" i="3"/>
  <c r="C1930" i="3"/>
  <c r="B1930" i="3"/>
  <c r="G1929" i="3"/>
  <c r="F1929" i="3"/>
  <c r="E1929" i="3"/>
  <c r="D1929" i="3"/>
  <c r="C1929" i="3"/>
  <c r="B1929" i="3"/>
  <c r="G1928" i="3"/>
  <c r="D1928" i="3" s="1"/>
  <c r="F1928" i="3"/>
  <c r="E1928" i="3"/>
  <c r="C1928" i="3"/>
  <c r="B1928" i="3"/>
  <c r="G1927" i="3"/>
  <c r="D1927" i="3" s="1"/>
  <c r="F1927" i="3"/>
  <c r="E1927" i="3"/>
  <c r="C1927" i="3"/>
  <c r="B1927" i="3"/>
  <c r="G1926" i="3"/>
  <c r="D1926" i="3" s="1"/>
  <c r="F1926" i="3"/>
  <c r="E1926" i="3"/>
  <c r="C1926" i="3"/>
  <c r="B1926" i="3"/>
  <c r="G1925" i="3"/>
  <c r="F1925" i="3"/>
  <c r="E1925" i="3"/>
  <c r="D1925" i="3"/>
  <c r="C1925" i="3"/>
  <c r="B1925" i="3"/>
  <c r="G1924" i="3"/>
  <c r="D1924" i="3" s="1"/>
  <c r="F1924" i="3"/>
  <c r="E1924" i="3"/>
  <c r="C1924" i="3"/>
  <c r="B1924" i="3"/>
  <c r="G1923" i="3"/>
  <c r="D1923" i="3" s="1"/>
  <c r="F1923" i="3"/>
  <c r="E1923" i="3"/>
  <c r="C1923" i="3"/>
  <c r="B1923" i="3"/>
  <c r="G1922" i="3"/>
  <c r="D1922" i="3" s="1"/>
  <c r="F1922" i="3"/>
  <c r="E1922" i="3"/>
  <c r="C1922" i="3"/>
  <c r="B1922" i="3"/>
  <c r="G1921" i="3"/>
  <c r="F1921" i="3"/>
  <c r="E1921" i="3"/>
  <c r="D1921" i="3"/>
  <c r="C1921" i="3"/>
  <c r="B1921" i="3"/>
  <c r="G1920" i="3"/>
  <c r="F1920" i="3"/>
  <c r="E1920" i="3"/>
  <c r="D1920" i="3"/>
  <c r="C1920" i="3"/>
  <c r="B1920" i="3"/>
  <c r="G1919" i="3"/>
  <c r="F1919" i="3"/>
  <c r="E1919" i="3"/>
  <c r="D1919" i="3"/>
  <c r="C1919" i="3"/>
  <c r="B1919" i="3"/>
  <c r="G1918" i="3"/>
  <c r="F1918" i="3"/>
  <c r="E1918" i="3"/>
  <c r="D1918" i="3"/>
  <c r="C1918" i="3"/>
  <c r="B1918" i="3"/>
  <c r="G1917" i="3"/>
  <c r="F1917" i="3"/>
  <c r="E1917" i="3"/>
  <c r="D1917" i="3"/>
  <c r="C1917" i="3"/>
  <c r="B1917" i="3"/>
  <c r="G1916" i="3"/>
  <c r="F1916" i="3"/>
  <c r="E1916" i="3"/>
  <c r="D1916" i="3"/>
  <c r="C1916" i="3"/>
  <c r="B1916" i="3"/>
  <c r="G1915" i="3"/>
  <c r="F1915" i="3"/>
  <c r="E1915" i="3"/>
  <c r="D1915" i="3"/>
  <c r="C1915" i="3"/>
  <c r="B1915" i="3"/>
  <c r="G1914" i="3"/>
  <c r="F1914" i="3"/>
  <c r="E1914" i="3"/>
  <c r="D1914" i="3"/>
  <c r="C1914" i="3"/>
  <c r="B1914" i="3"/>
  <c r="G1913" i="3"/>
  <c r="F1913" i="3"/>
  <c r="E1913" i="3"/>
  <c r="D1913" i="3"/>
  <c r="C1913" i="3"/>
  <c r="B1913" i="3"/>
  <c r="G1912" i="3"/>
  <c r="F1912" i="3"/>
  <c r="E1912" i="3"/>
  <c r="D1912" i="3"/>
  <c r="C1912" i="3"/>
  <c r="B1912" i="3"/>
  <c r="G1911" i="3"/>
  <c r="F1911" i="3"/>
  <c r="E1911" i="3"/>
  <c r="D1911" i="3"/>
  <c r="C1911" i="3"/>
  <c r="B1911" i="3"/>
  <c r="G1910" i="3"/>
  <c r="F1910" i="3"/>
  <c r="E1910" i="3"/>
  <c r="D1910" i="3"/>
  <c r="C1910" i="3"/>
  <c r="B1910" i="3"/>
  <c r="G1909" i="3"/>
  <c r="F1909" i="3"/>
  <c r="E1909" i="3"/>
  <c r="D1909" i="3"/>
  <c r="C1909" i="3"/>
  <c r="B1909" i="3"/>
  <c r="G1908" i="3"/>
  <c r="F1908" i="3"/>
  <c r="E1908" i="3"/>
  <c r="D1908" i="3"/>
  <c r="C1908" i="3"/>
  <c r="B1908" i="3"/>
  <c r="G1907" i="3"/>
  <c r="F1907" i="3"/>
  <c r="E1907" i="3"/>
  <c r="D1907" i="3"/>
  <c r="C1907" i="3"/>
  <c r="B1907" i="3"/>
  <c r="G1906" i="3"/>
  <c r="F1906" i="3"/>
  <c r="E1906" i="3"/>
  <c r="D1906" i="3"/>
  <c r="C1906" i="3"/>
  <c r="B1906" i="3"/>
  <c r="G1905" i="3"/>
  <c r="F1905" i="3"/>
  <c r="E1905" i="3"/>
  <c r="D1905" i="3"/>
  <c r="C1905" i="3"/>
  <c r="B1905" i="3"/>
  <c r="G1904" i="3"/>
  <c r="F1904" i="3"/>
  <c r="E1904" i="3"/>
  <c r="D1904" i="3"/>
  <c r="C1904" i="3"/>
  <c r="B1904" i="3"/>
  <c r="G1903" i="3"/>
  <c r="F1903" i="3"/>
  <c r="E1903" i="3"/>
  <c r="D1903" i="3"/>
  <c r="C1903" i="3"/>
  <c r="B1903" i="3"/>
  <c r="G1902" i="3"/>
  <c r="F1902" i="3"/>
  <c r="E1902" i="3"/>
  <c r="D1902" i="3"/>
  <c r="C1902" i="3"/>
  <c r="B1902" i="3"/>
  <c r="G1901" i="3"/>
  <c r="F1901" i="3"/>
  <c r="E1901" i="3"/>
  <c r="D1901" i="3"/>
  <c r="C1901" i="3"/>
  <c r="B1901" i="3"/>
  <c r="G1900" i="3"/>
  <c r="F1900" i="3"/>
  <c r="E1900" i="3"/>
  <c r="D1900" i="3"/>
  <c r="C1900" i="3"/>
  <c r="B1900" i="3"/>
  <c r="G1899" i="3"/>
  <c r="F1899" i="3"/>
  <c r="E1899" i="3"/>
  <c r="D1899" i="3"/>
  <c r="C1899" i="3"/>
  <c r="B1899" i="3"/>
  <c r="G1898" i="3"/>
  <c r="F1898" i="3"/>
  <c r="E1898" i="3"/>
  <c r="D1898" i="3"/>
  <c r="C1898" i="3"/>
  <c r="B1898" i="3"/>
  <c r="G1897" i="3"/>
  <c r="F1897" i="3"/>
  <c r="E1897" i="3"/>
  <c r="D1897" i="3"/>
  <c r="C1897" i="3"/>
  <c r="B1897" i="3"/>
  <c r="G1896" i="3"/>
  <c r="F1896" i="3"/>
  <c r="E1896" i="3"/>
  <c r="D1896" i="3"/>
  <c r="C1896" i="3"/>
  <c r="B1896" i="3"/>
  <c r="G1895" i="3"/>
  <c r="F1895" i="3"/>
  <c r="E1895" i="3"/>
  <c r="D1895" i="3"/>
  <c r="C1895" i="3"/>
  <c r="B1895" i="3"/>
  <c r="G1894" i="3"/>
  <c r="F1894" i="3"/>
  <c r="E1894" i="3"/>
  <c r="D1894" i="3"/>
  <c r="C1894" i="3"/>
  <c r="B1894" i="3"/>
  <c r="G1893" i="3"/>
  <c r="F1893" i="3"/>
  <c r="E1893" i="3"/>
  <c r="D1893" i="3"/>
  <c r="C1893" i="3"/>
  <c r="B1893" i="3"/>
  <c r="G1892" i="3"/>
  <c r="F1892" i="3"/>
  <c r="E1892" i="3"/>
  <c r="D1892" i="3"/>
  <c r="C1892" i="3"/>
  <c r="B1892" i="3"/>
  <c r="G1891" i="3"/>
  <c r="F1891" i="3"/>
  <c r="E1891" i="3"/>
  <c r="D1891" i="3"/>
  <c r="C1891" i="3"/>
  <c r="B1891" i="3"/>
  <c r="G1890" i="3"/>
  <c r="F1890" i="3"/>
  <c r="E1890" i="3"/>
  <c r="D1890" i="3"/>
  <c r="C1890" i="3"/>
  <c r="B1890" i="3"/>
  <c r="G1889" i="3"/>
  <c r="F1889" i="3"/>
  <c r="E1889" i="3"/>
  <c r="D1889" i="3"/>
  <c r="C1889" i="3"/>
  <c r="B1889" i="3"/>
  <c r="G1888" i="3"/>
  <c r="F1888" i="3"/>
  <c r="E1888" i="3"/>
  <c r="D1888" i="3"/>
  <c r="C1888" i="3"/>
  <c r="B1888" i="3"/>
  <c r="G1887" i="3"/>
  <c r="F1887" i="3"/>
  <c r="E1887" i="3"/>
  <c r="D1887" i="3"/>
  <c r="C1887" i="3"/>
  <c r="B1887" i="3"/>
  <c r="G1886" i="3"/>
  <c r="F1886" i="3"/>
  <c r="E1886" i="3"/>
  <c r="D1886" i="3"/>
  <c r="C1886" i="3"/>
  <c r="B1886" i="3"/>
  <c r="G1885" i="3"/>
  <c r="F1885" i="3"/>
  <c r="E1885" i="3"/>
  <c r="D1885" i="3"/>
  <c r="C1885" i="3"/>
  <c r="B1885" i="3"/>
  <c r="G1884" i="3"/>
  <c r="F1884" i="3"/>
  <c r="E1884" i="3"/>
  <c r="D1884" i="3"/>
  <c r="C1884" i="3"/>
  <c r="B1884" i="3"/>
  <c r="G1883" i="3"/>
  <c r="F1883" i="3"/>
  <c r="E1883" i="3"/>
  <c r="D1883" i="3"/>
  <c r="C1883" i="3"/>
  <c r="B1883" i="3"/>
  <c r="G1882" i="3"/>
  <c r="F1882" i="3"/>
  <c r="E1882" i="3"/>
  <c r="D1882" i="3"/>
  <c r="C1882" i="3"/>
  <c r="B1882" i="3"/>
  <c r="G1881" i="3"/>
  <c r="F1881" i="3"/>
  <c r="E1881" i="3"/>
  <c r="D1881" i="3"/>
  <c r="C1881" i="3"/>
  <c r="B1881" i="3"/>
  <c r="G1880" i="3"/>
  <c r="F1880" i="3"/>
  <c r="E1880" i="3"/>
  <c r="D1880" i="3"/>
  <c r="C1880" i="3"/>
  <c r="B1880" i="3"/>
  <c r="G1879" i="3"/>
  <c r="F1879" i="3"/>
  <c r="E1879" i="3"/>
  <c r="D1879" i="3"/>
  <c r="C1879" i="3"/>
  <c r="B1879" i="3"/>
  <c r="G1878" i="3"/>
  <c r="F1878" i="3"/>
  <c r="E1878" i="3"/>
  <c r="D1878" i="3"/>
  <c r="C1878" i="3"/>
  <c r="B1878" i="3"/>
  <c r="G1877" i="3"/>
  <c r="F1877" i="3"/>
  <c r="E1877" i="3"/>
  <c r="D1877" i="3"/>
  <c r="C1877" i="3"/>
  <c r="B1877" i="3"/>
  <c r="G1876" i="3"/>
  <c r="F1876" i="3"/>
  <c r="E1876" i="3"/>
  <c r="D1876" i="3"/>
  <c r="C1876" i="3"/>
  <c r="B1876" i="3"/>
  <c r="G1875" i="3"/>
  <c r="F1875" i="3"/>
  <c r="E1875" i="3"/>
  <c r="D1875" i="3"/>
  <c r="C1875" i="3"/>
  <c r="B1875" i="3"/>
  <c r="G1874" i="3"/>
  <c r="F1874" i="3"/>
  <c r="E1874" i="3"/>
  <c r="D1874" i="3"/>
  <c r="C1874" i="3"/>
  <c r="B1874" i="3"/>
  <c r="G1873" i="3"/>
  <c r="F1873" i="3"/>
  <c r="E1873" i="3"/>
  <c r="D1873" i="3"/>
  <c r="C1873" i="3"/>
  <c r="B1873" i="3"/>
  <c r="G1872" i="3"/>
  <c r="F1872" i="3"/>
  <c r="E1872" i="3"/>
  <c r="D1872" i="3"/>
  <c r="C1872" i="3"/>
  <c r="B1872" i="3"/>
  <c r="G1871" i="3"/>
  <c r="F1871" i="3"/>
  <c r="E1871" i="3"/>
  <c r="D1871" i="3"/>
  <c r="C1871" i="3"/>
  <c r="B1871" i="3"/>
  <c r="G1870" i="3"/>
  <c r="F1870" i="3"/>
  <c r="E1870" i="3"/>
  <c r="D1870" i="3"/>
  <c r="C1870" i="3"/>
  <c r="B1870" i="3"/>
  <c r="G1869" i="3"/>
  <c r="F1869" i="3"/>
  <c r="E1869" i="3"/>
  <c r="D1869" i="3"/>
  <c r="C1869" i="3"/>
  <c r="B1869" i="3"/>
  <c r="G1868" i="3"/>
  <c r="F1868" i="3"/>
  <c r="E1868" i="3"/>
  <c r="D1868" i="3"/>
  <c r="C1868" i="3"/>
  <c r="B1868" i="3"/>
  <c r="G1867" i="3"/>
  <c r="F1867" i="3"/>
  <c r="E1867" i="3"/>
  <c r="D1867" i="3"/>
  <c r="C1867" i="3"/>
  <c r="B1867" i="3"/>
  <c r="G1866" i="3"/>
  <c r="F1866" i="3"/>
  <c r="E1866" i="3"/>
  <c r="D1866" i="3"/>
  <c r="C1866" i="3"/>
  <c r="B1866" i="3"/>
  <c r="G1865" i="3"/>
  <c r="F1865" i="3"/>
  <c r="E1865" i="3"/>
  <c r="D1865" i="3"/>
  <c r="C1865" i="3"/>
  <c r="B1865" i="3"/>
  <c r="G1864" i="3"/>
  <c r="F1864" i="3"/>
  <c r="E1864" i="3"/>
  <c r="D1864" i="3"/>
  <c r="C1864" i="3"/>
  <c r="B1864" i="3"/>
  <c r="G1863" i="3"/>
  <c r="F1863" i="3"/>
  <c r="E1863" i="3"/>
  <c r="D1863" i="3"/>
  <c r="C1863" i="3"/>
  <c r="B1863" i="3"/>
  <c r="G1862" i="3"/>
  <c r="F1862" i="3"/>
  <c r="E1862" i="3"/>
  <c r="D1862" i="3"/>
  <c r="C1862" i="3"/>
  <c r="B1862" i="3"/>
  <c r="G1861" i="3"/>
  <c r="F1861" i="3"/>
  <c r="E1861" i="3"/>
  <c r="D1861" i="3"/>
  <c r="C1861" i="3"/>
  <c r="B1861" i="3"/>
  <c r="G1860" i="3"/>
  <c r="F1860" i="3"/>
  <c r="E1860" i="3"/>
  <c r="D1860" i="3"/>
  <c r="C1860" i="3"/>
  <c r="B1860" i="3"/>
  <c r="G1859" i="3"/>
  <c r="F1859" i="3"/>
  <c r="E1859" i="3"/>
  <c r="D1859" i="3"/>
  <c r="C1859" i="3"/>
  <c r="B1859" i="3"/>
  <c r="G1858" i="3"/>
  <c r="F1858" i="3"/>
  <c r="E1858" i="3"/>
  <c r="D1858" i="3"/>
  <c r="C1858" i="3"/>
  <c r="B1858" i="3"/>
  <c r="G1857" i="3"/>
  <c r="F1857" i="3"/>
  <c r="E1857" i="3"/>
  <c r="D1857" i="3"/>
  <c r="C1857" i="3"/>
  <c r="B1857" i="3"/>
  <c r="G1856" i="3"/>
  <c r="F1856" i="3"/>
  <c r="E1856" i="3"/>
  <c r="D1856" i="3"/>
  <c r="C1856" i="3"/>
  <c r="B1856" i="3"/>
  <c r="G1855" i="3"/>
  <c r="F1855" i="3"/>
  <c r="E1855" i="3"/>
  <c r="D1855" i="3"/>
  <c r="C1855" i="3"/>
  <c r="B1855" i="3"/>
  <c r="G1854" i="3"/>
  <c r="F1854" i="3"/>
  <c r="E1854" i="3"/>
  <c r="D1854" i="3"/>
  <c r="C1854" i="3"/>
  <c r="B1854" i="3"/>
  <c r="G1853" i="3"/>
  <c r="F1853" i="3"/>
  <c r="E1853" i="3"/>
  <c r="D1853" i="3"/>
  <c r="C1853" i="3"/>
  <c r="B1853" i="3"/>
  <c r="G1852" i="3"/>
  <c r="F1852" i="3"/>
  <c r="E1852" i="3"/>
  <c r="D1852" i="3"/>
  <c r="C1852" i="3"/>
  <c r="B1852" i="3"/>
  <c r="G1851" i="3"/>
  <c r="F1851" i="3"/>
  <c r="E1851" i="3"/>
  <c r="D1851" i="3"/>
  <c r="C1851" i="3"/>
  <c r="B1851" i="3"/>
  <c r="G1850" i="3"/>
  <c r="F1850" i="3"/>
  <c r="E1850" i="3"/>
  <c r="D1850" i="3"/>
  <c r="C1850" i="3"/>
  <c r="B1850" i="3"/>
  <c r="G1849" i="3"/>
  <c r="F1849" i="3"/>
  <c r="E1849" i="3"/>
  <c r="D1849" i="3"/>
  <c r="C1849" i="3"/>
  <c r="B1849" i="3"/>
  <c r="G1848" i="3"/>
  <c r="F1848" i="3"/>
  <c r="E1848" i="3"/>
  <c r="D1848" i="3"/>
  <c r="C1848" i="3"/>
  <c r="B1848" i="3"/>
  <c r="G1847" i="3"/>
  <c r="F1847" i="3"/>
  <c r="E1847" i="3"/>
  <c r="D1847" i="3"/>
  <c r="C1847" i="3"/>
  <c r="B1847" i="3"/>
  <c r="G1846" i="3"/>
  <c r="F1846" i="3"/>
  <c r="E1846" i="3"/>
  <c r="D1846" i="3"/>
  <c r="C1846" i="3"/>
  <c r="B1846" i="3"/>
  <c r="G1845" i="3"/>
  <c r="F1845" i="3"/>
  <c r="E1845" i="3"/>
  <c r="D1845" i="3"/>
  <c r="C1845" i="3"/>
  <c r="B1845" i="3"/>
  <c r="G1844" i="3"/>
  <c r="F1844" i="3"/>
  <c r="E1844" i="3"/>
  <c r="D1844" i="3"/>
  <c r="C1844" i="3"/>
  <c r="B1844" i="3"/>
  <c r="G1843" i="3"/>
  <c r="F1843" i="3"/>
  <c r="E1843" i="3"/>
  <c r="D1843" i="3"/>
  <c r="C1843" i="3"/>
  <c r="B1843" i="3"/>
  <c r="G1842" i="3"/>
  <c r="F1842" i="3"/>
  <c r="E1842" i="3"/>
  <c r="D1842" i="3"/>
  <c r="C1842" i="3"/>
  <c r="B1842" i="3"/>
  <c r="G1841" i="3"/>
  <c r="F1841" i="3"/>
  <c r="E1841" i="3"/>
  <c r="D1841" i="3"/>
  <c r="C1841" i="3"/>
  <c r="B1841" i="3"/>
  <c r="G1840" i="3"/>
  <c r="F1840" i="3"/>
  <c r="E1840" i="3"/>
  <c r="D1840" i="3"/>
  <c r="C1840" i="3"/>
  <c r="B1840" i="3"/>
  <c r="G1839" i="3"/>
  <c r="F1839" i="3"/>
  <c r="E1839" i="3"/>
  <c r="D1839" i="3"/>
  <c r="C1839" i="3"/>
  <c r="B1839" i="3"/>
  <c r="G1838" i="3"/>
  <c r="F1838" i="3"/>
  <c r="E1838" i="3"/>
  <c r="D1838" i="3"/>
  <c r="C1838" i="3"/>
  <c r="B1838" i="3"/>
  <c r="G1837" i="3"/>
  <c r="F1837" i="3"/>
  <c r="E1837" i="3"/>
  <c r="D1837" i="3"/>
  <c r="C1837" i="3"/>
  <c r="B1837" i="3"/>
  <c r="G1836" i="3"/>
  <c r="F1836" i="3"/>
  <c r="E1836" i="3"/>
  <c r="D1836" i="3"/>
  <c r="C1836" i="3"/>
  <c r="B1836" i="3"/>
  <c r="G1835" i="3"/>
  <c r="F1835" i="3"/>
  <c r="E1835" i="3"/>
  <c r="D1835" i="3"/>
  <c r="C1835" i="3"/>
  <c r="B1835" i="3"/>
  <c r="G1834" i="3"/>
  <c r="F1834" i="3"/>
  <c r="E1834" i="3"/>
  <c r="D1834" i="3"/>
  <c r="C1834" i="3"/>
  <c r="B1834" i="3"/>
  <c r="G1833" i="3"/>
  <c r="F1833" i="3"/>
  <c r="E1833" i="3"/>
  <c r="D1833" i="3"/>
  <c r="C1833" i="3"/>
  <c r="B1833" i="3"/>
  <c r="G1832" i="3"/>
  <c r="F1832" i="3"/>
  <c r="E1832" i="3"/>
  <c r="D1832" i="3"/>
  <c r="C1832" i="3"/>
  <c r="B1832" i="3"/>
  <c r="G1831" i="3"/>
  <c r="F1831" i="3"/>
  <c r="E1831" i="3"/>
  <c r="D1831" i="3"/>
  <c r="C1831" i="3"/>
  <c r="B1831" i="3"/>
  <c r="G1830" i="3"/>
  <c r="F1830" i="3"/>
  <c r="E1830" i="3"/>
  <c r="D1830" i="3"/>
  <c r="C1830" i="3"/>
  <c r="B1830" i="3"/>
  <c r="G1829" i="3"/>
  <c r="F1829" i="3"/>
  <c r="E1829" i="3"/>
  <c r="D1829" i="3"/>
  <c r="C1829" i="3"/>
  <c r="B1829" i="3"/>
  <c r="G1828" i="3"/>
  <c r="F1828" i="3"/>
  <c r="E1828" i="3"/>
  <c r="D1828" i="3"/>
  <c r="C1828" i="3"/>
  <c r="B1828" i="3"/>
  <c r="G1827" i="3"/>
  <c r="F1827" i="3"/>
  <c r="E1827" i="3"/>
  <c r="D1827" i="3"/>
  <c r="C1827" i="3"/>
  <c r="B1827" i="3"/>
  <c r="G1826" i="3"/>
  <c r="F1826" i="3"/>
  <c r="E1826" i="3"/>
  <c r="D1826" i="3"/>
  <c r="C1826" i="3"/>
  <c r="B1826" i="3"/>
  <c r="G1825" i="3"/>
  <c r="F1825" i="3"/>
  <c r="E1825" i="3"/>
  <c r="D1825" i="3"/>
  <c r="C1825" i="3"/>
  <c r="B1825" i="3"/>
  <c r="G1824" i="3"/>
  <c r="F1824" i="3"/>
  <c r="E1824" i="3"/>
  <c r="D1824" i="3"/>
  <c r="C1824" i="3"/>
  <c r="B1824" i="3"/>
  <c r="G1823" i="3"/>
  <c r="F1823" i="3"/>
  <c r="E1823" i="3"/>
  <c r="D1823" i="3"/>
  <c r="C1823" i="3"/>
  <c r="B1823" i="3"/>
  <c r="G1822" i="3"/>
  <c r="F1822" i="3"/>
  <c r="E1822" i="3"/>
  <c r="D1822" i="3"/>
  <c r="C1822" i="3"/>
  <c r="B1822" i="3"/>
  <c r="G1821" i="3"/>
  <c r="F1821" i="3"/>
  <c r="E1821" i="3"/>
  <c r="D1821" i="3"/>
  <c r="C1821" i="3"/>
  <c r="B1821" i="3"/>
  <c r="G1820" i="3"/>
  <c r="F1820" i="3"/>
  <c r="E1820" i="3"/>
  <c r="D1820" i="3"/>
  <c r="C1820" i="3"/>
  <c r="B1820" i="3"/>
  <c r="G1819" i="3"/>
  <c r="F1819" i="3"/>
  <c r="E1819" i="3"/>
  <c r="D1819" i="3"/>
  <c r="C1819" i="3"/>
  <c r="B1819" i="3"/>
  <c r="G1818" i="3"/>
  <c r="F1818" i="3"/>
  <c r="E1818" i="3"/>
  <c r="D1818" i="3"/>
  <c r="C1818" i="3"/>
  <c r="B1818" i="3"/>
  <c r="G1817" i="3"/>
  <c r="F1817" i="3"/>
  <c r="E1817" i="3"/>
  <c r="D1817" i="3"/>
  <c r="C1817" i="3"/>
  <c r="B1817" i="3"/>
  <c r="G1816" i="3"/>
  <c r="F1816" i="3"/>
  <c r="E1816" i="3"/>
  <c r="D1816" i="3"/>
  <c r="C1816" i="3"/>
  <c r="B1816" i="3"/>
  <c r="G1815" i="3"/>
  <c r="F1815" i="3"/>
  <c r="E1815" i="3"/>
  <c r="D1815" i="3"/>
  <c r="C1815" i="3"/>
  <c r="B1815" i="3"/>
  <c r="G1814" i="3"/>
  <c r="F1814" i="3"/>
  <c r="E1814" i="3"/>
  <c r="D1814" i="3"/>
  <c r="C1814" i="3"/>
  <c r="B1814" i="3"/>
  <c r="G1813" i="3"/>
  <c r="F1813" i="3"/>
  <c r="E1813" i="3"/>
  <c r="D1813" i="3"/>
  <c r="C1813" i="3"/>
  <c r="B1813" i="3"/>
  <c r="G1812" i="3"/>
  <c r="F1812" i="3"/>
  <c r="E1812" i="3"/>
  <c r="D1812" i="3"/>
  <c r="C1812" i="3"/>
  <c r="B1812" i="3"/>
  <c r="G1811" i="3"/>
  <c r="F1811" i="3"/>
  <c r="E1811" i="3"/>
  <c r="D1811" i="3"/>
  <c r="C1811" i="3"/>
  <c r="B1811" i="3"/>
  <c r="G1810" i="3"/>
  <c r="F1810" i="3"/>
  <c r="E1810" i="3"/>
  <c r="D1810" i="3"/>
  <c r="C1810" i="3"/>
  <c r="B1810" i="3"/>
  <c r="G1809" i="3"/>
  <c r="F1809" i="3"/>
  <c r="E1809" i="3"/>
  <c r="D1809" i="3"/>
  <c r="C1809" i="3"/>
  <c r="B1809" i="3"/>
  <c r="G1808" i="3"/>
  <c r="F1808" i="3"/>
  <c r="E1808" i="3"/>
  <c r="D1808" i="3"/>
  <c r="C1808" i="3"/>
  <c r="B1808" i="3"/>
  <c r="G1807" i="3"/>
  <c r="F1807" i="3"/>
  <c r="E1807" i="3"/>
  <c r="D1807" i="3"/>
  <c r="C1807" i="3"/>
  <c r="B1807" i="3"/>
  <c r="G1806" i="3"/>
  <c r="F1806" i="3"/>
  <c r="E1806" i="3"/>
  <c r="D1806" i="3"/>
  <c r="C1806" i="3"/>
  <c r="B1806" i="3"/>
  <c r="G1805" i="3"/>
  <c r="F1805" i="3"/>
  <c r="E1805" i="3"/>
  <c r="D1805" i="3"/>
  <c r="C1805" i="3"/>
  <c r="B1805" i="3"/>
  <c r="G1804" i="3"/>
  <c r="F1804" i="3"/>
  <c r="E1804" i="3"/>
  <c r="D1804" i="3"/>
  <c r="C1804" i="3"/>
  <c r="B1804" i="3"/>
  <c r="G1803" i="3"/>
  <c r="F1803" i="3"/>
  <c r="E1803" i="3"/>
  <c r="D1803" i="3"/>
  <c r="C1803" i="3"/>
  <c r="B1803" i="3"/>
  <c r="G1802" i="3"/>
  <c r="F1802" i="3"/>
  <c r="E1802" i="3"/>
  <c r="D1802" i="3"/>
  <c r="C1802" i="3"/>
  <c r="B1802" i="3"/>
  <c r="G1801" i="3"/>
  <c r="F1801" i="3"/>
  <c r="E1801" i="3"/>
  <c r="D1801" i="3"/>
  <c r="C1801" i="3"/>
  <c r="B1801" i="3"/>
  <c r="G1800" i="3"/>
  <c r="F1800" i="3"/>
  <c r="E1800" i="3"/>
  <c r="D1800" i="3"/>
  <c r="C1800" i="3"/>
  <c r="B1800" i="3"/>
  <c r="G1799" i="3"/>
  <c r="F1799" i="3"/>
  <c r="E1799" i="3"/>
  <c r="D1799" i="3"/>
  <c r="C1799" i="3"/>
  <c r="B1799" i="3"/>
  <c r="G1798" i="3"/>
  <c r="F1798" i="3"/>
  <c r="E1798" i="3"/>
  <c r="D1798" i="3"/>
  <c r="C1798" i="3"/>
  <c r="B1798" i="3"/>
  <c r="G1797" i="3"/>
  <c r="F1797" i="3"/>
  <c r="E1797" i="3"/>
  <c r="D1797" i="3"/>
  <c r="C1797" i="3"/>
  <c r="B1797" i="3"/>
  <c r="G1796" i="3"/>
  <c r="F1796" i="3"/>
  <c r="E1796" i="3"/>
  <c r="D1796" i="3"/>
  <c r="C1796" i="3"/>
  <c r="B1796" i="3"/>
  <c r="G1795" i="3"/>
  <c r="F1795" i="3"/>
  <c r="E1795" i="3"/>
  <c r="D1795" i="3"/>
  <c r="C1795" i="3"/>
  <c r="B1795" i="3"/>
  <c r="G1794" i="3"/>
  <c r="F1794" i="3"/>
  <c r="E1794" i="3"/>
  <c r="D1794" i="3"/>
  <c r="C1794" i="3"/>
  <c r="B1794" i="3"/>
  <c r="G1793" i="3"/>
  <c r="F1793" i="3"/>
  <c r="E1793" i="3"/>
  <c r="D1793" i="3"/>
  <c r="C1793" i="3"/>
  <c r="B1793" i="3"/>
  <c r="G1792" i="3"/>
  <c r="F1792" i="3"/>
  <c r="E1792" i="3"/>
  <c r="D1792" i="3"/>
  <c r="C1792" i="3"/>
  <c r="B1792" i="3"/>
  <c r="G1791" i="3"/>
  <c r="F1791" i="3"/>
  <c r="E1791" i="3"/>
  <c r="D1791" i="3"/>
  <c r="C1791" i="3"/>
  <c r="B1791" i="3"/>
  <c r="G1790" i="3"/>
  <c r="F1790" i="3"/>
  <c r="E1790" i="3"/>
  <c r="D1790" i="3"/>
  <c r="C1790" i="3"/>
  <c r="B1790" i="3"/>
  <c r="G1789" i="3"/>
  <c r="F1789" i="3"/>
  <c r="E1789" i="3"/>
  <c r="D1789" i="3"/>
  <c r="C1789" i="3"/>
  <c r="B1789" i="3"/>
  <c r="G1788" i="3"/>
  <c r="F1788" i="3"/>
  <c r="E1788" i="3"/>
  <c r="D1788" i="3"/>
  <c r="C1788" i="3"/>
  <c r="B1788" i="3"/>
  <c r="G1787" i="3"/>
  <c r="F1787" i="3"/>
  <c r="E1787" i="3"/>
  <c r="D1787" i="3"/>
  <c r="C1787" i="3"/>
  <c r="B1787" i="3"/>
  <c r="G1786" i="3"/>
  <c r="F1786" i="3"/>
  <c r="E1786" i="3"/>
  <c r="D1786" i="3"/>
  <c r="C1786" i="3"/>
  <c r="B1786" i="3"/>
  <c r="G1785" i="3"/>
  <c r="F1785" i="3"/>
  <c r="E1785" i="3"/>
  <c r="D1785" i="3"/>
  <c r="C1785" i="3"/>
  <c r="B1785" i="3"/>
  <c r="G1784" i="3"/>
  <c r="F1784" i="3"/>
  <c r="E1784" i="3"/>
  <c r="D1784" i="3"/>
  <c r="C1784" i="3"/>
  <c r="B1784" i="3"/>
  <c r="G1783" i="3"/>
  <c r="F1783" i="3"/>
  <c r="E1783" i="3"/>
  <c r="D1783" i="3"/>
  <c r="C1783" i="3"/>
  <c r="B1783" i="3"/>
  <c r="G1782" i="3"/>
  <c r="F1782" i="3"/>
  <c r="E1782" i="3"/>
  <c r="D1782" i="3"/>
  <c r="C1782" i="3"/>
  <c r="B1782" i="3"/>
  <c r="G1781" i="3"/>
  <c r="F1781" i="3"/>
  <c r="E1781" i="3"/>
  <c r="D1781" i="3"/>
  <c r="C1781" i="3"/>
  <c r="B1781" i="3"/>
  <c r="G1780" i="3"/>
  <c r="F1780" i="3"/>
  <c r="E1780" i="3"/>
  <c r="D1780" i="3"/>
  <c r="C1780" i="3"/>
  <c r="B1780" i="3"/>
  <c r="G1779" i="3"/>
  <c r="F1779" i="3"/>
  <c r="E1779" i="3"/>
  <c r="D1779" i="3"/>
  <c r="C1779" i="3"/>
  <c r="B1779" i="3"/>
  <c r="G1778" i="3"/>
  <c r="F1778" i="3"/>
  <c r="E1778" i="3"/>
  <c r="D1778" i="3"/>
  <c r="C1778" i="3"/>
  <c r="B1778" i="3"/>
  <c r="G1777" i="3"/>
  <c r="F1777" i="3"/>
  <c r="E1777" i="3"/>
  <c r="D1777" i="3"/>
  <c r="C1777" i="3"/>
  <c r="B1777" i="3"/>
  <c r="G1776" i="3"/>
  <c r="F1776" i="3"/>
  <c r="E1776" i="3"/>
  <c r="D1776" i="3"/>
  <c r="C1776" i="3"/>
  <c r="B1776" i="3"/>
  <c r="G1775" i="3"/>
  <c r="F1775" i="3"/>
  <c r="E1775" i="3"/>
  <c r="D1775" i="3"/>
  <c r="C1775" i="3"/>
  <c r="B1775" i="3"/>
  <c r="G1774" i="3"/>
  <c r="F1774" i="3"/>
  <c r="E1774" i="3"/>
  <c r="D1774" i="3"/>
  <c r="C1774" i="3"/>
  <c r="B1774" i="3"/>
  <c r="G1773" i="3"/>
  <c r="F1773" i="3"/>
  <c r="E1773" i="3"/>
  <c r="D1773" i="3"/>
  <c r="C1773" i="3"/>
  <c r="B1773" i="3"/>
  <c r="G1772" i="3"/>
  <c r="F1772" i="3"/>
  <c r="E1772" i="3"/>
  <c r="D1772" i="3"/>
  <c r="C1772" i="3"/>
  <c r="B1772" i="3"/>
  <c r="G1771" i="3"/>
  <c r="F1771" i="3"/>
  <c r="E1771" i="3"/>
  <c r="D1771" i="3"/>
  <c r="C1771" i="3"/>
  <c r="B1771" i="3"/>
  <c r="G1770" i="3"/>
  <c r="F1770" i="3"/>
  <c r="E1770" i="3"/>
  <c r="D1770" i="3"/>
  <c r="C1770" i="3"/>
  <c r="B1770" i="3"/>
  <c r="G1769" i="3"/>
  <c r="F1769" i="3"/>
  <c r="E1769" i="3"/>
  <c r="D1769" i="3"/>
  <c r="C1769" i="3"/>
  <c r="B1769" i="3"/>
  <c r="G1768" i="3"/>
  <c r="F1768" i="3"/>
  <c r="E1768" i="3"/>
  <c r="D1768" i="3"/>
  <c r="C1768" i="3"/>
  <c r="B1768" i="3"/>
  <c r="G1767" i="3"/>
  <c r="F1767" i="3"/>
  <c r="E1767" i="3"/>
  <c r="D1767" i="3"/>
  <c r="C1767" i="3"/>
  <c r="B1767" i="3"/>
  <c r="G1766" i="3"/>
  <c r="F1766" i="3"/>
  <c r="E1766" i="3"/>
  <c r="D1766" i="3"/>
  <c r="C1766" i="3"/>
  <c r="B1766" i="3"/>
  <c r="G1765" i="3"/>
  <c r="F1765" i="3"/>
  <c r="E1765" i="3"/>
  <c r="D1765" i="3"/>
  <c r="C1765" i="3"/>
  <c r="B1765" i="3"/>
  <c r="G1764" i="3"/>
  <c r="F1764" i="3"/>
  <c r="E1764" i="3"/>
  <c r="D1764" i="3"/>
  <c r="C1764" i="3"/>
  <c r="B1764" i="3"/>
  <c r="G1763" i="3"/>
  <c r="F1763" i="3"/>
  <c r="E1763" i="3"/>
  <c r="D1763" i="3"/>
  <c r="C1763" i="3"/>
  <c r="B1763" i="3"/>
  <c r="G1762" i="3"/>
  <c r="F1762" i="3"/>
  <c r="E1762" i="3"/>
  <c r="D1762" i="3"/>
  <c r="C1762" i="3"/>
  <c r="B1762" i="3"/>
  <c r="G1761" i="3"/>
  <c r="F1761" i="3"/>
  <c r="E1761" i="3"/>
  <c r="D1761" i="3"/>
  <c r="C1761" i="3"/>
  <c r="B1761" i="3"/>
  <c r="G1760" i="3"/>
  <c r="F1760" i="3"/>
  <c r="E1760" i="3"/>
  <c r="D1760" i="3"/>
  <c r="C1760" i="3"/>
  <c r="B1760" i="3"/>
  <c r="G1759" i="3"/>
  <c r="F1759" i="3"/>
  <c r="E1759" i="3"/>
  <c r="D1759" i="3"/>
  <c r="C1759" i="3"/>
  <c r="B1759" i="3"/>
  <c r="G1758" i="3"/>
  <c r="F1758" i="3"/>
  <c r="E1758" i="3"/>
  <c r="D1758" i="3"/>
  <c r="C1758" i="3"/>
  <c r="B1758" i="3"/>
  <c r="G1757" i="3"/>
  <c r="F1757" i="3"/>
  <c r="E1757" i="3"/>
  <c r="D1757" i="3"/>
  <c r="C1757" i="3"/>
  <c r="B1757" i="3"/>
  <c r="G1756" i="3"/>
  <c r="F1756" i="3"/>
  <c r="E1756" i="3"/>
  <c r="D1756" i="3"/>
  <c r="C1756" i="3"/>
  <c r="B1756" i="3"/>
  <c r="G1755" i="3"/>
  <c r="F1755" i="3"/>
  <c r="E1755" i="3"/>
  <c r="D1755" i="3"/>
  <c r="C1755" i="3"/>
  <c r="B1755" i="3"/>
  <c r="G1754" i="3"/>
  <c r="F1754" i="3"/>
  <c r="E1754" i="3"/>
  <c r="D1754" i="3"/>
  <c r="C1754" i="3"/>
  <c r="B1754" i="3"/>
  <c r="G1753" i="3"/>
  <c r="F1753" i="3"/>
  <c r="E1753" i="3"/>
  <c r="D1753" i="3"/>
  <c r="C1753" i="3"/>
  <c r="B1753" i="3"/>
  <c r="G1752" i="3"/>
  <c r="F1752" i="3"/>
  <c r="E1752" i="3"/>
  <c r="D1752" i="3"/>
  <c r="C1752" i="3"/>
  <c r="B1752" i="3"/>
  <c r="G1751" i="3"/>
  <c r="F1751" i="3"/>
  <c r="E1751" i="3"/>
  <c r="D1751" i="3"/>
  <c r="C1751" i="3"/>
  <c r="B1751" i="3"/>
  <c r="G1750" i="3"/>
  <c r="F1750" i="3"/>
  <c r="E1750" i="3"/>
  <c r="D1750" i="3"/>
  <c r="C1750" i="3"/>
  <c r="B1750" i="3"/>
  <c r="G1749" i="3"/>
  <c r="F1749" i="3"/>
  <c r="E1749" i="3"/>
  <c r="D1749" i="3"/>
  <c r="C1749" i="3"/>
  <c r="B1749" i="3"/>
  <c r="G1748" i="3"/>
  <c r="F1748" i="3"/>
  <c r="E1748" i="3"/>
  <c r="D1748" i="3"/>
  <c r="C1748" i="3"/>
  <c r="B1748" i="3"/>
  <c r="G1747" i="3"/>
  <c r="F1747" i="3"/>
  <c r="E1747" i="3"/>
  <c r="D1747" i="3"/>
  <c r="C1747" i="3"/>
  <c r="B1747" i="3"/>
  <c r="G1746" i="3"/>
  <c r="F1746" i="3"/>
  <c r="E1746" i="3"/>
  <c r="D1746" i="3"/>
  <c r="C1746" i="3"/>
  <c r="B1746" i="3"/>
  <c r="G1745" i="3"/>
  <c r="F1745" i="3"/>
  <c r="E1745" i="3"/>
  <c r="D1745" i="3"/>
  <c r="C1745" i="3"/>
  <c r="B1745" i="3"/>
  <c r="G1744" i="3"/>
  <c r="F1744" i="3"/>
  <c r="E1744" i="3"/>
  <c r="D1744" i="3"/>
  <c r="C1744" i="3"/>
  <c r="B1744" i="3"/>
  <c r="G1743" i="3"/>
  <c r="F1743" i="3"/>
  <c r="E1743" i="3"/>
  <c r="D1743" i="3"/>
  <c r="C1743" i="3"/>
  <c r="B1743" i="3"/>
  <c r="G1742" i="3"/>
  <c r="F1742" i="3"/>
  <c r="E1742" i="3"/>
  <c r="D1742" i="3"/>
  <c r="C1742" i="3"/>
  <c r="B1742" i="3"/>
  <c r="G1741" i="3"/>
  <c r="F1741" i="3"/>
  <c r="E1741" i="3"/>
  <c r="D1741" i="3"/>
  <c r="C1741" i="3"/>
  <c r="B1741" i="3"/>
  <c r="G1740" i="3"/>
  <c r="F1740" i="3"/>
  <c r="E1740" i="3"/>
  <c r="D1740" i="3"/>
  <c r="C1740" i="3"/>
  <c r="B1740" i="3"/>
  <c r="G1739" i="3"/>
  <c r="F1739" i="3"/>
  <c r="E1739" i="3"/>
  <c r="D1739" i="3"/>
  <c r="C1739" i="3"/>
  <c r="B1739" i="3"/>
  <c r="G1738" i="3"/>
  <c r="F1738" i="3"/>
  <c r="E1738" i="3"/>
  <c r="D1738" i="3"/>
  <c r="C1738" i="3"/>
  <c r="B1738" i="3"/>
  <c r="G1737" i="3"/>
  <c r="F1737" i="3"/>
  <c r="E1737" i="3"/>
  <c r="D1737" i="3"/>
  <c r="C1737" i="3"/>
  <c r="B1737" i="3"/>
  <c r="G1736" i="3"/>
  <c r="F1736" i="3"/>
  <c r="E1736" i="3"/>
  <c r="D1736" i="3"/>
  <c r="C1736" i="3"/>
  <c r="B1736" i="3"/>
  <c r="G1735" i="3"/>
  <c r="F1735" i="3"/>
  <c r="E1735" i="3"/>
  <c r="D1735" i="3"/>
  <c r="C1735" i="3"/>
  <c r="B1735" i="3"/>
  <c r="G1734" i="3"/>
  <c r="F1734" i="3"/>
  <c r="E1734" i="3"/>
  <c r="D1734" i="3"/>
  <c r="C1734" i="3"/>
  <c r="B1734" i="3"/>
  <c r="G1733" i="3"/>
  <c r="F1733" i="3"/>
  <c r="E1733" i="3"/>
  <c r="D1733" i="3"/>
  <c r="C1733" i="3"/>
  <c r="B1733" i="3"/>
  <c r="G1732" i="3"/>
  <c r="F1732" i="3"/>
  <c r="E1732" i="3"/>
  <c r="D1732" i="3"/>
  <c r="C1732" i="3"/>
  <c r="B1732" i="3"/>
  <c r="G1731" i="3"/>
  <c r="F1731" i="3"/>
  <c r="E1731" i="3"/>
  <c r="D1731" i="3"/>
  <c r="C1731" i="3"/>
  <c r="B1731" i="3"/>
  <c r="G1730" i="3"/>
  <c r="F1730" i="3"/>
  <c r="E1730" i="3"/>
  <c r="D1730" i="3"/>
  <c r="C1730" i="3"/>
  <c r="B1730" i="3"/>
  <c r="G1729" i="3"/>
  <c r="F1729" i="3"/>
  <c r="E1729" i="3"/>
  <c r="D1729" i="3"/>
  <c r="C1729" i="3"/>
  <c r="B1729" i="3"/>
  <c r="G1728" i="3"/>
  <c r="F1728" i="3"/>
  <c r="E1728" i="3"/>
  <c r="D1728" i="3"/>
  <c r="C1728" i="3"/>
  <c r="B1728" i="3"/>
  <c r="G1727" i="3"/>
  <c r="F1727" i="3"/>
  <c r="E1727" i="3"/>
  <c r="D1727" i="3"/>
  <c r="C1727" i="3"/>
  <c r="B1727" i="3"/>
  <c r="G1726" i="3"/>
  <c r="F1726" i="3"/>
  <c r="E1726" i="3"/>
  <c r="D1726" i="3"/>
  <c r="C1726" i="3"/>
  <c r="B1726" i="3"/>
  <c r="G1725" i="3"/>
  <c r="F1725" i="3"/>
  <c r="E1725" i="3"/>
  <c r="D1725" i="3"/>
  <c r="C1725" i="3"/>
  <c r="B1725" i="3"/>
  <c r="G1724" i="3"/>
  <c r="F1724" i="3"/>
  <c r="E1724" i="3"/>
  <c r="D1724" i="3"/>
  <c r="C1724" i="3"/>
  <c r="B1724" i="3"/>
  <c r="G1723" i="3"/>
  <c r="F1723" i="3"/>
  <c r="E1723" i="3"/>
  <c r="D1723" i="3"/>
  <c r="C1723" i="3"/>
  <c r="B1723" i="3"/>
  <c r="G1722" i="3"/>
  <c r="F1722" i="3"/>
  <c r="E1722" i="3"/>
  <c r="D1722" i="3"/>
  <c r="C1722" i="3"/>
  <c r="B1722" i="3"/>
  <c r="G1721" i="3"/>
  <c r="F1721" i="3"/>
  <c r="E1721" i="3"/>
  <c r="D1721" i="3"/>
  <c r="C1721" i="3"/>
  <c r="B1721" i="3"/>
  <c r="G1720" i="3"/>
  <c r="F1720" i="3"/>
  <c r="E1720" i="3"/>
  <c r="D1720" i="3"/>
  <c r="C1720" i="3"/>
  <c r="B1720" i="3"/>
  <c r="G1719" i="3"/>
  <c r="F1719" i="3"/>
  <c r="E1719" i="3"/>
  <c r="D1719" i="3"/>
  <c r="C1719" i="3"/>
  <c r="B1719" i="3"/>
  <c r="G1718" i="3"/>
  <c r="F1718" i="3"/>
  <c r="E1718" i="3"/>
  <c r="D1718" i="3"/>
  <c r="C1718" i="3"/>
  <c r="B1718" i="3"/>
  <c r="G1717" i="3"/>
  <c r="F1717" i="3"/>
  <c r="E1717" i="3"/>
  <c r="D1717" i="3"/>
  <c r="C1717" i="3"/>
  <c r="B1717" i="3"/>
  <c r="G1716" i="3"/>
  <c r="F1716" i="3"/>
  <c r="E1716" i="3"/>
  <c r="D1716" i="3"/>
  <c r="C1716" i="3"/>
  <c r="B1716" i="3"/>
  <c r="G1715" i="3"/>
  <c r="F1715" i="3"/>
  <c r="E1715" i="3"/>
  <c r="D1715" i="3"/>
  <c r="C1715" i="3"/>
  <c r="B1715" i="3"/>
  <c r="G1714" i="3"/>
  <c r="F1714" i="3"/>
  <c r="E1714" i="3"/>
  <c r="D1714" i="3"/>
  <c r="C1714" i="3"/>
  <c r="B1714" i="3"/>
  <c r="G1713" i="3"/>
  <c r="F1713" i="3"/>
  <c r="E1713" i="3"/>
  <c r="D1713" i="3"/>
  <c r="C1713" i="3"/>
  <c r="B1713" i="3"/>
  <c r="G1712" i="3"/>
  <c r="F1712" i="3"/>
  <c r="E1712" i="3"/>
  <c r="D1712" i="3"/>
  <c r="C1712" i="3"/>
  <c r="B1712" i="3"/>
  <c r="G1711" i="3"/>
  <c r="F1711" i="3"/>
  <c r="E1711" i="3"/>
  <c r="D1711" i="3"/>
  <c r="C1711" i="3"/>
  <c r="B1711" i="3"/>
  <c r="G1710" i="3"/>
  <c r="F1710" i="3"/>
  <c r="E1710" i="3"/>
  <c r="D1710" i="3"/>
  <c r="C1710" i="3"/>
  <c r="B1710" i="3"/>
  <c r="G1709" i="3"/>
  <c r="F1709" i="3"/>
  <c r="E1709" i="3"/>
  <c r="D1709" i="3"/>
  <c r="C1709" i="3"/>
  <c r="B1709" i="3"/>
  <c r="G1708" i="3"/>
  <c r="F1708" i="3"/>
  <c r="E1708" i="3"/>
  <c r="D1708" i="3"/>
  <c r="C1708" i="3"/>
  <c r="B1708" i="3"/>
  <c r="G1707" i="3"/>
  <c r="F1707" i="3"/>
  <c r="E1707" i="3"/>
  <c r="D1707" i="3"/>
  <c r="C1707" i="3"/>
  <c r="B1707" i="3"/>
  <c r="G1706" i="3"/>
  <c r="F1706" i="3"/>
  <c r="E1706" i="3"/>
  <c r="D1706" i="3"/>
  <c r="C1706" i="3"/>
  <c r="B1706" i="3"/>
  <c r="G1705" i="3"/>
  <c r="F1705" i="3"/>
  <c r="E1705" i="3"/>
  <c r="D1705" i="3"/>
  <c r="C1705" i="3"/>
  <c r="B1705" i="3"/>
  <c r="G1704" i="3"/>
  <c r="F1704" i="3"/>
  <c r="E1704" i="3"/>
  <c r="D1704" i="3"/>
  <c r="C1704" i="3"/>
  <c r="B1704" i="3"/>
  <c r="G1703" i="3"/>
  <c r="F1703" i="3"/>
  <c r="E1703" i="3"/>
  <c r="D1703" i="3"/>
  <c r="C1703" i="3"/>
  <c r="B1703" i="3"/>
  <c r="G1702" i="3"/>
  <c r="F1702" i="3"/>
  <c r="E1702" i="3"/>
  <c r="D1702" i="3"/>
  <c r="C1702" i="3"/>
  <c r="B1702" i="3"/>
  <c r="G1701" i="3"/>
  <c r="F1701" i="3"/>
  <c r="E1701" i="3"/>
  <c r="D1701" i="3"/>
  <c r="C1701" i="3"/>
  <c r="B1701" i="3"/>
  <c r="G1700" i="3"/>
  <c r="F1700" i="3"/>
  <c r="E1700" i="3"/>
  <c r="D1700" i="3"/>
  <c r="C1700" i="3"/>
  <c r="B1700" i="3"/>
  <c r="G1699" i="3"/>
  <c r="F1699" i="3"/>
  <c r="E1699" i="3"/>
  <c r="D1699" i="3"/>
  <c r="C1699" i="3"/>
  <c r="B1699" i="3"/>
  <c r="G1698" i="3"/>
  <c r="F1698" i="3"/>
  <c r="E1698" i="3"/>
  <c r="D1698" i="3"/>
  <c r="C1698" i="3"/>
  <c r="B1698" i="3"/>
  <c r="G1697" i="3"/>
  <c r="F1697" i="3"/>
  <c r="E1697" i="3"/>
  <c r="D1697" i="3"/>
  <c r="C1697" i="3"/>
  <c r="B1697" i="3"/>
  <c r="G1696" i="3"/>
  <c r="F1696" i="3"/>
  <c r="E1696" i="3"/>
  <c r="D1696" i="3"/>
  <c r="C1696" i="3"/>
  <c r="B1696" i="3"/>
  <c r="G1695" i="3"/>
  <c r="F1695" i="3"/>
  <c r="E1695" i="3"/>
  <c r="D1695" i="3"/>
  <c r="C1695" i="3"/>
  <c r="B1695" i="3"/>
  <c r="G1694" i="3"/>
  <c r="F1694" i="3"/>
  <c r="E1694" i="3"/>
  <c r="D1694" i="3"/>
  <c r="C1694" i="3"/>
  <c r="B1694" i="3"/>
  <c r="G1693" i="3"/>
  <c r="F1693" i="3"/>
  <c r="E1693" i="3"/>
  <c r="D1693" i="3"/>
  <c r="C1693" i="3"/>
  <c r="B1693" i="3"/>
  <c r="G1692" i="3"/>
  <c r="F1692" i="3"/>
  <c r="E1692" i="3"/>
  <c r="D1692" i="3"/>
  <c r="C1692" i="3"/>
  <c r="B1692" i="3"/>
  <c r="G1691" i="3"/>
  <c r="F1691" i="3"/>
  <c r="E1691" i="3"/>
  <c r="D1691" i="3"/>
  <c r="C1691" i="3"/>
  <c r="B1691" i="3"/>
  <c r="G1690" i="3"/>
  <c r="F1690" i="3"/>
  <c r="E1690" i="3"/>
  <c r="D1690" i="3"/>
  <c r="C1690" i="3"/>
  <c r="B1690" i="3"/>
  <c r="G1689" i="3"/>
  <c r="F1689" i="3"/>
  <c r="E1689" i="3"/>
  <c r="D1689" i="3"/>
  <c r="C1689" i="3"/>
  <c r="B1689" i="3"/>
  <c r="G1688" i="3"/>
  <c r="F1688" i="3"/>
  <c r="E1688" i="3"/>
  <c r="D1688" i="3"/>
  <c r="C1688" i="3"/>
  <c r="B1688" i="3"/>
  <c r="G1687" i="3"/>
  <c r="F1687" i="3"/>
  <c r="E1687" i="3"/>
  <c r="D1687" i="3"/>
  <c r="C1687" i="3"/>
  <c r="B1687" i="3"/>
  <c r="G1686" i="3"/>
  <c r="F1686" i="3"/>
  <c r="E1686" i="3"/>
  <c r="D1686" i="3"/>
  <c r="C1686" i="3"/>
  <c r="B1686" i="3"/>
  <c r="G1685" i="3"/>
  <c r="F1685" i="3"/>
  <c r="E1685" i="3"/>
  <c r="D1685" i="3"/>
  <c r="C1685" i="3"/>
  <c r="B1685" i="3"/>
  <c r="G1684" i="3"/>
  <c r="F1684" i="3"/>
  <c r="E1684" i="3"/>
  <c r="D1684" i="3"/>
  <c r="C1684" i="3"/>
  <c r="B1684" i="3"/>
  <c r="G1683" i="3"/>
  <c r="F1683" i="3"/>
  <c r="E1683" i="3"/>
  <c r="D1683" i="3"/>
  <c r="C1683" i="3"/>
  <c r="B1683" i="3"/>
  <c r="G1682" i="3"/>
  <c r="F1682" i="3"/>
  <c r="E1682" i="3"/>
  <c r="D1682" i="3"/>
  <c r="C1682" i="3"/>
  <c r="B1682" i="3"/>
  <c r="G1681" i="3"/>
  <c r="F1681" i="3"/>
  <c r="E1681" i="3"/>
  <c r="D1681" i="3"/>
  <c r="C1681" i="3"/>
  <c r="B1681" i="3"/>
  <c r="G1680" i="3"/>
  <c r="F1680" i="3"/>
  <c r="E1680" i="3"/>
  <c r="D1680" i="3"/>
  <c r="C1680" i="3"/>
  <c r="B1680" i="3"/>
  <c r="G1679" i="3"/>
  <c r="F1679" i="3"/>
  <c r="E1679" i="3"/>
  <c r="D1679" i="3"/>
  <c r="C1679" i="3"/>
  <c r="B1679" i="3"/>
  <c r="G1678" i="3"/>
  <c r="F1678" i="3"/>
  <c r="E1678" i="3"/>
  <c r="D1678" i="3"/>
  <c r="C1678" i="3"/>
  <c r="B1678" i="3"/>
  <c r="G1677" i="3"/>
  <c r="F1677" i="3"/>
  <c r="E1677" i="3"/>
  <c r="D1677" i="3"/>
  <c r="C1677" i="3"/>
  <c r="B1677" i="3"/>
  <c r="G1676" i="3"/>
  <c r="F1676" i="3"/>
  <c r="E1676" i="3"/>
  <c r="D1676" i="3"/>
  <c r="C1676" i="3"/>
  <c r="B1676" i="3"/>
  <c r="G1675" i="3"/>
  <c r="F1675" i="3"/>
  <c r="E1675" i="3"/>
  <c r="D1675" i="3"/>
  <c r="C1675" i="3"/>
  <c r="B1675" i="3"/>
  <c r="G1674" i="3"/>
  <c r="F1674" i="3"/>
  <c r="E1674" i="3"/>
  <c r="D1674" i="3"/>
  <c r="C1674" i="3"/>
  <c r="B1674" i="3"/>
  <c r="G1673" i="3"/>
  <c r="F1673" i="3"/>
  <c r="E1673" i="3"/>
  <c r="D1673" i="3"/>
  <c r="C1673" i="3"/>
  <c r="B1673" i="3"/>
  <c r="G1672" i="3"/>
  <c r="F1672" i="3"/>
  <c r="E1672" i="3"/>
  <c r="D1672" i="3"/>
  <c r="C1672" i="3"/>
  <c r="B1672" i="3"/>
  <c r="G1671" i="3"/>
  <c r="F1671" i="3"/>
  <c r="E1671" i="3"/>
  <c r="D1671" i="3"/>
  <c r="C1671" i="3"/>
  <c r="B1671" i="3"/>
  <c r="G1670" i="3"/>
  <c r="F1670" i="3"/>
  <c r="E1670" i="3"/>
  <c r="D1670" i="3"/>
  <c r="C1670" i="3"/>
  <c r="B1670" i="3"/>
  <c r="G1669" i="3"/>
  <c r="F1669" i="3"/>
  <c r="E1669" i="3"/>
  <c r="D1669" i="3"/>
  <c r="C1669" i="3"/>
  <c r="B1669" i="3"/>
  <c r="G1668" i="3"/>
  <c r="F1668" i="3"/>
  <c r="E1668" i="3"/>
  <c r="D1668" i="3"/>
  <c r="C1668" i="3"/>
  <c r="B1668" i="3"/>
  <c r="G1667" i="3"/>
  <c r="F1667" i="3"/>
  <c r="E1667" i="3"/>
  <c r="D1667" i="3"/>
  <c r="C1667" i="3"/>
  <c r="B1667" i="3"/>
  <c r="G1666" i="3"/>
  <c r="F1666" i="3"/>
  <c r="E1666" i="3"/>
  <c r="D1666" i="3"/>
  <c r="C1666" i="3"/>
  <c r="B1666" i="3"/>
  <c r="G1665" i="3"/>
  <c r="F1665" i="3"/>
  <c r="E1665" i="3"/>
  <c r="D1665" i="3"/>
  <c r="C1665" i="3"/>
  <c r="B1665" i="3"/>
  <c r="G1664" i="3"/>
  <c r="F1664" i="3"/>
  <c r="E1664" i="3"/>
  <c r="D1664" i="3"/>
  <c r="C1664" i="3"/>
  <c r="B1664" i="3"/>
  <c r="G1663" i="3"/>
  <c r="F1663" i="3"/>
  <c r="E1663" i="3"/>
  <c r="D1663" i="3"/>
  <c r="C1663" i="3"/>
  <c r="B1663" i="3"/>
  <c r="G1662" i="3"/>
  <c r="F1662" i="3"/>
  <c r="E1662" i="3"/>
  <c r="D1662" i="3"/>
  <c r="C1662" i="3"/>
  <c r="B1662" i="3"/>
  <c r="G1661" i="3"/>
  <c r="F1661" i="3"/>
  <c r="E1661" i="3"/>
  <c r="D1661" i="3"/>
  <c r="C1661" i="3"/>
  <c r="B1661" i="3"/>
  <c r="G1660" i="3"/>
  <c r="F1660" i="3"/>
  <c r="E1660" i="3"/>
  <c r="D1660" i="3"/>
  <c r="C1660" i="3"/>
  <c r="B1660" i="3"/>
  <c r="G1659" i="3"/>
  <c r="F1659" i="3"/>
  <c r="E1659" i="3"/>
  <c r="D1659" i="3"/>
  <c r="C1659" i="3"/>
  <c r="B1659" i="3"/>
  <c r="G1658" i="3"/>
  <c r="F1658" i="3"/>
  <c r="E1658" i="3"/>
  <c r="D1658" i="3"/>
  <c r="C1658" i="3"/>
  <c r="B1658" i="3"/>
  <c r="G1657" i="3"/>
  <c r="F1657" i="3"/>
  <c r="E1657" i="3"/>
  <c r="D1657" i="3"/>
  <c r="C1657" i="3"/>
  <c r="B1657" i="3"/>
  <c r="G1656" i="3"/>
  <c r="F1656" i="3"/>
  <c r="E1656" i="3"/>
  <c r="D1656" i="3"/>
  <c r="C1656" i="3"/>
  <c r="B1656" i="3"/>
  <c r="G1655" i="3"/>
  <c r="F1655" i="3"/>
  <c r="E1655" i="3"/>
  <c r="D1655" i="3"/>
  <c r="C1655" i="3"/>
  <c r="B1655" i="3"/>
  <c r="G1654" i="3"/>
  <c r="F1654" i="3"/>
  <c r="E1654" i="3"/>
  <c r="D1654" i="3"/>
  <c r="C1654" i="3"/>
  <c r="B1654" i="3"/>
  <c r="G1653" i="3"/>
  <c r="F1653" i="3"/>
  <c r="E1653" i="3"/>
  <c r="D1653" i="3"/>
  <c r="C1653" i="3"/>
  <c r="B1653" i="3"/>
  <c r="G1652" i="3"/>
  <c r="F1652" i="3"/>
  <c r="E1652" i="3"/>
  <c r="D1652" i="3"/>
  <c r="C1652" i="3"/>
  <c r="B1652" i="3"/>
  <c r="G1651" i="3"/>
  <c r="F1651" i="3"/>
  <c r="E1651" i="3"/>
  <c r="D1651" i="3"/>
  <c r="C1651" i="3"/>
  <c r="B1651" i="3"/>
  <c r="G1650" i="3"/>
  <c r="F1650" i="3"/>
  <c r="E1650" i="3"/>
  <c r="D1650" i="3"/>
  <c r="C1650" i="3"/>
  <c r="B1650" i="3"/>
  <c r="G1649" i="3"/>
  <c r="F1649" i="3"/>
  <c r="E1649" i="3"/>
  <c r="D1649" i="3"/>
  <c r="C1649" i="3"/>
  <c r="B1649" i="3"/>
  <c r="G1648" i="3"/>
  <c r="F1648" i="3"/>
  <c r="E1648" i="3"/>
  <c r="D1648" i="3"/>
  <c r="C1648" i="3"/>
  <c r="B1648" i="3"/>
  <c r="G1647" i="3"/>
  <c r="F1647" i="3"/>
  <c r="E1647" i="3"/>
  <c r="D1647" i="3"/>
  <c r="C1647" i="3"/>
  <c r="B1647" i="3"/>
  <c r="G1646" i="3"/>
  <c r="F1646" i="3"/>
  <c r="E1646" i="3"/>
  <c r="D1646" i="3"/>
  <c r="C1646" i="3"/>
  <c r="B1646" i="3"/>
  <c r="G1645" i="3"/>
  <c r="F1645" i="3"/>
  <c r="E1645" i="3"/>
  <c r="D1645" i="3"/>
  <c r="C1645" i="3"/>
  <c r="B1645" i="3"/>
  <c r="G1644" i="3"/>
  <c r="F1644" i="3"/>
  <c r="E1644" i="3"/>
  <c r="D1644" i="3"/>
  <c r="C1644" i="3"/>
  <c r="B1644" i="3"/>
  <c r="G1643" i="3"/>
  <c r="F1643" i="3"/>
  <c r="E1643" i="3"/>
  <c r="D1643" i="3"/>
  <c r="C1643" i="3"/>
  <c r="B1643" i="3"/>
  <c r="G1642" i="3"/>
  <c r="F1642" i="3"/>
  <c r="E1642" i="3"/>
  <c r="D1642" i="3"/>
  <c r="C1642" i="3"/>
  <c r="B1642" i="3"/>
  <c r="G1641" i="3"/>
  <c r="F1641" i="3"/>
  <c r="E1641" i="3"/>
  <c r="D1641" i="3"/>
  <c r="C1641" i="3"/>
  <c r="B1641" i="3"/>
  <c r="G1640" i="3"/>
  <c r="F1640" i="3"/>
  <c r="E1640" i="3"/>
  <c r="D1640" i="3"/>
  <c r="C1640" i="3"/>
  <c r="B1640" i="3"/>
  <c r="G1639" i="3"/>
  <c r="F1639" i="3"/>
  <c r="E1639" i="3"/>
  <c r="D1639" i="3"/>
  <c r="C1639" i="3"/>
  <c r="B1639" i="3"/>
  <c r="G1638" i="3"/>
  <c r="F1638" i="3"/>
  <c r="E1638" i="3"/>
  <c r="D1638" i="3"/>
  <c r="C1638" i="3"/>
  <c r="B1638" i="3"/>
  <c r="G1637" i="3"/>
  <c r="F1637" i="3"/>
  <c r="E1637" i="3"/>
  <c r="D1637" i="3"/>
  <c r="C1637" i="3"/>
  <c r="B1637" i="3"/>
  <c r="G1636" i="3"/>
  <c r="F1636" i="3"/>
  <c r="E1636" i="3"/>
  <c r="D1636" i="3"/>
  <c r="C1636" i="3"/>
  <c r="B1636" i="3"/>
  <c r="G1635" i="3"/>
  <c r="F1635" i="3"/>
  <c r="E1635" i="3"/>
  <c r="D1635" i="3"/>
  <c r="C1635" i="3"/>
  <c r="B1635" i="3"/>
  <c r="G1634" i="3"/>
  <c r="F1634" i="3"/>
  <c r="E1634" i="3"/>
  <c r="D1634" i="3"/>
  <c r="C1634" i="3"/>
  <c r="B1634" i="3"/>
  <c r="G1633" i="3"/>
  <c r="F1633" i="3"/>
  <c r="E1633" i="3"/>
  <c r="D1633" i="3"/>
  <c r="C1633" i="3"/>
  <c r="B1633" i="3"/>
  <c r="G1632" i="3"/>
  <c r="F1632" i="3"/>
  <c r="E1632" i="3"/>
  <c r="D1632" i="3"/>
  <c r="C1632" i="3"/>
  <c r="B1632" i="3"/>
  <c r="G1631" i="3"/>
  <c r="F1631" i="3"/>
  <c r="E1631" i="3"/>
  <c r="D1631" i="3"/>
  <c r="C1631" i="3"/>
  <c r="B1631" i="3"/>
  <c r="G1630" i="3"/>
  <c r="F1630" i="3"/>
  <c r="E1630" i="3"/>
  <c r="D1630" i="3"/>
  <c r="C1630" i="3"/>
  <c r="B1630" i="3"/>
  <c r="G1629" i="3"/>
  <c r="F1629" i="3"/>
  <c r="E1629" i="3"/>
  <c r="D1629" i="3"/>
  <c r="C1629" i="3"/>
  <c r="B1629" i="3"/>
  <c r="G1628" i="3"/>
  <c r="F1628" i="3"/>
  <c r="E1628" i="3"/>
  <c r="D1628" i="3"/>
  <c r="C1628" i="3"/>
  <c r="B1628" i="3"/>
  <c r="G1627" i="3"/>
  <c r="F1627" i="3"/>
  <c r="E1627" i="3"/>
  <c r="D1627" i="3"/>
  <c r="C1627" i="3"/>
  <c r="B1627" i="3"/>
  <c r="G1626" i="3"/>
  <c r="F1626" i="3"/>
  <c r="E1626" i="3"/>
  <c r="D1626" i="3"/>
  <c r="C1626" i="3"/>
  <c r="B1626" i="3"/>
  <c r="G1625" i="3"/>
  <c r="F1625" i="3"/>
  <c r="E1625" i="3"/>
  <c r="D1625" i="3"/>
  <c r="C1625" i="3"/>
  <c r="B1625" i="3"/>
  <c r="G1624" i="3"/>
  <c r="F1624" i="3"/>
  <c r="E1624" i="3"/>
  <c r="D1624" i="3"/>
  <c r="C1624" i="3"/>
  <c r="B1624" i="3"/>
  <c r="G1623" i="3"/>
  <c r="F1623" i="3"/>
  <c r="E1623" i="3"/>
  <c r="D1623" i="3"/>
  <c r="C1623" i="3"/>
  <c r="B1623" i="3"/>
  <c r="G1622" i="3"/>
  <c r="F1622" i="3"/>
  <c r="E1622" i="3"/>
  <c r="D1622" i="3"/>
  <c r="C1622" i="3"/>
  <c r="B1622" i="3"/>
  <c r="G1621" i="3"/>
  <c r="F1621" i="3"/>
  <c r="E1621" i="3"/>
  <c r="D1621" i="3"/>
  <c r="C1621" i="3"/>
  <c r="B1621" i="3"/>
  <c r="G1620" i="3"/>
  <c r="F1620" i="3"/>
  <c r="E1620" i="3"/>
  <c r="D1620" i="3"/>
  <c r="C1620" i="3"/>
  <c r="B1620" i="3"/>
  <c r="G1619" i="3"/>
  <c r="F1619" i="3"/>
  <c r="E1619" i="3"/>
  <c r="D1619" i="3"/>
  <c r="C1619" i="3"/>
  <c r="B1619" i="3"/>
  <c r="G1618" i="3"/>
  <c r="F1618" i="3"/>
  <c r="E1618" i="3"/>
  <c r="D1618" i="3"/>
  <c r="C1618" i="3"/>
  <c r="B1618" i="3"/>
  <c r="G1617" i="3"/>
  <c r="F1617" i="3"/>
  <c r="E1617" i="3"/>
  <c r="D1617" i="3"/>
  <c r="C1617" i="3"/>
  <c r="B1617" i="3"/>
  <c r="G1616" i="3"/>
  <c r="F1616" i="3"/>
  <c r="E1616" i="3"/>
  <c r="D1616" i="3"/>
  <c r="C1616" i="3"/>
  <c r="B1616" i="3"/>
  <c r="G1615" i="3"/>
  <c r="F1615" i="3"/>
  <c r="E1615" i="3"/>
  <c r="D1615" i="3"/>
  <c r="C1615" i="3"/>
  <c r="B1615" i="3"/>
  <c r="G1614" i="3"/>
  <c r="F1614" i="3"/>
  <c r="E1614" i="3"/>
  <c r="D1614" i="3"/>
  <c r="C1614" i="3"/>
  <c r="B1614" i="3"/>
  <c r="G1613" i="3"/>
  <c r="F1613" i="3"/>
  <c r="E1613" i="3"/>
  <c r="D1613" i="3"/>
  <c r="C1613" i="3"/>
  <c r="B1613" i="3"/>
  <c r="G1612" i="3"/>
  <c r="F1612" i="3"/>
  <c r="E1612" i="3"/>
  <c r="D1612" i="3"/>
  <c r="C1612" i="3"/>
  <c r="B1612" i="3"/>
  <c r="G1611" i="3"/>
  <c r="F1611" i="3"/>
  <c r="E1611" i="3"/>
  <c r="D1611" i="3"/>
  <c r="C1611" i="3"/>
  <c r="B1611" i="3"/>
  <c r="G1610" i="3"/>
  <c r="F1610" i="3"/>
  <c r="E1610" i="3"/>
  <c r="D1610" i="3"/>
  <c r="C1610" i="3"/>
  <c r="B1610" i="3"/>
  <c r="G1609" i="3"/>
  <c r="F1609" i="3"/>
  <c r="E1609" i="3"/>
  <c r="D1609" i="3"/>
  <c r="C1609" i="3"/>
  <c r="B1609" i="3"/>
  <c r="G1608" i="3"/>
  <c r="F1608" i="3"/>
  <c r="E1608" i="3"/>
  <c r="D1608" i="3"/>
  <c r="C1608" i="3"/>
  <c r="B1608" i="3"/>
  <c r="G1607" i="3"/>
  <c r="F1607" i="3"/>
  <c r="E1607" i="3"/>
  <c r="D1607" i="3"/>
  <c r="C1607" i="3"/>
  <c r="B1607" i="3"/>
  <c r="G1606" i="3"/>
  <c r="F1606" i="3"/>
  <c r="E1606" i="3"/>
  <c r="D1606" i="3"/>
  <c r="C1606" i="3"/>
  <c r="B1606" i="3"/>
  <c r="G1605" i="3"/>
  <c r="F1605" i="3"/>
  <c r="E1605" i="3"/>
  <c r="D1605" i="3"/>
  <c r="C1605" i="3"/>
  <c r="B1605" i="3"/>
  <c r="G1604" i="3"/>
  <c r="F1604" i="3"/>
  <c r="E1604" i="3"/>
  <c r="D1604" i="3"/>
  <c r="C1604" i="3"/>
  <c r="B1604" i="3"/>
  <c r="G1603" i="3"/>
  <c r="F1603" i="3"/>
  <c r="E1603" i="3"/>
  <c r="D1603" i="3"/>
  <c r="C1603" i="3"/>
  <c r="B1603" i="3"/>
  <c r="G1602" i="3"/>
  <c r="F1602" i="3"/>
  <c r="E1602" i="3"/>
  <c r="D1602" i="3"/>
  <c r="C1602" i="3"/>
  <c r="B1602" i="3"/>
  <c r="G1601" i="3"/>
  <c r="F1601" i="3"/>
  <c r="E1601" i="3"/>
  <c r="D1601" i="3"/>
  <c r="C1601" i="3"/>
  <c r="B1601" i="3"/>
  <c r="G1600" i="3"/>
  <c r="F1600" i="3"/>
  <c r="E1600" i="3"/>
  <c r="D1600" i="3"/>
  <c r="C1600" i="3"/>
  <c r="B1600" i="3"/>
  <c r="G1599" i="3"/>
  <c r="F1599" i="3"/>
  <c r="E1599" i="3"/>
  <c r="D1599" i="3"/>
  <c r="C1599" i="3"/>
  <c r="B1599" i="3"/>
  <c r="G1598" i="3"/>
  <c r="F1598" i="3"/>
  <c r="E1598" i="3"/>
  <c r="D1598" i="3"/>
  <c r="C1598" i="3"/>
  <c r="B1598" i="3"/>
  <c r="G1597" i="3"/>
  <c r="F1597" i="3"/>
  <c r="E1597" i="3"/>
  <c r="D1597" i="3"/>
  <c r="C1597" i="3"/>
  <c r="B1597" i="3"/>
  <c r="G1596" i="3"/>
  <c r="F1596" i="3"/>
  <c r="E1596" i="3"/>
  <c r="D1596" i="3"/>
  <c r="C1596" i="3"/>
  <c r="B1596" i="3"/>
  <c r="G1595" i="3"/>
  <c r="F1595" i="3"/>
  <c r="E1595" i="3"/>
  <c r="D1595" i="3"/>
  <c r="C1595" i="3"/>
  <c r="B1595" i="3"/>
  <c r="G1594" i="3"/>
  <c r="F1594" i="3"/>
  <c r="E1594" i="3"/>
  <c r="D1594" i="3"/>
  <c r="C1594" i="3"/>
  <c r="B1594" i="3"/>
  <c r="G1593" i="3"/>
  <c r="F1593" i="3"/>
  <c r="E1593" i="3"/>
  <c r="D1593" i="3"/>
  <c r="C1593" i="3"/>
  <c r="B1593" i="3"/>
  <c r="G1592" i="3"/>
  <c r="F1592" i="3"/>
  <c r="E1592" i="3"/>
  <c r="D1592" i="3"/>
  <c r="C1592" i="3"/>
  <c r="B1592" i="3"/>
  <c r="G1591" i="3"/>
  <c r="F1591" i="3"/>
  <c r="E1591" i="3"/>
  <c r="D1591" i="3"/>
  <c r="C1591" i="3"/>
  <c r="B1591" i="3"/>
  <c r="G1590" i="3"/>
  <c r="F1590" i="3"/>
  <c r="E1590" i="3"/>
  <c r="D1590" i="3"/>
  <c r="C1590" i="3"/>
  <c r="B1590" i="3"/>
  <c r="G1589" i="3"/>
  <c r="F1589" i="3"/>
  <c r="E1589" i="3"/>
  <c r="D1589" i="3"/>
  <c r="C1589" i="3"/>
  <c r="B1589" i="3"/>
  <c r="G1588" i="3"/>
  <c r="F1588" i="3"/>
  <c r="E1588" i="3"/>
  <c r="D1588" i="3"/>
  <c r="C1588" i="3"/>
  <c r="B1588" i="3"/>
  <c r="G1587" i="3"/>
  <c r="F1587" i="3"/>
  <c r="E1587" i="3"/>
  <c r="D1587" i="3"/>
  <c r="C1587" i="3"/>
  <c r="B1587" i="3"/>
  <c r="G1586" i="3"/>
  <c r="F1586" i="3"/>
  <c r="E1586" i="3"/>
  <c r="D1586" i="3"/>
  <c r="C1586" i="3"/>
  <c r="B1586" i="3"/>
  <c r="G1585" i="3"/>
  <c r="F1585" i="3"/>
  <c r="E1585" i="3"/>
  <c r="D1585" i="3"/>
  <c r="C1585" i="3"/>
  <c r="B1585" i="3"/>
  <c r="G1584" i="3"/>
  <c r="F1584" i="3"/>
  <c r="E1584" i="3"/>
  <c r="D1584" i="3"/>
  <c r="C1584" i="3"/>
  <c r="B1584" i="3"/>
  <c r="G1583" i="3"/>
  <c r="F1583" i="3"/>
  <c r="E1583" i="3"/>
  <c r="D1583" i="3"/>
  <c r="C1583" i="3"/>
  <c r="B1583" i="3"/>
  <c r="G1582" i="3"/>
  <c r="F1582" i="3"/>
  <c r="E1582" i="3"/>
  <c r="D1582" i="3"/>
  <c r="C1582" i="3"/>
  <c r="B1582" i="3"/>
  <c r="G1581" i="3"/>
  <c r="F1581" i="3"/>
  <c r="E1581" i="3"/>
  <c r="D1581" i="3"/>
  <c r="C1581" i="3"/>
  <c r="B1581" i="3"/>
  <c r="G1580" i="3"/>
  <c r="F1580" i="3"/>
  <c r="E1580" i="3"/>
  <c r="D1580" i="3"/>
  <c r="C1580" i="3"/>
  <c r="B1580" i="3"/>
  <c r="G1579" i="3"/>
  <c r="F1579" i="3"/>
  <c r="E1579" i="3"/>
  <c r="D1579" i="3"/>
  <c r="C1579" i="3"/>
  <c r="B1579" i="3"/>
  <c r="G1578" i="3"/>
  <c r="F1578" i="3"/>
  <c r="E1578" i="3"/>
  <c r="D1578" i="3"/>
  <c r="C1578" i="3"/>
  <c r="B1578" i="3"/>
  <c r="G1577" i="3"/>
  <c r="F1577" i="3"/>
  <c r="E1577" i="3"/>
  <c r="D1577" i="3"/>
  <c r="C1577" i="3"/>
  <c r="B1577" i="3"/>
  <c r="G1576" i="3"/>
  <c r="F1576" i="3"/>
  <c r="E1576" i="3"/>
  <c r="D1576" i="3"/>
  <c r="C1576" i="3"/>
  <c r="B1576" i="3"/>
  <c r="G1575" i="3"/>
  <c r="F1575" i="3"/>
  <c r="E1575" i="3"/>
  <c r="D1575" i="3"/>
  <c r="C1575" i="3"/>
  <c r="B1575" i="3"/>
  <c r="G1574" i="3"/>
  <c r="F1574" i="3"/>
  <c r="E1574" i="3"/>
  <c r="D1574" i="3"/>
  <c r="C1574" i="3"/>
  <c r="B1574" i="3"/>
  <c r="G1573" i="3"/>
  <c r="F1573" i="3"/>
  <c r="E1573" i="3"/>
  <c r="D1573" i="3"/>
  <c r="C1573" i="3"/>
  <c r="B1573" i="3"/>
  <c r="G1572" i="3"/>
  <c r="F1572" i="3"/>
  <c r="E1572" i="3"/>
  <c r="D1572" i="3"/>
  <c r="C1572" i="3"/>
  <c r="B1572" i="3"/>
  <c r="G1571" i="3"/>
  <c r="F1571" i="3"/>
  <c r="E1571" i="3"/>
  <c r="D1571" i="3"/>
  <c r="C1571" i="3"/>
  <c r="B1571" i="3"/>
  <c r="G1570" i="3"/>
  <c r="F1570" i="3"/>
  <c r="E1570" i="3"/>
  <c r="D1570" i="3"/>
  <c r="C1570" i="3"/>
  <c r="B1570" i="3"/>
  <c r="G1569" i="3"/>
  <c r="F1569" i="3"/>
  <c r="E1569" i="3"/>
  <c r="D1569" i="3"/>
  <c r="C1569" i="3"/>
  <c r="B1569" i="3"/>
  <c r="G1568" i="3"/>
  <c r="F1568" i="3"/>
  <c r="E1568" i="3"/>
  <c r="D1568" i="3"/>
  <c r="C1568" i="3"/>
  <c r="B1568" i="3"/>
  <c r="G1567" i="3"/>
  <c r="F1567" i="3"/>
  <c r="E1567" i="3"/>
  <c r="D1567" i="3"/>
  <c r="C1567" i="3"/>
  <c r="B1567" i="3"/>
  <c r="G1566" i="3"/>
  <c r="F1566" i="3"/>
  <c r="E1566" i="3"/>
  <c r="D1566" i="3"/>
  <c r="C1566" i="3"/>
  <c r="B1566" i="3"/>
  <c r="G1565" i="3"/>
  <c r="F1565" i="3"/>
  <c r="E1565" i="3"/>
  <c r="D1565" i="3"/>
  <c r="C1565" i="3"/>
  <c r="B1565" i="3"/>
  <c r="G1564" i="3"/>
  <c r="F1564" i="3"/>
  <c r="E1564" i="3"/>
  <c r="D1564" i="3"/>
  <c r="C1564" i="3"/>
  <c r="B1564" i="3"/>
  <c r="G1563" i="3"/>
  <c r="F1563" i="3"/>
  <c r="E1563" i="3"/>
  <c r="D1563" i="3"/>
  <c r="C1563" i="3"/>
  <c r="B1563" i="3"/>
  <c r="G1562" i="3"/>
  <c r="F1562" i="3"/>
  <c r="E1562" i="3"/>
  <c r="D1562" i="3"/>
  <c r="C1562" i="3"/>
  <c r="B1562" i="3"/>
  <c r="G1561" i="3"/>
  <c r="F1561" i="3"/>
  <c r="E1561" i="3"/>
  <c r="D1561" i="3"/>
  <c r="C1561" i="3"/>
  <c r="B1561" i="3"/>
  <c r="G1560" i="3"/>
  <c r="F1560" i="3"/>
  <c r="E1560" i="3"/>
  <c r="D1560" i="3"/>
  <c r="C1560" i="3"/>
  <c r="B1560" i="3"/>
  <c r="G1559" i="3"/>
  <c r="F1559" i="3"/>
  <c r="E1559" i="3"/>
  <c r="D1559" i="3"/>
  <c r="C1559" i="3"/>
  <c r="B1559" i="3"/>
  <c r="G1558" i="3"/>
  <c r="F1558" i="3"/>
  <c r="E1558" i="3"/>
  <c r="D1558" i="3"/>
  <c r="C1558" i="3"/>
  <c r="B1558" i="3"/>
  <c r="G1557" i="3"/>
  <c r="F1557" i="3"/>
  <c r="E1557" i="3"/>
  <c r="D1557" i="3"/>
  <c r="C1557" i="3"/>
  <c r="B1557" i="3"/>
  <c r="G1556" i="3"/>
  <c r="F1556" i="3"/>
  <c r="E1556" i="3"/>
  <c r="D1556" i="3"/>
  <c r="C1556" i="3"/>
  <c r="B1556" i="3"/>
  <c r="G1555" i="3"/>
  <c r="F1555" i="3"/>
  <c r="E1555" i="3"/>
  <c r="D1555" i="3"/>
  <c r="C1555" i="3"/>
  <c r="B1555" i="3"/>
  <c r="G1554" i="3"/>
  <c r="F1554" i="3"/>
  <c r="E1554" i="3"/>
  <c r="D1554" i="3"/>
  <c r="C1554" i="3"/>
  <c r="B1554" i="3"/>
  <c r="G1553" i="3"/>
  <c r="F1553" i="3"/>
  <c r="E1553" i="3"/>
  <c r="D1553" i="3"/>
  <c r="C1553" i="3"/>
  <c r="B1553" i="3"/>
  <c r="G1552" i="3"/>
  <c r="F1552" i="3"/>
  <c r="E1552" i="3"/>
  <c r="D1552" i="3"/>
  <c r="C1552" i="3"/>
  <c r="B1552" i="3"/>
  <c r="G1551" i="3"/>
  <c r="F1551" i="3"/>
  <c r="E1551" i="3"/>
  <c r="D1551" i="3"/>
  <c r="C1551" i="3"/>
  <c r="B1551" i="3"/>
  <c r="G1550" i="3"/>
  <c r="F1550" i="3"/>
  <c r="E1550" i="3"/>
  <c r="D1550" i="3"/>
  <c r="C1550" i="3"/>
  <c r="B1550" i="3"/>
  <c r="G1549" i="3"/>
  <c r="F1549" i="3"/>
  <c r="E1549" i="3"/>
  <c r="D1549" i="3"/>
  <c r="C1549" i="3"/>
  <c r="B1549" i="3"/>
  <c r="G1548" i="3"/>
  <c r="F1548" i="3"/>
  <c r="E1548" i="3"/>
  <c r="D1548" i="3"/>
  <c r="C1548" i="3"/>
  <c r="B1548" i="3"/>
  <c r="G1547" i="3"/>
  <c r="F1547" i="3"/>
  <c r="E1547" i="3"/>
  <c r="D1547" i="3"/>
  <c r="C1547" i="3"/>
  <c r="B1547" i="3"/>
  <c r="G1546" i="3"/>
  <c r="F1546" i="3"/>
  <c r="E1546" i="3"/>
  <c r="D1546" i="3"/>
  <c r="C1546" i="3"/>
  <c r="B1546" i="3"/>
  <c r="G1545" i="3"/>
  <c r="F1545" i="3"/>
  <c r="E1545" i="3"/>
  <c r="D1545" i="3"/>
  <c r="C1545" i="3"/>
  <c r="B1545" i="3"/>
  <c r="G1544" i="3"/>
  <c r="F1544" i="3"/>
  <c r="E1544" i="3"/>
  <c r="D1544" i="3"/>
  <c r="C1544" i="3"/>
  <c r="B1544" i="3"/>
  <c r="G1543" i="3"/>
  <c r="F1543" i="3"/>
  <c r="E1543" i="3"/>
  <c r="D1543" i="3"/>
  <c r="C1543" i="3"/>
  <c r="B1543" i="3"/>
  <c r="G1542" i="3"/>
  <c r="F1542" i="3"/>
  <c r="E1542" i="3"/>
  <c r="D1542" i="3"/>
  <c r="C1542" i="3"/>
  <c r="B1542" i="3"/>
  <c r="G1541" i="3"/>
  <c r="F1541" i="3"/>
  <c r="E1541" i="3"/>
  <c r="D1541" i="3"/>
  <c r="C1541" i="3"/>
  <c r="B1541" i="3"/>
  <c r="G1540" i="3"/>
  <c r="F1540" i="3"/>
  <c r="E1540" i="3"/>
  <c r="D1540" i="3"/>
  <c r="C1540" i="3"/>
  <c r="B1540" i="3"/>
  <c r="G1539" i="3"/>
  <c r="F1539" i="3"/>
  <c r="E1539" i="3"/>
  <c r="D1539" i="3"/>
  <c r="C1539" i="3"/>
  <c r="B1539" i="3"/>
  <c r="G1538" i="3"/>
  <c r="F1538" i="3"/>
  <c r="E1538" i="3"/>
  <c r="D1538" i="3"/>
  <c r="C1538" i="3"/>
  <c r="B1538" i="3"/>
  <c r="G1537" i="3"/>
  <c r="F1537" i="3"/>
  <c r="E1537" i="3"/>
  <c r="D1537" i="3"/>
  <c r="C1537" i="3"/>
  <c r="B1537" i="3"/>
  <c r="G1536" i="3"/>
  <c r="F1536" i="3"/>
  <c r="E1536" i="3"/>
  <c r="D1536" i="3"/>
  <c r="C1536" i="3"/>
  <c r="B1536" i="3"/>
  <c r="G1535" i="3"/>
  <c r="F1535" i="3"/>
  <c r="E1535" i="3"/>
  <c r="D1535" i="3"/>
  <c r="C1535" i="3"/>
  <c r="B1535" i="3"/>
  <c r="G1534" i="3"/>
  <c r="F1534" i="3"/>
  <c r="E1534" i="3"/>
  <c r="D1534" i="3"/>
  <c r="C1534" i="3"/>
  <c r="B1534" i="3"/>
  <c r="G1533" i="3"/>
  <c r="F1533" i="3"/>
  <c r="E1533" i="3"/>
  <c r="D1533" i="3"/>
  <c r="C1533" i="3"/>
  <c r="B1533" i="3"/>
  <c r="G1532" i="3"/>
  <c r="F1532" i="3"/>
  <c r="E1532" i="3"/>
  <c r="D1532" i="3"/>
  <c r="C1532" i="3"/>
  <c r="B1532" i="3"/>
  <c r="G1531" i="3"/>
  <c r="F1531" i="3"/>
  <c r="E1531" i="3"/>
  <c r="D1531" i="3"/>
  <c r="C1531" i="3"/>
  <c r="B1531" i="3"/>
  <c r="G1530" i="3"/>
  <c r="F1530" i="3"/>
  <c r="E1530" i="3"/>
  <c r="D1530" i="3"/>
  <c r="C1530" i="3"/>
  <c r="B1530" i="3"/>
  <c r="G1529" i="3"/>
  <c r="F1529" i="3"/>
  <c r="E1529" i="3"/>
  <c r="D1529" i="3"/>
  <c r="C1529" i="3"/>
  <c r="B1529" i="3"/>
  <c r="G1528" i="3"/>
  <c r="F1528" i="3"/>
  <c r="E1528" i="3"/>
  <c r="D1528" i="3"/>
  <c r="C1528" i="3"/>
  <c r="B1528" i="3"/>
  <c r="G1527" i="3"/>
  <c r="F1527" i="3"/>
  <c r="E1527" i="3"/>
  <c r="D1527" i="3"/>
  <c r="C1527" i="3"/>
  <c r="B1527" i="3"/>
  <c r="G1526" i="3"/>
  <c r="F1526" i="3"/>
  <c r="E1526" i="3"/>
  <c r="D1526" i="3"/>
  <c r="C1526" i="3"/>
  <c r="B1526" i="3"/>
  <c r="G1525" i="3"/>
  <c r="F1525" i="3"/>
  <c r="E1525" i="3"/>
  <c r="D1525" i="3"/>
  <c r="C1525" i="3"/>
  <c r="B1525" i="3"/>
  <c r="G1524" i="3"/>
  <c r="F1524" i="3"/>
  <c r="E1524" i="3"/>
  <c r="D1524" i="3"/>
  <c r="C1524" i="3"/>
  <c r="B1524" i="3"/>
  <c r="G1523" i="3"/>
  <c r="F1523" i="3"/>
  <c r="E1523" i="3"/>
  <c r="D1523" i="3"/>
  <c r="C1523" i="3"/>
  <c r="B1523" i="3"/>
  <c r="G1522" i="3"/>
  <c r="F1522" i="3"/>
  <c r="E1522" i="3"/>
  <c r="D1522" i="3"/>
  <c r="C1522" i="3"/>
  <c r="B1522" i="3"/>
  <c r="G1521" i="3"/>
  <c r="F1521" i="3"/>
  <c r="E1521" i="3"/>
  <c r="D1521" i="3"/>
  <c r="C1521" i="3"/>
  <c r="B1521" i="3"/>
  <c r="G1520" i="3"/>
  <c r="F1520" i="3"/>
  <c r="E1520" i="3"/>
  <c r="D1520" i="3"/>
  <c r="C1520" i="3"/>
  <c r="B1520" i="3"/>
  <c r="G1519" i="3"/>
  <c r="F1519" i="3"/>
  <c r="E1519" i="3"/>
  <c r="D1519" i="3"/>
  <c r="C1519" i="3"/>
  <c r="B1519" i="3"/>
  <c r="G1518" i="3"/>
  <c r="F1518" i="3"/>
  <c r="E1518" i="3"/>
  <c r="D1518" i="3"/>
  <c r="C1518" i="3"/>
  <c r="B1518" i="3"/>
  <c r="G1517" i="3"/>
  <c r="F1517" i="3"/>
  <c r="E1517" i="3"/>
  <c r="D1517" i="3"/>
  <c r="C1517" i="3"/>
  <c r="B1517" i="3"/>
  <c r="G1516" i="3"/>
  <c r="F1516" i="3"/>
  <c r="E1516" i="3"/>
  <c r="D1516" i="3"/>
  <c r="C1516" i="3"/>
  <c r="B1516" i="3"/>
  <c r="G1515" i="3"/>
  <c r="F1515" i="3"/>
  <c r="E1515" i="3"/>
  <c r="D1515" i="3"/>
  <c r="C1515" i="3"/>
  <c r="B1515" i="3"/>
  <c r="G1514" i="3"/>
  <c r="F1514" i="3"/>
  <c r="E1514" i="3"/>
  <c r="D1514" i="3"/>
  <c r="C1514" i="3"/>
  <c r="B1514" i="3"/>
  <c r="G1513" i="3"/>
  <c r="F1513" i="3"/>
  <c r="E1513" i="3"/>
  <c r="D1513" i="3"/>
  <c r="C1513" i="3"/>
  <c r="B1513" i="3"/>
  <c r="G1512" i="3"/>
  <c r="F1512" i="3"/>
  <c r="E1512" i="3"/>
  <c r="D1512" i="3"/>
  <c r="C1512" i="3"/>
  <c r="B1512" i="3"/>
  <c r="G1511" i="3"/>
  <c r="F1511" i="3"/>
  <c r="E1511" i="3"/>
  <c r="D1511" i="3"/>
  <c r="C1511" i="3"/>
  <c r="B1511" i="3"/>
  <c r="G1510" i="3"/>
  <c r="F1510" i="3"/>
  <c r="E1510" i="3"/>
  <c r="D1510" i="3"/>
  <c r="C1510" i="3"/>
  <c r="B1510" i="3"/>
  <c r="G1509" i="3"/>
  <c r="F1509" i="3"/>
  <c r="E1509" i="3"/>
  <c r="D1509" i="3"/>
  <c r="C1509" i="3"/>
  <c r="B1509" i="3"/>
  <c r="G1508" i="3"/>
  <c r="F1508" i="3"/>
  <c r="E1508" i="3"/>
  <c r="D1508" i="3"/>
  <c r="C1508" i="3"/>
  <c r="B1508" i="3"/>
  <c r="G1507" i="3"/>
  <c r="F1507" i="3"/>
  <c r="E1507" i="3"/>
  <c r="D1507" i="3"/>
  <c r="C1507" i="3"/>
  <c r="B1507" i="3"/>
  <c r="G1506" i="3"/>
  <c r="F1506" i="3"/>
  <c r="E1506" i="3"/>
  <c r="D1506" i="3"/>
  <c r="C1506" i="3"/>
  <c r="B1506" i="3"/>
  <c r="G1505" i="3"/>
  <c r="F1505" i="3"/>
  <c r="E1505" i="3"/>
  <c r="D1505" i="3"/>
  <c r="C1505" i="3"/>
  <c r="B1505" i="3"/>
  <c r="G1504" i="3"/>
  <c r="F1504" i="3"/>
  <c r="E1504" i="3"/>
  <c r="D1504" i="3"/>
  <c r="C1504" i="3"/>
  <c r="B1504" i="3"/>
  <c r="G1503" i="3"/>
  <c r="F1503" i="3"/>
  <c r="E1503" i="3"/>
  <c r="D1503" i="3"/>
  <c r="C1503" i="3"/>
  <c r="B1503" i="3"/>
  <c r="G1502" i="3"/>
  <c r="F1502" i="3"/>
  <c r="E1502" i="3"/>
  <c r="D1502" i="3"/>
  <c r="C1502" i="3"/>
  <c r="B1502" i="3"/>
  <c r="G1501" i="3"/>
  <c r="F1501" i="3"/>
  <c r="E1501" i="3"/>
  <c r="D1501" i="3"/>
  <c r="C1501" i="3"/>
  <c r="B1501" i="3"/>
  <c r="G1500" i="3"/>
  <c r="F1500" i="3"/>
  <c r="E1500" i="3"/>
  <c r="D1500" i="3"/>
  <c r="C1500" i="3"/>
  <c r="B1500" i="3"/>
  <c r="G1499" i="3"/>
  <c r="F1499" i="3"/>
  <c r="E1499" i="3"/>
  <c r="D1499" i="3"/>
  <c r="C1499" i="3"/>
  <c r="B1499" i="3"/>
  <c r="G1498" i="3"/>
  <c r="F1498" i="3"/>
  <c r="E1498" i="3"/>
  <c r="D1498" i="3"/>
  <c r="C1498" i="3"/>
  <c r="B1498" i="3"/>
  <c r="G1497" i="3"/>
  <c r="F1497" i="3"/>
  <c r="E1497" i="3"/>
  <c r="D1497" i="3"/>
  <c r="C1497" i="3"/>
  <c r="B1497" i="3"/>
  <c r="G1496" i="3"/>
  <c r="F1496" i="3"/>
  <c r="E1496" i="3"/>
  <c r="D1496" i="3"/>
  <c r="C1496" i="3"/>
  <c r="B1496" i="3"/>
  <c r="G1495" i="3"/>
  <c r="F1495" i="3"/>
  <c r="E1495" i="3"/>
  <c r="D1495" i="3"/>
  <c r="C1495" i="3"/>
  <c r="B1495" i="3"/>
  <c r="G1494" i="3"/>
  <c r="F1494" i="3"/>
  <c r="E1494" i="3"/>
  <c r="D1494" i="3"/>
  <c r="C1494" i="3"/>
  <c r="B1494" i="3"/>
  <c r="G1493" i="3"/>
  <c r="F1493" i="3"/>
  <c r="E1493" i="3"/>
  <c r="D1493" i="3"/>
  <c r="C1493" i="3"/>
  <c r="B1493" i="3"/>
  <c r="G1492" i="3"/>
  <c r="F1492" i="3"/>
  <c r="E1492" i="3"/>
  <c r="D1492" i="3"/>
  <c r="C1492" i="3"/>
  <c r="B1492" i="3"/>
  <c r="G1491" i="3"/>
  <c r="F1491" i="3"/>
  <c r="E1491" i="3"/>
  <c r="D1491" i="3"/>
  <c r="C1491" i="3"/>
  <c r="B1491" i="3"/>
  <c r="G1490" i="3"/>
  <c r="F1490" i="3"/>
  <c r="E1490" i="3"/>
  <c r="D1490" i="3"/>
  <c r="C1490" i="3"/>
  <c r="B1490" i="3"/>
  <c r="G1489" i="3"/>
  <c r="F1489" i="3"/>
  <c r="E1489" i="3"/>
  <c r="D1489" i="3"/>
  <c r="C1489" i="3"/>
  <c r="B1489" i="3"/>
  <c r="G1488" i="3"/>
  <c r="F1488" i="3"/>
  <c r="E1488" i="3"/>
  <c r="D1488" i="3"/>
  <c r="C1488" i="3"/>
  <c r="B1488" i="3"/>
  <c r="G1487" i="3"/>
  <c r="F1487" i="3"/>
  <c r="E1487" i="3"/>
  <c r="D1487" i="3"/>
  <c r="C1487" i="3"/>
  <c r="B1487" i="3"/>
  <c r="G1486" i="3"/>
  <c r="F1486" i="3"/>
  <c r="E1486" i="3"/>
  <c r="D1486" i="3"/>
  <c r="C1486" i="3"/>
  <c r="B1486" i="3"/>
  <c r="G1485" i="3"/>
  <c r="F1485" i="3"/>
  <c r="E1485" i="3"/>
  <c r="D1485" i="3"/>
  <c r="C1485" i="3"/>
  <c r="B1485" i="3"/>
  <c r="G1484" i="3"/>
  <c r="F1484" i="3"/>
  <c r="E1484" i="3"/>
  <c r="D1484" i="3"/>
  <c r="C1484" i="3"/>
  <c r="B1484" i="3"/>
  <c r="G1483" i="3"/>
  <c r="F1483" i="3"/>
  <c r="E1483" i="3"/>
  <c r="D1483" i="3"/>
  <c r="C1483" i="3"/>
  <c r="B1483" i="3"/>
  <c r="G1482" i="3"/>
  <c r="F1482" i="3"/>
  <c r="E1482" i="3"/>
  <c r="D1482" i="3"/>
  <c r="C1482" i="3"/>
  <c r="B1482" i="3"/>
  <c r="G1481" i="3"/>
  <c r="F1481" i="3"/>
  <c r="E1481" i="3"/>
  <c r="D1481" i="3"/>
  <c r="C1481" i="3"/>
  <c r="B1481" i="3"/>
  <c r="G1480" i="3"/>
  <c r="F1480" i="3"/>
  <c r="E1480" i="3"/>
  <c r="D1480" i="3"/>
  <c r="C1480" i="3"/>
  <c r="B1480" i="3"/>
  <c r="G1479" i="3"/>
  <c r="F1479" i="3"/>
  <c r="E1479" i="3"/>
  <c r="D1479" i="3"/>
  <c r="C1479" i="3"/>
  <c r="B1479" i="3"/>
  <c r="G1478" i="3"/>
  <c r="F1478" i="3"/>
  <c r="E1478" i="3"/>
  <c r="D1478" i="3"/>
  <c r="C1478" i="3"/>
  <c r="B1478" i="3"/>
  <c r="G1477" i="3"/>
  <c r="F1477" i="3"/>
  <c r="E1477" i="3"/>
  <c r="D1477" i="3"/>
  <c r="C1477" i="3"/>
  <c r="B1477" i="3"/>
  <c r="G1476" i="3"/>
  <c r="F1476" i="3"/>
  <c r="E1476" i="3"/>
  <c r="D1476" i="3"/>
  <c r="C1476" i="3"/>
  <c r="B1476" i="3"/>
  <c r="G1475" i="3"/>
  <c r="F1475" i="3"/>
  <c r="E1475" i="3"/>
  <c r="D1475" i="3"/>
  <c r="C1475" i="3"/>
  <c r="B1475" i="3"/>
  <c r="G1474" i="3"/>
  <c r="F1474" i="3"/>
  <c r="E1474" i="3"/>
  <c r="D1474" i="3"/>
  <c r="C1474" i="3"/>
  <c r="B1474" i="3"/>
  <c r="G1473" i="3"/>
  <c r="F1473" i="3"/>
  <c r="E1473" i="3"/>
  <c r="D1473" i="3"/>
  <c r="C1473" i="3"/>
  <c r="B1473" i="3"/>
  <c r="G1472" i="3"/>
  <c r="F1472" i="3"/>
  <c r="E1472" i="3"/>
  <c r="D1472" i="3"/>
  <c r="C1472" i="3"/>
  <c r="B1472" i="3"/>
  <c r="G1471" i="3"/>
  <c r="F1471" i="3"/>
  <c r="E1471" i="3"/>
  <c r="D1471" i="3"/>
  <c r="C1471" i="3"/>
  <c r="B1471" i="3"/>
  <c r="G1470" i="3"/>
  <c r="F1470" i="3"/>
  <c r="E1470" i="3"/>
  <c r="D1470" i="3"/>
  <c r="C1470" i="3"/>
  <c r="B1470" i="3"/>
  <c r="G1469" i="3"/>
  <c r="F1469" i="3"/>
  <c r="E1469" i="3"/>
  <c r="D1469" i="3"/>
  <c r="C1469" i="3"/>
  <c r="B1469" i="3"/>
  <c r="G1468" i="3"/>
  <c r="F1468" i="3"/>
  <c r="E1468" i="3"/>
  <c r="D1468" i="3"/>
  <c r="C1468" i="3"/>
  <c r="B1468" i="3"/>
  <c r="G1467" i="3"/>
  <c r="F1467" i="3"/>
  <c r="E1467" i="3"/>
  <c r="D1467" i="3"/>
  <c r="C1467" i="3"/>
  <c r="B1467" i="3"/>
  <c r="G1466" i="3"/>
  <c r="F1466" i="3"/>
  <c r="E1466" i="3"/>
  <c r="D1466" i="3"/>
  <c r="C1466" i="3"/>
  <c r="B1466" i="3"/>
  <c r="G1465" i="3"/>
  <c r="F1465" i="3"/>
  <c r="E1465" i="3"/>
  <c r="D1465" i="3"/>
  <c r="C1465" i="3"/>
  <c r="B1465" i="3"/>
  <c r="G1464" i="3"/>
  <c r="F1464" i="3"/>
  <c r="E1464" i="3"/>
  <c r="D1464" i="3"/>
  <c r="C1464" i="3"/>
  <c r="B1464" i="3"/>
  <c r="G1463" i="3"/>
  <c r="F1463" i="3"/>
  <c r="E1463" i="3"/>
  <c r="D1463" i="3"/>
  <c r="C1463" i="3"/>
  <c r="B1463" i="3"/>
  <c r="G1462" i="3"/>
  <c r="F1462" i="3"/>
  <c r="E1462" i="3"/>
  <c r="D1462" i="3"/>
  <c r="C1462" i="3"/>
  <c r="B1462" i="3"/>
  <c r="G1461" i="3"/>
  <c r="F1461" i="3"/>
  <c r="E1461" i="3"/>
  <c r="D1461" i="3"/>
  <c r="C1461" i="3"/>
  <c r="B1461" i="3"/>
  <c r="G1460" i="3"/>
  <c r="F1460" i="3"/>
  <c r="E1460" i="3"/>
  <c r="D1460" i="3"/>
  <c r="C1460" i="3"/>
  <c r="B1460" i="3"/>
  <c r="G1459" i="3"/>
  <c r="F1459" i="3"/>
  <c r="E1459" i="3"/>
  <c r="D1459" i="3"/>
  <c r="C1459" i="3"/>
  <c r="B1459" i="3"/>
  <c r="G1458" i="3"/>
  <c r="F1458" i="3"/>
  <c r="E1458" i="3"/>
  <c r="D1458" i="3"/>
  <c r="C1458" i="3"/>
  <c r="B1458" i="3"/>
  <c r="G1457" i="3"/>
  <c r="F1457" i="3"/>
  <c r="E1457" i="3"/>
  <c r="D1457" i="3"/>
  <c r="C1457" i="3"/>
  <c r="B1457" i="3"/>
  <c r="G1456" i="3"/>
  <c r="F1456" i="3"/>
  <c r="E1456" i="3"/>
  <c r="D1456" i="3"/>
  <c r="C1456" i="3"/>
  <c r="B1456" i="3"/>
  <c r="G1455" i="3"/>
  <c r="F1455" i="3"/>
  <c r="E1455" i="3"/>
  <c r="D1455" i="3"/>
  <c r="C1455" i="3"/>
  <c r="B1455" i="3"/>
  <c r="G1454" i="3"/>
  <c r="F1454" i="3"/>
  <c r="E1454" i="3"/>
  <c r="D1454" i="3"/>
  <c r="C1454" i="3"/>
  <c r="B1454" i="3"/>
  <c r="G1453" i="3"/>
  <c r="F1453" i="3"/>
  <c r="E1453" i="3"/>
  <c r="D1453" i="3"/>
  <c r="C1453" i="3"/>
  <c r="B1453" i="3"/>
  <c r="G1452" i="3"/>
  <c r="F1452" i="3"/>
  <c r="E1452" i="3"/>
  <c r="D1452" i="3"/>
  <c r="C1452" i="3"/>
  <c r="B1452" i="3"/>
  <c r="G1451" i="3"/>
  <c r="F1451" i="3"/>
  <c r="E1451" i="3"/>
  <c r="D1451" i="3"/>
  <c r="C1451" i="3"/>
  <c r="B1451" i="3"/>
  <c r="G1450" i="3"/>
  <c r="F1450" i="3"/>
  <c r="E1450" i="3"/>
  <c r="D1450" i="3"/>
  <c r="C1450" i="3"/>
  <c r="B1450" i="3"/>
  <c r="G1449" i="3"/>
  <c r="F1449" i="3"/>
  <c r="E1449" i="3"/>
  <c r="D1449" i="3"/>
  <c r="C1449" i="3"/>
  <c r="B1449" i="3"/>
  <c r="G1448" i="3"/>
  <c r="F1448" i="3"/>
  <c r="E1448" i="3"/>
  <c r="D1448" i="3"/>
  <c r="C1448" i="3"/>
  <c r="B1448" i="3"/>
  <c r="G1447" i="3"/>
  <c r="F1447" i="3"/>
  <c r="E1447" i="3"/>
  <c r="D1447" i="3"/>
  <c r="C1447" i="3"/>
  <c r="B1447" i="3"/>
  <c r="G1446" i="3"/>
  <c r="F1446" i="3"/>
  <c r="E1446" i="3"/>
  <c r="D1446" i="3"/>
  <c r="C1446" i="3"/>
  <c r="B1446" i="3"/>
  <c r="G1445" i="3"/>
  <c r="F1445" i="3"/>
  <c r="E1445" i="3"/>
  <c r="D1445" i="3"/>
  <c r="C1445" i="3"/>
  <c r="B1445" i="3"/>
  <c r="G1444" i="3"/>
  <c r="F1444" i="3"/>
  <c r="E1444" i="3"/>
  <c r="D1444" i="3"/>
  <c r="C1444" i="3"/>
  <c r="B1444" i="3"/>
  <c r="G1443" i="3"/>
  <c r="F1443" i="3"/>
  <c r="E1443" i="3"/>
  <c r="D1443" i="3"/>
  <c r="C1443" i="3"/>
  <c r="B1443" i="3"/>
  <c r="G1442" i="3"/>
  <c r="F1442" i="3"/>
  <c r="E1442" i="3"/>
  <c r="D1442" i="3"/>
  <c r="C1442" i="3"/>
  <c r="B1442" i="3"/>
  <c r="G1441" i="3"/>
  <c r="F1441" i="3"/>
  <c r="E1441" i="3"/>
  <c r="D1441" i="3"/>
  <c r="C1441" i="3"/>
  <c r="B1441" i="3"/>
  <c r="G1440" i="3"/>
  <c r="F1440" i="3"/>
  <c r="E1440" i="3"/>
  <c r="D1440" i="3"/>
  <c r="C1440" i="3"/>
  <c r="B1440" i="3"/>
  <c r="G1439" i="3"/>
  <c r="F1439" i="3"/>
  <c r="E1439" i="3"/>
  <c r="D1439" i="3"/>
  <c r="C1439" i="3"/>
  <c r="B1439" i="3"/>
  <c r="G1438" i="3"/>
  <c r="F1438" i="3"/>
  <c r="E1438" i="3"/>
  <c r="D1438" i="3"/>
  <c r="C1438" i="3"/>
  <c r="B1438" i="3"/>
  <c r="G1437" i="3"/>
  <c r="F1437" i="3"/>
  <c r="E1437" i="3"/>
  <c r="D1437" i="3"/>
  <c r="C1437" i="3"/>
  <c r="B1437" i="3"/>
  <c r="G1436" i="3"/>
  <c r="F1436" i="3"/>
  <c r="E1436" i="3"/>
  <c r="D1436" i="3"/>
  <c r="C1436" i="3"/>
  <c r="B1436" i="3"/>
  <c r="G1435" i="3"/>
  <c r="F1435" i="3"/>
  <c r="E1435" i="3"/>
  <c r="D1435" i="3"/>
  <c r="C1435" i="3"/>
  <c r="B1435" i="3"/>
  <c r="G1434" i="3"/>
  <c r="F1434" i="3"/>
  <c r="E1434" i="3"/>
  <c r="D1434" i="3"/>
  <c r="C1434" i="3"/>
  <c r="B1434" i="3"/>
  <c r="G1433" i="3"/>
  <c r="F1433" i="3"/>
  <c r="E1433" i="3"/>
  <c r="D1433" i="3"/>
  <c r="C1433" i="3"/>
  <c r="B1433" i="3"/>
  <c r="G1432" i="3"/>
  <c r="F1432" i="3"/>
  <c r="E1432" i="3"/>
  <c r="D1432" i="3"/>
  <c r="C1432" i="3"/>
  <c r="B1432" i="3"/>
  <c r="G1431" i="3"/>
  <c r="F1431" i="3"/>
  <c r="E1431" i="3"/>
  <c r="D1431" i="3"/>
  <c r="C1431" i="3"/>
  <c r="B1431" i="3"/>
  <c r="G1430" i="3"/>
  <c r="F1430" i="3"/>
  <c r="E1430" i="3"/>
  <c r="D1430" i="3"/>
  <c r="C1430" i="3"/>
  <c r="B1430" i="3"/>
  <c r="G1429" i="3"/>
  <c r="F1429" i="3"/>
  <c r="E1429" i="3"/>
  <c r="D1429" i="3"/>
  <c r="C1429" i="3"/>
  <c r="B1429" i="3"/>
  <c r="G1428" i="3"/>
  <c r="F1428" i="3"/>
  <c r="E1428" i="3"/>
  <c r="D1428" i="3"/>
  <c r="C1428" i="3"/>
  <c r="B1428" i="3"/>
  <c r="G1427" i="3"/>
  <c r="F1427" i="3"/>
  <c r="E1427" i="3"/>
  <c r="D1427" i="3"/>
  <c r="C1427" i="3"/>
  <c r="B1427" i="3"/>
  <c r="G1426" i="3"/>
  <c r="F1426" i="3"/>
  <c r="E1426" i="3"/>
  <c r="D1426" i="3"/>
  <c r="C1426" i="3"/>
  <c r="B1426" i="3"/>
  <c r="G1425" i="3"/>
  <c r="F1425" i="3"/>
  <c r="E1425" i="3"/>
  <c r="D1425" i="3"/>
  <c r="C1425" i="3"/>
  <c r="B1425" i="3"/>
  <c r="G1424" i="3"/>
  <c r="F1424" i="3"/>
  <c r="E1424" i="3"/>
  <c r="D1424" i="3"/>
  <c r="C1424" i="3"/>
  <c r="B1424" i="3"/>
  <c r="G1423" i="3"/>
  <c r="F1423" i="3"/>
  <c r="E1423" i="3"/>
  <c r="D1423" i="3"/>
  <c r="C1423" i="3"/>
  <c r="B1423" i="3"/>
  <c r="G1422" i="3"/>
  <c r="F1422" i="3"/>
  <c r="E1422" i="3"/>
  <c r="D1422" i="3"/>
  <c r="C1422" i="3"/>
  <c r="B1422" i="3"/>
  <c r="G1421" i="3"/>
  <c r="F1421" i="3"/>
  <c r="E1421" i="3"/>
  <c r="D1421" i="3"/>
  <c r="C1421" i="3"/>
  <c r="B1421" i="3"/>
  <c r="G1420" i="3"/>
  <c r="F1420" i="3"/>
  <c r="E1420" i="3"/>
  <c r="D1420" i="3"/>
  <c r="C1420" i="3"/>
  <c r="B1420" i="3"/>
  <c r="G1419" i="3"/>
  <c r="F1419" i="3"/>
  <c r="E1419" i="3"/>
  <c r="D1419" i="3"/>
  <c r="C1419" i="3"/>
  <c r="B1419" i="3"/>
  <c r="G1418" i="3"/>
  <c r="F1418" i="3"/>
  <c r="E1418" i="3"/>
  <c r="D1418" i="3"/>
  <c r="C1418" i="3"/>
  <c r="B1418" i="3"/>
  <c r="G1417" i="3"/>
  <c r="F1417" i="3"/>
  <c r="E1417" i="3"/>
  <c r="D1417" i="3"/>
  <c r="C1417" i="3"/>
  <c r="B1417" i="3"/>
  <c r="G1416" i="3"/>
  <c r="F1416" i="3"/>
  <c r="E1416" i="3"/>
  <c r="D1416" i="3"/>
  <c r="C1416" i="3"/>
  <c r="B1416" i="3"/>
  <c r="G1415" i="3"/>
  <c r="F1415" i="3"/>
  <c r="E1415" i="3"/>
  <c r="D1415" i="3"/>
  <c r="C1415" i="3"/>
  <c r="B1415" i="3"/>
  <c r="G1414" i="3"/>
  <c r="F1414" i="3"/>
  <c r="E1414" i="3"/>
  <c r="D1414" i="3"/>
  <c r="C1414" i="3"/>
  <c r="B1414" i="3"/>
  <c r="G1413" i="3"/>
  <c r="F1413" i="3"/>
  <c r="E1413" i="3"/>
  <c r="D1413" i="3"/>
  <c r="C1413" i="3"/>
  <c r="B1413" i="3"/>
  <c r="G1412" i="3"/>
  <c r="F1412" i="3"/>
  <c r="E1412" i="3"/>
  <c r="D1412" i="3"/>
  <c r="C1412" i="3"/>
  <c r="B1412" i="3"/>
  <c r="G1411" i="3"/>
  <c r="F1411" i="3"/>
  <c r="E1411" i="3"/>
  <c r="D1411" i="3"/>
  <c r="C1411" i="3"/>
  <c r="B1411" i="3"/>
  <c r="G1410" i="3"/>
  <c r="F1410" i="3"/>
  <c r="E1410" i="3"/>
  <c r="D1410" i="3"/>
  <c r="C1410" i="3"/>
  <c r="B1410" i="3"/>
  <c r="G1409" i="3"/>
  <c r="F1409" i="3"/>
  <c r="E1409" i="3"/>
  <c r="D1409" i="3"/>
  <c r="C1409" i="3"/>
  <c r="B1409" i="3"/>
  <c r="G1408" i="3"/>
  <c r="F1408" i="3"/>
  <c r="E1408" i="3"/>
  <c r="D1408" i="3"/>
  <c r="C1408" i="3"/>
  <c r="B1408" i="3"/>
  <c r="G1407" i="3"/>
  <c r="F1407" i="3"/>
  <c r="E1407" i="3"/>
  <c r="D1407" i="3"/>
  <c r="C1407" i="3"/>
  <c r="B1407" i="3"/>
  <c r="G1406" i="3"/>
  <c r="F1406" i="3"/>
  <c r="E1406" i="3"/>
  <c r="D1406" i="3"/>
  <c r="C1406" i="3"/>
  <c r="B1406" i="3"/>
  <c r="G1405" i="3"/>
  <c r="F1405" i="3"/>
  <c r="E1405" i="3"/>
  <c r="D1405" i="3"/>
  <c r="C1405" i="3"/>
  <c r="B1405" i="3"/>
  <c r="G1404" i="3"/>
  <c r="F1404" i="3"/>
  <c r="E1404" i="3"/>
  <c r="D1404" i="3"/>
  <c r="C1404" i="3"/>
  <c r="B1404" i="3"/>
  <c r="G1403" i="3"/>
  <c r="F1403" i="3"/>
  <c r="E1403" i="3"/>
  <c r="D1403" i="3"/>
  <c r="C1403" i="3"/>
  <c r="B1403" i="3"/>
  <c r="G1402" i="3"/>
  <c r="F1402" i="3"/>
  <c r="E1402" i="3"/>
  <c r="D1402" i="3"/>
  <c r="C1402" i="3"/>
  <c r="B1402" i="3"/>
  <c r="G1401" i="3"/>
  <c r="F1401" i="3"/>
  <c r="E1401" i="3"/>
  <c r="D1401" i="3"/>
  <c r="C1401" i="3"/>
  <c r="B1401" i="3"/>
  <c r="G1400" i="3"/>
  <c r="F1400" i="3"/>
  <c r="E1400" i="3"/>
  <c r="D1400" i="3"/>
  <c r="C1400" i="3"/>
  <c r="B1400" i="3"/>
  <c r="G1399" i="3"/>
  <c r="F1399" i="3"/>
  <c r="E1399" i="3"/>
  <c r="D1399" i="3"/>
  <c r="C1399" i="3"/>
  <c r="B1399" i="3"/>
  <c r="G1398" i="3"/>
  <c r="F1398" i="3"/>
  <c r="E1398" i="3"/>
  <c r="D1398" i="3"/>
  <c r="C1398" i="3"/>
  <c r="B1398" i="3"/>
  <c r="G1397" i="3"/>
  <c r="F1397" i="3"/>
  <c r="E1397" i="3"/>
  <c r="D1397" i="3"/>
  <c r="C1397" i="3"/>
  <c r="B1397" i="3"/>
  <c r="G1396" i="3"/>
  <c r="F1396" i="3"/>
  <c r="E1396" i="3"/>
  <c r="D1396" i="3"/>
  <c r="C1396" i="3"/>
  <c r="B1396" i="3"/>
  <c r="G1395" i="3"/>
  <c r="F1395" i="3"/>
  <c r="E1395" i="3"/>
  <c r="D1395" i="3"/>
  <c r="C1395" i="3"/>
  <c r="B1395" i="3"/>
  <c r="G1394" i="3"/>
  <c r="F1394" i="3"/>
  <c r="E1394" i="3"/>
  <c r="D1394" i="3"/>
  <c r="C1394" i="3"/>
  <c r="B1394" i="3"/>
  <c r="G1393" i="3"/>
  <c r="F1393" i="3"/>
  <c r="E1393" i="3"/>
  <c r="D1393" i="3"/>
  <c r="C1393" i="3"/>
  <c r="B1393" i="3"/>
  <c r="G1392" i="3"/>
  <c r="F1392" i="3"/>
  <c r="E1392" i="3"/>
  <c r="D1392" i="3"/>
  <c r="C1392" i="3"/>
  <c r="B1392" i="3"/>
  <c r="G1391" i="3"/>
  <c r="F1391" i="3"/>
  <c r="E1391" i="3"/>
  <c r="D1391" i="3"/>
  <c r="C1391" i="3"/>
  <c r="B1391" i="3"/>
  <c r="G1390" i="3"/>
  <c r="F1390" i="3"/>
  <c r="E1390" i="3"/>
  <c r="D1390" i="3"/>
  <c r="C1390" i="3"/>
  <c r="B1390" i="3"/>
  <c r="G1389" i="3"/>
  <c r="F1389" i="3"/>
  <c r="E1389" i="3"/>
  <c r="D1389" i="3"/>
  <c r="C1389" i="3"/>
  <c r="B1389" i="3"/>
  <c r="G1388" i="3"/>
  <c r="F1388" i="3"/>
  <c r="E1388" i="3"/>
  <c r="D1388" i="3"/>
  <c r="C1388" i="3"/>
  <c r="B1388" i="3"/>
  <c r="G1387" i="3"/>
  <c r="F1387" i="3"/>
  <c r="E1387" i="3"/>
  <c r="D1387" i="3"/>
  <c r="C1387" i="3"/>
  <c r="B1387" i="3"/>
  <c r="G1386" i="3"/>
  <c r="F1386" i="3"/>
  <c r="E1386" i="3"/>
  <c r="D1386" i="3"/>
  <c r="C1386" i="3"/>
  <c r="B1386" i="3"/>
  <c r="G1385" i="3"/>
  <c r="F1385" i="3"/>
  <c r="E1385" i="3"/>
  <c r="D1385" i="3"/>
  <c r="C1385" i="3"/>
  <c r="B1385" i="3"/>
  <c r="G1384" i="3"/>
  <c r="F1384" i="3"/>
  <c r="E1384" i="3"/>
  <c r="D1384" i="3"/>
  <c r="C1384" i="3"/>
  <c r="B1384" i="3"/>
  <c r="G1383" i="3"/>
  <c r="F1383" i="3"/>
  <c r="E1383" i="3"/>
  <c r="D1383" i="3"/>
  <c r="C1383" i="3"/>
  <c r="B1383" i="3"/>
  <c r="G1382" i="3"/>
  <c r="F1382" i="3"/>
  <c r="E1382" i="3"/>
  <c r="D1382" i="3"/>
  <c r="C1382" i="3"/>
  <c r="B1382" i="3"/>
  <c r="G1381" i="3"/>
  <c r="F1381" i="3"/>
  <c r="E1381" i="3"/>
  <c r="D1381" i="3"/>
  <c r="C1381" i="3"/>
  <c r="B1381" i="3"/>
  <c r="G1380" i="3"/>
  <c r="F1380" i="3"/>
  <c r="E1380" i="3"/>
  <c r="D1380" i="3"/>
  <c r="C1380" i="3"/>
  <c r="B1380" i="3"/>
  <c r="G1379" i="3"/>
  <c r="F1379" i="3"/>
  <c r="E1379" i="3"/>
  <c r="D1379" i="3"/>
  <c r="C1379" i="3"/>
  <c r="B1379" i="3"/>
  <c r="G1378" i="3"/>
  <c r="F1378" i="3"/>
  <c r="E1378" i="3"/>
  <c r="D1378" i="3"/>
  <c r="C1378" i="3"/>
  <c r="B1378" i="3"/>
  <c r="G1377" i="3"/>
  <c r="F1377" i="3"/>
  <c r="E1377" i="3"/>
  <c r="D1377" i="3"/>
  <c r="C1377" i="3"/>
  <c r="B1377" i="3"/>
  <c r="G1376" i="3"/>
  <c r="F1376" i="3"/>
  <c r="E1376" i="3"/>
  <c r="D1376" i="3"/>
  <c r="C1376" i="3"/>
  <c r="B1376" i="3"/>
  <c r="G1375" i="3"/>
  <c r="F1375" i="3"/>
  <c r="E1375" i="3"/>
  <c r="D1375" i="3"/>
  <c r="C1375" i="3"/>
  <c r="B1375" i="3"/>
  <c r="G1374" i="3"/>
  <c r="F1374" i="3"/>
  <c r="E1374" i="3"/>
  <c r="D1374" i="3"/>
  <c r="C1374" i="3"/>
  <c r="B1374" i="3"/>
  <c r="G1373" i="3"/>
  <c r="F1373" i="3"/>
  <c r="E1373" i="3"/>
  <c r="D1373" i="3"/>
  <c r="C1373" i="3"/>
  <c r="B1373" i="3"/>
  <c r="G1372" i="3"/>
  <c r="F1372" i="3"/>
  <c r="E1372" i="3"/>
  <c r="D1372" i="3"/>
  <c r="C1372" i="3"/>
  <c r="B1372" i="3"/>
  <c r="G1371" i="3"/>
  <c r="F1371" i="3"/>
  <c r="E1371" i="3"/>
  <c r="D1371" i="3"/>
  <c r="C1371" i="3"/>
  <c r="B1371" i="3"/>
  <c r="G1370" i="3"/>
  <c r="F1370" i="3"/>
  <c r="E1370" i="3"/>
  <c r="D1370" i="3"/>
  <c r="C1370" i="3"/>
  <c r="B1370" i="3"/>
  <c r="G1369" i="3"/>
  <c r="F1369" i="3"/>
  <c r="E1369" i="3"/>
  <c r="D1369" i="3"/>
  <c r="C1369" i="3"/>
  <c r="B1369" i="3"/>
  <c r="G1368" i="3"/>
  <c r="F1368" i="3"/>
  <c r="E1368" i="3"/>
  <c r="D1368" i="3"/>
  <c r="C1368" i="3"/>
  <c r="B1368" i="3"/>
  <c r="G1367" i="3"/>
  <c r="F1367" i="3"/>
  <c r="E1367" i="3"/>
  <c r="D1367" i="3"/>
  <c r="C1367" i="3"/>
  <c r="B1367" i="3"/>
  <c r="G1366" i="3"/>
  <c r="F1366" i="3"/>
  <c r="E1366" i="3"/>
  <c r="D1366" i="3"/>
  <c r="C1366" i="3"/>
  <c r="B1366" i="3"/>
  <c r="G1365" i="3"/>
  <c r="F1365" i="3"/>
  <c r="E1365" i="3"/>
  <c r="D1365" i="3"/>
  <c r="C1365" i="3"/>
  <c r="B1365" i="3"/>
  <c r="G1364" i="3"/>
  <c r="F1364" i="3"/>
  <c r="E1364" i="3"/>
  <c r="D1364" i="3"/>
  <c r="C1364" i="3"/>
  <c r="B1364" i="3"/>
  <c r="G1363" i="3"/>
  <c r="F1363" i="3"/>
  <c r="E1363" i="3"/>
  <c r="D1363" i="3"/>
  <c r="C1363" i="3"/>
  <c r="B1363" i="3"/>
  <c r="G1362" i="3"/>
  <c r="F1362" i="3"/>
  <c r="E1362" i="3"/>
  <c r="D1362" i="3"/>
  <c r="C1362" i="3"/>
  <c r="B1362" i="3"/>
  <c r="G1361" i="3"/>
  <c r="F1361" i="3"/>
  <c r="E1361" i="3"/>
  <c r="D1361" i="3"/>
  <c r="C1361" i="3"/>
  <c r="B1361" i="3"/>
  <c r="G1360" i="3"/>
  <c r="F1360" i="3"/>
  <c r="E1360" i="3"/>
  <c r="D1360" i="3"/>
  <c r="C1360" i="3"/>
  <c r="B1360" i="3"/>
  <c r="G1359" i="3"/>
  <c r="F1359" i="3"/>
  <c r="E1359" i="3"/>
  <c r="D1359" i="3"/>
  <c r="C1359" i="3"/>
  <c r="B1359" i="3"/>
  <c r="G1358" i="3"/>
  <c r="F1358" i="3"/>
  <c r="E1358" i="3"/>
  <c r="D1358" i="3"/>
  <c r="C1358" i="3"/>
  <c r="B1358" i="3"/>
  <c r="G1357" i="3"/>
  <c r="F1357" i="3"/>
  <c r="E1357" i="3"/>
  <c r="D1357" i="3"/>
  <c r="C1357" i="3"/>
  <c r="B1357" i="3"/>
  <c r="G1356" i="3"/>
  <c r="F1356" i="3"/>
  <c r="E1356" i="3"/>
  <c r="D1356" i="3"/>
  <c r="C1356" i="3"/>
  <c r="B1356" i="3"/>
  <c r="G1355" i="3"/>
  <c r="F1355" i="3"/>
  <c r="E1355" i="3"/>
  <c r="D1355" i="3"/>
  <c r="C1355" i="3"/>
  <c r="B1355" i="3"/>
  <c r="G1354" i="3"/>
  <c r="F1354" i="3"/>
  <c r="E1354" i="3"/>
  <c r="D1354" i="3"/>
  <c r="C1354" i="3"/>
  <c r="B1354" i="3"/>
  <c r="G1353" i="3"/>
  <c r="F1353" i="3"/>
  <c r="E1353" i="3"/>
  <c r="D1353" i="3"/>
  <c r="C1353" i="3"/>
  <c r="B1353" i="3"/>
  <c r="G1352" i="3"/>
  <c r="F1352" i="3"/>
  <c r="E1352" i="3"/>
  <c r="D1352" i="3"/>
  <c r="C1352" i="3"/>
  <c r="B1352" i="3"/>
  <c r="G1351" i="3"/>
  <c r="F1351" i="3"/>
  <c r="E1351" i="3"/>
  <c r="D1351" i="3"/>
  <c r="C1351" i="3"/>
  <c r="B1351" i="3"/>
  <c r="G1350" i="3"/>
  <c r="F1350" i="3"/>
  <c r="E1350" i="3"/>
  <c r="D1350" i="3"/>
  <c r="C1350" i="3"/>
  <c r="B1350" i="3"/>
  <c r="G1349" i="3"/>
  <c r="F1349" i="3"/>
  <c r="E1349" i="3"/>
  <c r="D1349" i="3"/>
  <c r="C1349" i="3"/>
  <c r="B1349" i="3"/>
  <c r="G1348" i="3"/>
  <c r="F1348" i="3"/>
  <c r="E1348" i="3"/>
  <c r="D1348" i="3"/>
  <c r="C1348" i="3"/>
  <c r="B1348" i="3"/>
  <c r="G1347" i="3"/>
  <c r="F1347" i="3"/>
  <c r="E1347" i="3"/>
  <c r="D1347" i="3"/>
  <c r="C1347" i="3"/>
  <c r="B1347" i="3"/>
  <c r="G1346" i="3"/>
  <c r="F1346" i="3"/>
  <c r="E1346" i="3"/>
  <c r="D1346" i="3"/>
  <c r="C1346" i="3"/>
  <c r="B1346" i="3"/>
  <c r="G1345" i="3"/>
  <c r="F1345" i="3"/>
  <c r="E1345" i="3"/>
  <c r="D1345" i="3"/>
  <c r="C1345" i="3"/>
  <c r="B1345" i="3"/>
  <c r="G1344" i="3"/>
  <c r="F1344" i="3"/>
  <c r="E1344" i="3"/>
  <c r="D1344" i="3"/>
  <c r="C1344" i="3"/>
  <c r="B1344" i="3"/>
  <c r="G1343" i="3"/>
  <c r="F1343" i="3"/>
  <c r="E1343" i="3"/>
  <c r="D1343" i="3"/>
  <c r="C1343" i="3"/>
  <c r="B1343" i="3"/>
  <c r="G1342" i="3"/>
  <c r="F1342" i="3"/>
  <c r="E1342" i="3"/>
  <c r="D1342" i="3"/>
  <c r="C1342" i="3"/>
  <c r="B1342" i="3"/>
  <c r="G1341" i="3"/>
  <c r="F1341" i="3"/>
  <c r="E1341" i="3"/>
  <c r="D1341" i="3"/>
  <c r="C1341" i="3"/>
  <c r="B1341" i="3"/>
  <c r="G1340" i="3"/>
  <c r="F1340" i="3"/>
  <c r="E1340" i="3"/>
  <c r="D1340" i="3"/>
  <c r="C1340" i="3"/>
  <c r="B1340" i="3"/>
  <c r="G1339" i="3"/>
  <c r="F1339" i="3"/>
  <c r="E1339" i="3"/>
  <c r="D1339" i="3"/>
  <c r="C1339" i="3"/>
  <c r="B1339" i="3"/>
  <c r="G1338" i="3"/>
  <c r="F1338" i="3"/>
  <c r="E1338" i="3"/>
  <c r="D1338" i="3"/>
  <c r="C1338" i="3"/>
  <c r="B1338" i="3"/>
  <c r="G1337" i="3"/>
  <c r="F1337" i="3"/>
  <c r="E1337" i="3"/>
  <c r="D1337" i="3"/>
  <c r="C1337" i="3"/>
  <c r="B1337" i="3"/>
  <c r="G1336" i="3"/>
  <c r="F1336" i="3"/>
  <c r="E1336" i="3"/>
  <c r="D1336" i="3"/>
  <c r="C1336" i="3"/>
  <c r="B1336" i="3"/>
  <c r="G1335" i="3"/>
  <c r="F1335" i="3"/>
  <c r="E1335" i="3"/>
  <c r="D1335" i="3"/>
  <c r="C1335" i="3"/>
  <c r="B1335" i="3"/>
  <c r="G1334" i="3"/>
  <c r="F1334" i="3"/>
  <c r="E1334" i="3"/>
  <c r="D1334" i="3"/>
  <c r="C1334" i="3"/>
  <c r="B1334" i="3"/>
  <c r="G1333" i="3"/>
  <c r="F1333" i="3"/>
  <c r="E1333" i="3"/>
  <c r="D1333" i="3"/>
  <c r="C1333" i="3"/>
  <c r="B1333" i="3"/>
  <c r="G1332" i="3"/>
  <c r="F1332" i="3"/>
  <c r="E1332" i="3"/>
  <c r="D1332" i="3"/>
  <c r="C1332" i="3"/>
  <c r="B1332" i="3"/>
  <c r="G1331" i="3"/>
  <c r="F1331" i="3"/>
  <c r="E1331" i="3"/>
  <c r="D1331" i="3"/>
  <c r="C1331" i="3"/>
  <c r="B1331" i="3"/>
  <c r="G1330" i="3"/>
  <c r="F1330" i="3"/>
  <c r="E1330" i="3"/>
  <c r="D1330" i="3"/>
  <c r="C1330" i="3"/>
  <c r="B1330" i="3"/>
  <c r="G1329" i="3"/>
  <c r="F1329" i="3"/>
  <c r="E1329" i="3"/>
  <c r="D1329" i="3"/>
  <c r="C1329" i="3"/>
  <c r="B1329" i="3"/>
  <c r="G1328" i="3"/>
  <c r="F1328" i="3"/>
  <c r="E1328" i="3"/>
  <c r="D1328" i="3"/>
  <c r="C1328" i="3"/>
  <c r="B1328" i="3"/>
  <c r="G1327" i="3"/>
  <c r="F1327" i="3"/>
  <c r="E1327" i="3"/>
  <c r="D1327" i="3"/>
  <c r="C1327" i="3"/>
  <c r="B1327" i="3"/>
  <c r="G1326" i="3"/>
  <c r="F1326" i="3"/>
  <c r="E1326" i="3"/>
  <c r="D1326" i="3"/>
  <c r="C1326" i="3"/>
  <c r="B1326" i="3"/>
  <c r="G1325" i="3"/>
  <c r="F1325" i="3"/>
  <c r="E1325" i="3"/>
  <c r="D1325" i="3"/>
  <c r="C1325" i="3"/>
  <c r="B1325" i="3"/>
  <c r="G1324" i="3"/>
  <c r="F1324" i="3"/>
  <c r="E1324" i="3"/>
  <c r="D1324" i="3"/>
  <c r="C1324" i="3"/>
  <c r="B1324" i="3"/>
  <c r="G1323" i="3"/>
  <c r="F1323" i="3"/>
  <c r="E1323" i="3"/>
  <c r="D1323" i="3"/>
  <c r="C1323" i="3"/>
  <c r="B1323" i="3"/>
  <c r="G1322" i="3"/>
  <c r="F1322" i="3"/>
  <c r="E1322" i="3"/>
  <c r="D1322" i="3"/>
  <c r="C1322" i="3"/>
  <c r="B1322" i="3"/>
  <c r="G1321" i="3"/>
  <c r="F1321" i="3"/>
  <c r="E1321" i="3"/>
  <c r="D1321" i="3"/>
  <c r="C1321" i="3"/>
  <c r="B1321" i="3"/>
  <c r="G1320" i="3"/>
  <c r="F1320" i="3"/>
  <c r="E1320" i="3"/>
  <c r="D1320" i="3"/>
  <c r="C1320" i="3"/>
  <c r="B1320" i="3"/>
  <c r="G1319" i="3"/>
  <c r="F1319" i="3"/>
  <c r="E1319" i="3"/>
  <c r="D1319" i="3"/>
  <c r="C1319" i="3"/>
  <c r="B1319" i="3"/>
  <c r="G1318" i="3"/>
  <c r="F1318" i="3"/>
  <c r="E1318" i="3"/>
  <c r="D1318" i="3"/>
  <c r="C1318" i="3"/>
  <c r="B1318" i="3"/>
  <c r="G1317" i="3"/>
  <c r="F1317" i="3"/>
  <c r="E1317" i="3"/>
  <c r="D1317" i="3"/>
  <c r="C1317" i="3"/>
  <c r="B1317" i="3"/>
  <c r="G1316" i="3"/>
  <c r="F1316" i="3"/>
  <c r="E1316" i="3"/>
  <c r="D1316" i="3"/>
  <c r="C1316" i="3"/>
  <c r="B1316" i="3"/>
  <c r="G1315" i="3"/>
  <c r="F1315" i="3"/>
  <c r="E1315" i="3"/>
  <c r="D1315" i="3"/>
  <c r="C1315" i="3"/>
  <c r="B1315" i="3"/>
  <c r="G1314" i="3"/>
  <c r="F1314" i="3"/>
  <c r="E1314" i="3"/>
  <c r="D1314" i="3"/>
  <c r="C1314" i="3"/>
  <c r="B1314" i="3"/>
  <c r="G1313" i="3"/>
  <c r="F1313" i="3"/>
  <c r="E1313" i="3"/>
  <c r="D1313" i="3"/>
  <c r="C1313" i="3"/>
  <c r="B1313" i="3"/>
  <c r="G1312" i="3"/>
  <c r="F1312" i="3"/>
  <c r="E1312" i="3"/>
  <c r="D1312" i="3"/>
  <c r="C1312" i="3"/>
  <c r="B1312" i="3"/>
  <c r="G1311" i="3"/>
  <c r="F1311" i="3"/>
  <c r="E1311" i="3"/>
  <c r="D1311" i="3"/>
  <c r="C1311" i="3"/>
  <c r="B1311" i="3"/>
  <c r="G1310" i="3"/>
  <c r="F1310" i="3"/>
  <c r="E1310" i="3"/>
  <c r="D1310" i="3"/>
  <c r="C1310" i="3"/>
  <c r="B1310" i="3"/>
  <c r="G1309" i="3"/>
  <c r="F1309" i="3"/>
  <c r="E1309" i="3"/>
  <c r="D1309" i="3"/>
  <c r="C1309" i="3"/>
  <c r="B1309" i="3"/>
  <c r="G1308" i="3"/>
  <c r="F1308" i="3"/>
  <c r="E1308" i="3"/>
  <c r="D1308" i="3"/>
  <c r="C1308" i="3"/>
  <c r="B1308" i="3"/>
  <c r="G1307" i="3"/>
  <c r="F1307" i="3"/>
  <c r="E1307" i="3"/>
  <c r="D1307" i="3"/>
  <c r="C1307" i="3"/>
  <c r="B1307" i="3"/>
  <c r="G1306" i="3"/>
  <c r="F1306" i="3"/>
  <c r="E1306" i="3"/>
  <c r="D1306" i="3"/>
  <c r="C1306" i="3"/>
  <c r="B1306" i="3"/>
  <c r="G1305" i="3"/>
  <c r="F1305" i="3"/>
  <c r="E1305" i="3"/>
  <c r="D1305" i="3"/>
  <c r="C1305" i="3"/>
  <c r="B1305" i="3"/>
  <c r="G1304" i="3"/>
  <c r="F1304" i="3"/>
  <c r="E1304" i="3"/>
  <c r="D1304" i="3"/>
  <c r="C1304" i="3"/>
  <c r="B1304" i="3"/>
  <c r="G1303" i="3"/>
  <c r="F1303" i="3"/>
  <c r="E1303" i="3"/>
  <c r="D1303" i="3"/>
  <c r="C1303" i="3"/>
  <c r="B1303" i="3"/>
  <c r="G1302" i="3"/>
  <c r="F1302" i="3"/>
  <c r="E1302" i="3"/>
  <c r="D1302" i="3"/>
  <c r="C1302" i="3"/>
  <c r="B1302" i="3"/>
  <c r="G1301" i="3"/>
  <c r="F1301" i="3"/>
  <c r="E1301" i="3"/>
  <c r="D1301" i="3"/>
  <c r="C1301" i="3"/>
  <c r="B1301" i="3"/>
  <c r="G1300" i="3"/>
  <c r="F1300" i="3"/>
  <c r="E1300" i="3"/>
  <c r="D1300" i="3"/>
  <c r="C1300" i="3"/>
  <c r="B1300" i="3"/>
  <c r="G1299" i="3"/>
  <c r="F1299" i="3"/>
  <c r="E1299" i="3"/>
  <c r="D1299" i="3"/>
  <c r="C1299" i="3"/>
  <c r="B1299" i="3"/>
  <c r="G1298" i="3"/>
  <c r="F1298" i="3"/>
  <c r="E1298" i="3"/>
  <c r="D1298" i="3"/>
  <c r="C1298" i="3"/>
  <c r="B1298" i="3"/>
  <c r="G1297" i="3"/>
  <c r="F1297" i="3"/>
  <c r="E1297" i="3"/>
  <c r="D1297" i="3"/>
  <c r="C1297" i="3"/>
  <c r="B1297" i="3"/>
  <c r="G1296" i="3"/>
  <c r="F1296" i="3"/>
  <c r="E1296" i="3"/>
  <c r="D1296" i="3"/>
  <c r="C1296" i="3"/>
  <c r="B1296" i="3"/>
  <c r="G1295" i="3"/>
  <c r="F1295" i="3"/>
  <c r="E1295" i="3"/>
  <c r="D1295" i="3"/>
  <c r="C1295" i="3"/>
  <c r="B1295" i="3"/>
  <c r="G1294" i="3"/>
  <c r="F1294" i="3"/>
  <c r="E1294" i="3"/>
  <c r="D1294" i="3"/>
  <c r="C1294" i="3"/>
  <c r="B1294" i="3"/>
  <c r="G1293" i="3"/>
  <c r="F1293" i="3"/>
  <c r="E1293" i="3"/>
  <c r="D1293" i="3"/>
  <c r="C1293" i="3"/>
  <c r="B1293" i="3"/>
  <c r="G1292" i="3"/>
  <c r="F1292" i="3"/>
  <c r="E1292" i="3"/>
  <c r="D1292" i="3"/>
  <c r="C1292" i="3"/>
  <c r="B1292" i="3"/>
  <c r="G1291" i="3"/>
  <c r="F1291" i="3"/>
  <c r="E1291" i="3"/>
  <c r="D1291" i="3"/>
  <c r="C1291" i="3"/>
  <c r="B1291" i="3"/>
  <c r="G1290" i="3"/>
  <c r="F1290" i="3"/>
  <c r="E1290" i="3"/>
  <c r="D1290" i="3"/>
  <c r="C1290" i="3"/>
  <c r="B1290" i="3"/>
  <c r="G1289" i="3"/>
  <c r="F1289" i="3"/>
  <c r="E1289" i="3"/>
  <c r="D1289" i="3"/>
  <c r="C1289" i="3"/>
  <c r="B1289" i="3"/>
  <c r="G1288" i="3"/>
  <c r="F1288" i="3"/>
  <c r="E1288" i="3"/>
  <c r="D1288" i="3"/>
  <c r="C1288" i="3"/>
  <c r="B1288" i="3"/>
  <c r="G1287" i="3"/>
  <c r="F1287" i="3"/>
  <c r="E1287" i="3"/>
  <c r="D1287" i="3"/>
  <c r="C1287" i="3"/>
  <c r="B1287" i="3"/>
  <c r="G1286" i="3"/>
  <c r="F1286" i="3"/>
  <c r="E1286" i="3"/>
  <c r="D1286" i="3"/>
  <c r="C1286" i="3"/>
  <c r="B1286" i="3"/>
  <c r="G1285" i="3"/>
  <c r="F1285" i="3"/>
  <c r="E1285" i="3"/>
  <c r="D1285" i="3"/>
  <c r="C1285" i="3"/>
  <c r="B1285" i="3"/>
  <c r="G1284" i="3"/>
  <c r="F1284" i="3"/>
  <c r="E1284" i="3"/>
  <c r="D1284" i="3"/>
  <c r="C1284" i="3"/>
  <c r="B1284" i="3"/>
  <c r="G1283" i="3"/>
  <c r="F1283" i="3"/>
  <c r="E1283" i="3"/>
  <c r="D1283" i="3"/>
  <c r="C1283" i="3"/>
  <c r="B1283" i="3"/>
  <c r="G1282" i="3"/>
  <c r="F1282" i="3"/>
  <c r="E1282" i="3"/>
  <c r="D1282" i="3"/>
  <c r="C1282" i="3"/>
  <c r="B1282" i="3"/>
  <c r="G1281" i="3"/>
  <c r="F1281" i="3"/>
  <c r="E1281" i="3"/>
  <c r="D1281" i="3"/>
  <c r="C1281" i="3"/>
  <c r="B1281" i="3"/>
  <c r="G1280" i="3"/>
  <c r="F1280" i="3"/>
  <c r="E1280" i="3"/>
  <c r="D1280" i="3"/>
  <c r="C1280" i="3"/>
  <c r="B1280" i="3"/>
  <c r="G1279" i="3"/>
  <c r="F1279" i="3"/>
  <c r="E1279" i="3"/>
  <c r="D1279" i="3"/>
  <c r="C1279" i="3"/>
  <c r="B1279" i="3"/>
  <c r="G1278" i="3"/>
  <c r="F1278" i="3"/>
  <c r="E1278" i="3"/>
  <c r="D1278" i="3"/>
  <c r="C1278" i="3"/>
  <c r="B1278" i="3"/>
  <c r="G1277" i="3"/>
  <c r="F1277" i="3"/>
  <c r="E1277" i="3"/>
  <c r="D1277" i="3"/>
  <c r="C1277" i="3"/>
  <c r="B1277" i="3"/>
  <c r="G1276" i="3"/>
  <c r="F1276" i="3"/>
  <c r="E1276" i="3"/>
  <c r="D1276" i="3"/>
  <c r="C1276" i="3"/>
  <c r="B1276" i="3"/>
  <c r="G1275" i="3"/>
  <c r="F1275" i="3"/>
  <c r="E1275" i="3"/>
  <c r="D1275" i="3"/>
  <c r="C1275" i="3"/>
  <c r="B1275" i="3"/>
  <c r="G1274" i="3"/>
  <c r="F1274" i="3"/>
  <c r="E1274" i="3"/>
  <c r="D1274" i="3"/>
  <c r="C1274" i="3"/>
  <c r="B1274" i="3"/>
  <c r="G1273" i="3"/>
  <c r="F1273" i="3"/>
  <c r="E1273" i="3"/>
  <c r="D1273" i="3"/>
  <c r="C1273" i="3"/>
  <c r="B1273" i="3"/>
  <c r="G1272" i="3"/>
  <c r="F1272" i="3"/>
  <c r="E1272" i="3"/>
  <c r="D1272" i="3"/>
  <c r="C1272" i="3"/>
  <c r="B1272" i="3"/>
  <c r="G1271" i="3"/>
  <c r="F1271" i="3"/>
  <c r="E1271" i="3"/>
  <c r="D1271" i="3"/>
  <c r="C1271" i="3"/>
  <c r="B1271" i="3"/>
  <c r="G1270" i="3"/>
  <c r="F1270" i="3"/>
  <c r="E1270" i="3"/>
  <c r="D1270" i="3"/>
  <c r="C1270" i="3"/>
  <c r="B1270" i="3"/>
  <c r="G1269" i="3"/>
  <c r="F1269" i="3"/>
  <c r="E1269" i="3"/>
  <c r="D1269" i="3"/>
  <c r="C1269" i="3"/>
  <c r="B1269" i="3"/>
  <c r="G1268" i="3"/>
  <c r="F1268" i="3"/>
  <c r="E1268" i="3"/>
  <c r="D1268" i="3"/>
  <c r="C1268" i="3"/>
  <c r="B1268" i="3"/>
  <c r="G1267" i="3"/>
  <c r="F1267" i="3"/>
  <c r="E1267" i="3"/>
  <c r="D1267" i="3"/>
  <c r="C1267" i="3"/>
  <c r="B1267" i="3"/>
  <c r="G1266" i="3"/>
  <c r="F1266" i="3"/>
  <c r="E1266" i="3"/>
  <c r="D1266" i="3"/>
  <c r="C1266" i="3"/>
  <c r="B1266" i="3"/>
  <c r="G1265" i="3"/>
  <c r="F1265" i="3"/>
  <c r="E1265" i="3"/>
  <c r="D1265" i="3"/>
  <c r="C1265" i="3"/>
  <c r="B1265" i="3"/>
  <c r="G1264" i="3"/>
  <c r="F1264" i="3"/>
  <c r="E1264" i="3"/>
  <c r="D1264" i="3"/>
  <c r="C1264" i="3"/>
  <c r="B1264" i="3"/>
  <c r="G1263" i="3"/>
  <c r="F1263" i="3"/>
  <c r="E1263" i="3"/>
  <c r="D1263" i="3"/>
  <c r="C1263" i="3"/>
  <c r="B1263" i="3"/>
  <c r="G1262" i="3"/>
  <c r="F1262" i="3"/>
  <c r="E1262" i="3"/>
  <c r="D1262" i="3"/>
  <c r="C1262" i="3"/>
  <c r="B1262" i="3"/>
  <c r="G1261" i="3"/>
  <c r="F1261" i="3"/>
  <c r="E1261" i="3"/>
  <c r="D1261" i="3"/>
  <c r="C1261" i="3"/>
  <c r="B1261" i="3"/>
  <c r="G1260" i="3"/>
  <c r="F1260" i="3"/>
  <c r="E1260" i="3"/>
  <c r="D1260" i="3"/>
  <c r="C1260" i="3"/>
  <c r="B1260" i="3"/>
  <c r="G1259" i="3"/>
  <c r="F1259" i="3"/>
  <c r="E1259" i="3"/>
  <c r="D1259" i="3"/>
  <c r="C1259" i="3"/>
  <c r="B1259" i="3"/>
  <c r="G1258" i="3"/>
  <c r="F1258" i="3"/>
  <c r="E1258" i="3"/>
  <c r="D1258" i="3"/>
  <c r="C1258" i="3"/>
  <c r="B1258" i="3"/>
  <c r="G1257" i="3"/>
  <c r="F1257" i="3"/>
  <c r="E1257" i="3"/>
  <c r="D1257" i="3"/>
  <c r="C1257" i="3"/>
  <c r="B1257" i="3"/>
  <c r="G1256" i="3"/>
  <c r="F1256" i="3"/>
  <c r="E1256" i="3"/>
  <c r="D1256" i="3"/>
  <c r="C1256" i="3"/>
  <c r="B1256" i="3"/>
  <c r="G1255" i="3"/>
  <c r="F1255" i="3"/>
  <c r="E1255" i="3"/>
  <c r="D1255" i="3"/>
  <c r="C1255" i="3"/>
  <c r="B1255" i="3"/>
  <c r="G1254" i="3"/>
  <c r="F1254" i="3"/>
  <c r="E1254" i="3"/>
  <c r="D1254" i="3"/>
  <c r="C1254" i="3"/>
  <c r="B1254" i="3"/>
  <c r="G1253" i="3"/>
  <c r="F1253" i="3"/>
  <c r="E1253" i="3"/>
  <c r="D1253" i="3"/>
  <c r="C1253" i="3"/>
  <c r="B1253" i="3"/>
  <c r="G1252" i="3"/>
  <c r="F1252" i="3"/>
  <c r="E1252" i="3"/>
  <c r="D1252" i="3"/>
  <c r="C1252" i="3"/>
  <c r="B1252" i="3"/>
  <c r="G1251" i="3"/>
  <c r="F1251" i="3"/>
  <c r="E1251" i="3"/>
  <c r="D1251" i="3"/>
  <c r="C1251" i="3"/>
  <c r="B1251" i="3"/>
  <c r="G1250" i="3"/>
  <c r="F1250" i="3"/>
  <c r="E1250" i="3"/>
  <c r="D1250" i="3"/>
  <c r="C1250" i="3"/>
  <c r="B1250" i="3"/>
  <c r="G1249" i="3"/>
  <c r="F1249" i="3"/>
  <c r="E1249" i="3"/>
  <c r="D1249" i="3"/>
  <c r="C1249" i="3"/>
  <c r="B1249" i="3"/>
  <c r="G1248" i="3"/>
  <c r="F1248" i="3"/>
  <c r="E1248" i="3"/>
  <c r="D1248" i="3"/>
  <c r="C1248" i="3"/>
  <c r="B1248" i="3"/>
  <c r="G1247" i="3"/>
  <c r="F1247" i="3"/>
  <c r="E1247" i="3"/>
  <c r="D1247" i="3"/>
  <c r="C1247" i="3"/>
  <c r="B1247" i="3"/>
  <c r="G1246" i="3"/>
  <c r="F1246" i="3"/>
  <c r="E1246" i="3"/>
  <c r="D1246" i="3"/>
  <c r="C1246" i="3"/>
  <c r="B1246" i="3"/>
  <c r="G1245" i="3"/>
  <c r="F1245" i="3"/>
  <c r="E1245" i="3"/>
  <c r="D1245" i="3"/>
  <c r="C1245" i="3"/>
  <c r="B1245" i="3"/>
  <c r="G1244" i="3"/>
  <c r="F1244" i="3"/>
  <c r="E1244" i="3"/>
  <c r="D1244" i="3"/>
  <c r="C1244" i="3"/>
  <c r="B1244" i="3"/>
  <c r="G1243" i="3"/>
  <c r="F1243" i="3"/>
  <c r="E1243" i="3"/>
  <c r="D1243" i="3"/>
  <c r="C1243" i="3"/>
  <c r="B1243" i="3"/>
  <c r="G1242" i="3"/>
  <c r="F1242" i="3"/>
  <c r="E1242" i="3"/>
  <c r="D1242" i="3"/>
  <c r="C1242" i="3"/>
  <c r="B1242" i="3"/>
  <c r="G1241" i="3"/>
  <c r="F1241" i="3"/>
  <c r="E1241" i="3"/>
  <c r="D1241" i="3"/>
  <c r="C1241" i="3"/>
  <c r="B1241" i="3"/>
  <c r="G1240" i="3"/>
  <c r="F1240" i="3"/>
  <c r="E1240" i="3"/>
  <c r="D1240" i="3"/>
  <c r="C1240" i="3"/>
  <c r="B1240" i="3"/>
  <c r="G1239" i="3"/>
  <c r="F1239" i="3"/>
  <c r="E1239" i="3"/>
  <c r="D1239" i="3"/>
  <c r="C1239" i="3"/>
  <c r="B1239" i="3"/>
  <c r="G1238" i="3"/>
  <c r="F1238" i="3"/>
  <c r="E1238" i="3"/>
  <c r="D1238" i="3"/>
  <c r="C1238" i="3"/>
  <c r="B1238" i="3"/>
  <c r="G1237" i="3"/>
  <c r="F1237" i="3"/>
  <c r="E1237" i="3"/>
  <c r="D1237" i="3"/>
  <c r="C1237" i="3"/>
  <c r="B1237" i="3"/>
  <c r="G1236" i="3"/>
  <c r="F1236" i="3"/>
  <c r="E1236" i="3"/>
  <c r="D1236" i="3"/>
  <c r="C1236" i="3"/>
  <c r="B1236" i="3"/>
  <c r="G1235" i="3"/>
  <c r="F1235" i="3"/>
  <c r="E1235" i="3"/>
  <c r="D1235" i="3"/>
  <c r="C1235" i="3"/>
  <c r="B1235" i="3"/>
  <c r="G1234" i="3"/>
  <c r="F1234" i="3"/>
  <c r="E1234" i="3"/>
  <c r="D1234" i="3"/>
  <c r="C1234" i="3"/>
  <c r="B1234" i="3"/>
  <c r="G1233" i="3"/>
  <c r="F1233" i="3"/>
  <c r="E1233" i="3"/>
  <c r="D1233" i="3"/>
  <c r="C1233" i="3"/>
  <c r="B1233" i="3"/>
  <c r="G1232" i="3"/>
  <c r="F1232" i="3"/>
  <c r="E1232" i="3"/>
  <c r="D1232" i="3"/>
  <c r="C1232" i="3"/>
  <c r="B1232" i="3"/>
  <c r="G1231" i="3"/>
  <c r="F1231" i="3"/>
  <c r="E1231" i="3"/>
  <c r="D1231" i="3"/>
  <c r="C1231" i="3"/>
  <c r="B1231" i="3"/>
  <c r="G1230" i="3"/>
  <c r="F1230" i="3"/>
  <c r="E1230" i="3"/>
  <c r="D1230" i="3"/>
  <c r="C1230" i="3"/>
  <c r="B1230" i="3"/>
  <c r="G1229" i="3"/>
  <c r="F1229" i="3"/>
  <c r="E1229" i="3"/>
  <c r="D1229" i="3"/>
  <c r="C1229" i="3"/>
  <c r="B1229" i="3"/>
  <c r="G1228" i="3"/>
  <c r="F1228" i="3"/>
  <c r="E1228" i="3"/>
  <c r="D1228" i="3"/>
  <c r="C1228" i="3"/>
  <c r="B1228" i="3"/>
  <c r="G1227" i="3"/>
  <c r="F1227" i="3"/>
  <c r="E1227" i="3"/>
  <c r="D1227" i="3"/>
  <c r="C1227" i="3"/>
  <c r="B1227" i="3"/>
  <c r="G1226" i="3"/>
  <c r="F1226" i="3"/>
  <c r="E1226" i="3"/>
  <c r="D1226" i="3"/>
  <c r="C1226" i="3"/>
  <c r="B1226" i="3"/>
  <c r="G1225" i="3"/>
  <c r="F1225" i="3"/>
  <c r="E1225" i="3"/>
  <c r="D1225" i="3"/>
  <c r="C1225" i="3"/>
  <c r="B1225" i="3"/>
  <c r="G1224" i="3"/>
  <c r="F1224" i="3"/>
  <c r="E1224" i="3"/>
  <c r="D1224" i="3"/>
  <c r="C1224" i="3"/>
  <c r="B1224" i="3"/>
  <c r="G1223" i="3"/>
  <c r="F1223" i="3"/>
  <c r="E1223" i="3"/>
  <c r="D1223" i="3"/>
  <c r="C1223" i="3"/>
  <c r="B1223" i="3"/>
  <c r="G1222" i="3"/>
  <c r="F1222" i="3"/>
  <c r="E1222" i="3"/>
  <c r="D1222" i="3"/>
  <c r="C1222" i="3"/>
  <c r="B1222" i="3"/>
  <c r="G1221" i="3"/>
  <c r="F1221" i="3"/>
  <c r="E1221" i="3"/>
  <c r="D1221" i="3"/>
  <c r="C1221" i="3"/>
  <c r="B1221" i="3"/>
  <c r="G1220" i="3"/>
  <c r="F1220" i="3"/>
  <c r="E1220" i="3"/>
  <c r="D1220" i="3"/>
  <c r="C1220" i="3"/>
  <c r="B1220" i="3"/>
  <c r="G1219" i="3"/>
  <c r="F1219" i="3"/>
  <c r="E1219" i="3"/>
  <c r="D1219" i="3"/>
  <c r="C1219" i="3"/>
  <c r="B1219" i="3"/>
  <c r="G1218" i="3"/>
  <c r="F1218" i="3"/>
  <c r="E1218" i="3"/>
  <c r="D1218" i="3"/>
  <c r="C1218" i="3"/>
  <c r="B1218" i="3"/>
  <c r="G1217" i="3"/>
  <c r="F1217" i="3"/>
  <c r="E1217" i="3"/>
  <c r="D1217" i="3"/>
  <c r="C1217" i="3"/>
  <c r="B1217" i="3"/>
  <c r="G1216" i="3"/>
  <c r="F1216" i="3"/>
  <c r="E1216" i="3"/>
  <c r="D1216" i="3"/>
  <c r="C1216" i="3"/>
  <c r="B1216" i="3"/>
  <c r="G1215" i="3"/>
  <c r="F1215" i="3"/>
  <c r="E1215" i="3"/>
  <c r="D1215" i="3"/>
  <c r="C1215" i="3"/>
  <c r="B1215" i="3"/>
  <c r="G1214" i="3"/>
  <c r="F1214" i="3"/>
  <c r="E1214" i="3"/>
  <c r="D1214" i="3"/>
  <c r="C1214" i="3"/>
  <c r="B1214" i="3"/>
  <c r="G1213" i="3"/>
  <c r="F1213" i="3"/>
  <c r="E1213" i="3"/>
  <c r="D1213" i="3"/>
  <c r="C1213" i="3"/>
  <c r="B1213" i="3"/>
  <c r="G1212" i="3"/>
  <c r="F1212" i="3"/>
  <c r="E1212" i="3"/>
  <c r="D1212" i="3"/>
  <c r="C1212" i="3"/>
  <c r="B1212" i="3"/>
  <c r="G1211" i="3"/>
  <c r="F1211" i="3"/>
  <c r="E1211" i="3"/>
  <c r="D1211" i="3"/>
  <c r="C1211" i="3"/>
  <c r="B1211" i="3"/>
  <c r="G1210" i="3"/>
  <c r="F1210" i="3"/>
  <c r="E1210" i="3"/>
  <c r="D1210" i="3"/>
  <c r="C1210" i="3"/>
  <c r="B1210" i="3"/>
  <c r="G1209" i="3"/>
  <c r="F1209" i="3"/>
  <c r="E1209" i="3"/>
  <c r="D1209" i="3"/>
  <c r="C1209" i="3"/>
  <c r="B1209" i="3"/>
  <c r="G1208" i="3"/>
  <c r="F1208" i="3"/>
  <c r="E1208" i="3"/>
  <c r="D1208" i="3"/>
  <c r="C1208" i="3"/>
  <c r="B1208" i="3"/>
  <c r="G1207" i="3"/>
  <c r="F1207" i="3"/>
  <c r="E1207" i="3"/>
  <c r="D1207" i="3"/>
  <c r="C1207" i="3"/>
  <c r="B1207" i="3"/>
  <c r="G1206" i="3"/>
  <c r="F1206" i="3"/>
  <c r="E1206" i="3"/>
  <c r="D1206" i="3"/>
  <c r="C1206" i="3"/>
  <c r="B1206" i="3"/>
  <c r="G1205" i="3"/>
  <c r="F1205" i="3"/>
  <c r="E1205" i="3"/>
  <c r="D1205" i="3"/>
  <c r="C1205" i="3"/>
  <c r="B1205" i="3"/>
  <c r="G1204" i="3"/>
  <c r="F1204" i="3"/>
  <c r="E1204" i="3"/>
  <c r="D1204" i="3"/>
  <c r="C1204" i="3"/>
  <c r="B1204" i="3"/>
  <c r="G1203" i="3"/>
  <c r="F1203" i="3"/>
  <c r="E1203" i="3"/>
  <c r="D1203" i="3"/>
  <c r="C1203" i="3"/>
  <c r="B1203" i="3"/>
  <c r="G1202" i="3"/>
  <c r="F1202" i="3"/>
  <c r="E1202" i="3"/>
  <c r="D1202" i="3"/>
  <c r="C1202" i="3"/>
  <c r="B1202" i="3"/>
  <c r="G1201" i="3"/>
  <c r="F1201" i="3"/>
  <c r="E1201" i="3"/>
  <c r="D1201" i="3"/>
  <c r="C1201" i="3"/>
  <c r="B1201" i="3"/>
  <c r="G1200" i="3"/>
  <c r="F1200" i="3"/>
  <c r="E1200" i="3"/>
  <c r="D1200" i="3"/>
  <c r="C1200" i="3"/>
  <c r="B1200" i="3"/>
  <c r="G1199" i="3"/>
  <c r="F1199" i="3"/>
  <c r="E1199" i="3"/>
  <c r="D1199" i="3"/>
  <c r="C1199" i="3"/>
  <c r="B1199" i="3"/>
  <c r="G1198" i="3"/>
  <c r="F1198" i="3"/>
  <c r="E1198" i="3"/>
  <c r="D1198" i="3"/>
  <c r="C1198" i="3"/>
  <c r="B1198" i="3"/>
  <c r="G1197" i="3"/>
  <c r="F1197" i="3"/>
  <c r="E1197" i="3"/>
  <c r="D1197" i="3"/>
  <c r="C1197" i="3"/>
  <c r="B1197" i="3"/>
  <c r="G1196" i="3"/>
  <c r="F1196" i="3"/>
  <c r="E1196" i="3"/>
  <c r="D1196" i="3"/>
  <c r="C1196" i="3"/>
  <c r="B1196" i="3"/>
  <c r="G1195" i="3"/>
  <c r="F1195" i="3"/>
  <c r="E1195" i="3"/>
  <c r="D1195" i="3"/>
  <c r="C1195" i="3"/>
  <c r="B1195" i="3"/>
  <c r="G1194" i="3"/>
  <c r="F1194" i="3"/>
  <c r="E1194" i="3"/>
  <c r="D1194" i="3"/>
  <c r="C1194" i="3"/>
  <c r="B1194" i="3"/>
  <c r="G1193" i="3"/>
  <c r="F1193" i="3"/>
  <c r="E1193" i="3"/>
  <c r="D1193" i="3"/>
  <c r="C1193" i="3"/>
  <c r="B1193" i="3"/>
  <c r="G1192" i="3"/>
  <c r="F1192" i="3"/>
  <c r="E1192" i="3"/>
  <c r="D1192" i="3"/>
  <c r="C1192" i="3"/>
  <c r="B1192" i="3"/>
  <c r="G1191" i="3"/>
  <c r="F1191" i="3"/>
  <c r="E1191" i="3"/>
  <c r="D1191" i="3"/>
  <c r="C1191" i="3"/>
  <c r="B1191" i="3"/>
  <c r="G1190" i="3"/>
  <c r="F1190" i="3"/>
  <c r="E1190" i="3"/>
  <c r="D1190" i="3"/>
  <c r="C1190" i="3"/>
  <c r="B1190" i="3"/>
  <c r="G1189" i="3"/>
  <c r="F1189" i="3"/>
  <c r="E1189" i="3"/>
  <c r="D1189" i="3"/>
  <c r="C1189" i="3"/>
  <c r="B1189" i="3"/>
  <c r="G1188" i="3"/>
  <c r="F1188" i="3"/>
  <c r="E1188" i="3"/>
  <c r="D1188" i="3"/>
  <c r="C1188" i="3"/>
  <c r="B1188" i="3"/>
  <c r="G1187" i="3"/>
  <c r="F1187" i="3"/>
  <c r="E1187" i="3"/>
  <c r="D1187" i="3"/>
  <c r="C1187" i="3"/>
  <c r="B1187" i="3"/>
  <c r="G1186" i="3"/>
  <c r="F1186" i="3"/>
  <c r="E1186" i="3"/>
  <c r="D1186" i="3"/>
  <c r="C1186" i="3"/>
  <c r="B1186" i="3"/>
  <c r="G1185" i="3"/>
  <c r="F1185" i="3"/>
  <c r="E1185" i="3"/>
  <c r="D1185" i="3"/>
  <c r="C1185" i="3"/>
  <c r="B1185" i="3"/>
  <c r="G1184" i="3"/>
  <c r="F1184" i="3"/>
  <c r="E1184" i="3"/>
  <c r="D1184" i="3"/>
  <c r="C1184" i="3"/>
  <c r="B1184" i="3"/>
  <c r="G1183" i="3"/>
  <c r="F1183" i="3"/>
  <c r="E1183" i="3"/>
  <c r="D1183" i="3"/>
  <c r="C1183" i="3"/>
  <c r="B1183" i="3"/>
  <c r="G1182" i="3"/>
  <c r="F1182" i="3"/>
  <c r="E1182" i="3"/>
  <c r="D1182" i="3"/>
  <c r="C1182" i="3"/>
  <c r="B1182" i="3"/>
  <c r="G1181" i="3"/>
  <c r="F1181" i="3"/>
  <c r="E1181" i="3"/>
  <c r="D1181" i="3"/>
  <c r="C1181" i="3"/>
  <c r="B1181" i="3"/>
  <c r="G1180" i="3"/>
  <c r="F1180" i="3"/>
  <c r="E1180" i="3"/>
  <c r="D1180" i="3"/>
  <c r="C1180" i="3"/>
  <c r="B1180" i="3"/>
  <c r="G1179" i="3"/>
  <c r="F1179" i="3"/>
  <c r="E1179" i="3"/>
  <c r="D1179" i="3"/>
  <c r="C1179" i="3"/>
  <c r="B1179" i="3"/>
  <c r="G1178" i="3"/>
  <c r="F1178" i="3"/>
  <c r="E1178" i="3"/>
  <c r="D1178" i="3"/>
  <c r="C1178" i="3"/>
  <c r="B1178" i="3"/>
  <c r="G1177" i="3"/>
  <c r="F1177" i="3"/>
  <c r="E1177" i="3"/>
  <c r="D1177" i="3"/>
  <c r="C1177" i="3"/>
  <c r="B1177" i="3"/>
  <c r="G1176" i="3"/>
  <c r="F1176" i="3"/>
  <c r="E1176" i="3"/>
  <c r="D1176" i="3"/>
  <c r="C1176" i="3"/>
  <c r="B1176" i="3"/>
  <c r="G1175" i="3"/>
  <c r="F1175" i="3"/>
  <c r="E1175" i="3"/>
  <c r="D1175" i="3"/>
  <c r="C1175" i="3"/>
  <c r="B1175" i="3"/>
  <c r="G1174" i="3"/>
  <c r="F1174" i="3"/>
  <c r="E1174" i="3"/>
  <c r="D1174" i="3"/>
  <c r="C1174" i="3"/>
  <c r="B1174" i="3"/>
  <c r="G1173" i="3"/>
  <c r="F1173" i="3"/>
  <c r="E1173" i="3"/>
  <c r="D1173" i="3"/>
  <c r="C1173" i="3"/>
  <c r="B1173" i="3"/>
  <c r="G1172" i="3"/>
  <c r="F1172" i="3"/>
  <c r="E1172" i="3"/>
  <c r="D1172" i="3"/>
  <c r="C1172" i="3"/>
  <c r="B1172" i="3"/>
  <c r="G1171" i="3"/>
  <c r="F1171" i="3"/>
  <c r="E1171" i="3"/>
  <c r="D1171" i="3"/>
  <c r="C1171" i="3"/>
  <c r="B1171" i="3"/>
  <c r="G1170" i="3"/>
  <c r="F1170" i="3"/>
  <c r="E1170" i="3"/>
  <c r="D1170" i="3"/>
  <c r="C1170" i="3"/>
  <c r="B1170" i="3"/>
  <c r="G1169" i="3"/>
  <c r="F1169" i="3"/>
  <c r="E1169" i="3"/>
  <c r="D1169" i="3"/>
  <c r="C1169" i="3"/>
  <c r="B1169" i="3"/>
  <c r="G1168" i="3"/>
  <c r="F1168" i="3"/>
  <c r="E1168" i="3"/>
  <c r="D1168" i="3"/>
  <c r="C1168" i="3"/>
  <c r="B1168" i="3"/>
  <c r="G1167" i="3"/>
  <c r="F1167" i="3"/>
  <c r="E1167" i="3"/>
  <c r="D1167" i="3"/>
  <c r="C1167" i="3"/>
  <c r="B1167" i="3"/>
  <c r="G1166" i="3"/>
  <c r="F1166" i="3"/>
  <c r="E1166" i="3"/>
  <c r="D1166" i="3"/>
  <c r="C1166" i="3"/>
  <c r="B1166" i="3"/>
  <c r="G1165" i="3"/>
  <c r="F1165" i="3"/>
  <c r="E1165" i="3"/>
  <c r="D1165" i="3"/>
  <c r="C1165" i="3"/>
  <c r="B1165" i="3"/>
  <c r="G1164" i="3"/>
  <c r="F1164" i="3"/>
  <c r="E1164" i="3"/>
  <c r="D1164" i="3"/>
  <c r="C1164" i="3"/>
  <c r="B1164" i="3"/>
  <c r="G1163" i="3"/>
  <c r="F1163" i="3"/>
  <c r="E1163" i="3"/>
  <c r="D1163" i="3"/>
  <c r="C1163" i="3"/>
  <c r="B1163" i="3"/>
  <c r="G1162" i="3"/>
  <c r="F1162" i="3"/>
  <c r="E1162" i="3"/>
  <c r="D1162" i="3"/>
  <c r="C1162" i="3"/>
  <c r="B1162" i="3"/>
  <c r="G1161" i="3"/>
  <c r="F1161" i="3"/>
  <c r="E1161" i="3"/>
  <c r="D1161" i="3"/>
  <c r="C1161" i="3"/>
  <c r="B1161" i="3"/>
  <c r="G1160" i="3"/>
  <c r="F1160" i="3"/>
  <c r="E1160" i="3"/>
  <c r="D1160" i="3"/>
  <c r="C1160" i="3"/>
  <c r="B1160" i="3"/>
  <c r="G1159" i="3"/>
  <c r="F1159" i="3"/>
  <c r="E1159" i="3"/>
  <c r="D1159" i="3"/>
  <c r="C1159" i="3"/>
  <c r="B1159" i="3"/>
  <c r="G1158" i="3"/>
  <c r="F1158" i="3"/>
  <c r="E1158" i="3"/>
  <c r="D1158" i="3"/>
  <c r="C1158" i="3"/>
  <c r="B1158" i="3"/>
  <c r="G1157" i="3"/>
  <c r="F1157" i="3"/>
  <c r="E1157" i="3"/>
  <c r="D1157" i="3"/>
  <c r="C1157" i="3"/>
  <c r="B1157" i="3"/>
  <c r="G1156" i="3"/>
  <c r="F1156" i="3"/>
  <c r="E1156" i="3"/>
  <c r="D1156" i="3"/>
  <c r="C1156" i="3"/>
  <c r="B1156" i="3"/>
  <c r="G1155" i="3"/>
  <c r="F1155" i="3"/>
  <c r="E1155" i="3"/>
  <c r="D1155" i="3"/>
  <c r="C1155" i="3"/>
  <c r="B1155" i="3"/>
  <c r="G1154" i="3"/>
  <c r="F1154" i="3"/>
  <c r="E1154" i="3"/>
  <c r="D1154" i="3"/>
  <c r="C1154" i="3"/>
  <c r="B1154" i="3"/>
  <c r="G1153" i="3"/>
  <c r="F1153" i="3"/>
  <c r="E1153" i="3"/>
  <c r="D1153" i="3"/>
  <c r="C1153" i="3"/>
  <c r="B1153" i="3"/>
  <c r="G1152" i="3"/>
  <c r="F1152" i="3"/>
  <c r="E1152" i="3"/>
  <c r="D1152" i="3"/>
  <c r="C1152" i="3"/>
  <c r="B1152" i="3"/>
  <c r="G1151" i="3"/>
  <c r="F1151" i="3"/>
  <c r="E1151" i="3"/>
  <c r="D1151" i="3"/>
  <c r="C1151" i="3"/>
  <c r="B1151" i="3"/>
  <c r="G1150" i="3"/>
  <c r="F1150" i="3"/>
  <c r="E1150" i="3"/>
  <c r="D1150" i="3"/>
  <c r="C1150" i="3"/>
  <c r="B1150" i="3"/>
  <c r="G1149" i="3"/>
  <c r="F1149" i="3"/>
  <c r="E1149" i="3"/>
  <c r="D1149" i="3"/>
  <c r="C1149" i="3"/>
  <c r="B1149" i="3"/>
  <c r="G1148" i="3"/>
  <c r="F1148" i="3"/>
  <c r="E1148" i="3"/>
  <c r="D1148" i="3"/>
  <c r="C1148" i="3"/>
  <c r="B1148" i="3"/>
  <c r="G1147" i="3"/>
  <c r="F1147" i="3"/>
  <c r="E1147" i="3"/>
  <c r="D1147" i="3"/>
  <c r="C1147" i="3"/>
  <c r="B1147" i="3"/>
  <c r="G1146" i="3"/>
  <c r="F1146" i="3"/>
  <c r="E1146" i="3"/>
  <c r="D1146" i="3"/>
  <c r="C1146" i="3"/>
  <c r="B1146" i="3"/>
  <c r="G1145" i="3"/>
  <c r="F1145" i="3"/>
  <c r="E1145" i="3"/>
  <c r="D1145" i="3"/>
  <c r="C1145" i="3"/>
  <c r="B1145" i="3"/>
  <c r="G1144" i="3"/>
  <c r="F1144" i="3"/>
  <c r="E1144" i="3"/>
  <c r="D1144" i="3"/>
  <c r="C1144" i="3"/>
  <c r="B1144" i="3"/>
  <c r="G1143" i="3"/>
  <c r="F1143" i="3"/>
  <c r="E1143" i="3"/>
  <c r="D1143" i="3"/>
  <c r="C1143" i="3"/>
  <c r="B1143" i="3"/>
  <c r="G1142" i="3"/>
  <c r="F1142" i="3"/>
  <c r="E1142" i="3"/>
  <c r="D1142" i="3"/>
  <c r="C1142" i="3"/>
  <c r="B1142" i="3"/>
  <c r="G1141" i="3"/>
  <c r="F1141" i="3"/>
  <c r="E1141" i="3"/>
  <c r="D1141" i="3"/>
  <c r="C1141" i="3"/>
  <c r="B1141" i="3"/>
  <c r="G1140" i="3"/>
  <c r="F1140" i="3"/>
  <c r="E1140" i="3"/>
  <c r="D1140" i="3"/>
  <c r="C1140" i="3"/>
  <c r="B1140" i="3"/>
  <c r="G1139" i="3"/>
  <c r="F1139" i="3"/>
  <c r="E1139" i="3"/>
  <c r="D1139" i="3"/>
  <c r="C1139" i="3"/>
  <c r="B1139" i="3"/>
  <c r="G1138" i="3"/>
  <c r="F1138" i="3"/>
  <c r="E1138" i="3"/>
  <c r="D1138" i="3"/>
  <c r="C1138" i="3"/>
  <c r="B1138" i="3"/>
  <c r="G1137" i="3"/>
  <c r="F1137" i="3"/>
  <c r="E1137" i="3"/>
  <c r="D1137" i="3"/>
  <c r="C1137" i="3"/>
  <c r="B1137" i="3"/>
  <c r="G1136" i="3"/>
  <c r="F1136" i="3"/>
  <c r="E1136" i="3"/>
  <c r="D1136" i="3"/>
  <c r="C1136" i="3"/>
  <c r="B1136" i="3"/>
  <c r="G1135" i="3"/>
  <c r="F1135" i="3"/>
  <c r="E1135" i="3"/>
  <c r="D1135" i="3"/>
  <c r="C1135" i="3"/>
  <c r="B1135" i="3"/>
  <c r="G1134" i="3"/>
  <c r="F1134" i="3"/>
  <c r="E1134" i="3"/>
  <c r="D1134" i="3"/>
  <c r="C1134" i="3"/>
  <c r="B1134" i="3"/>
  <c r="G1133" i="3"/>
  <c r="F1133" i="3"/>
  <c r="E1133" i="3"/>
  <c r="D1133" i="3"/>
  <c r="C1133" i="3"/>
  <c r="B1133" i="3"/>
  <c r="G1132" i="3"/>
  <c r="F1132" i="3"/>
  <c r="E1132" i="3"/>
  <c r="D1132" i="3"/>
  <c r="C1132" i="3"/>
  <c r="B1132" i="3"/>
  <c r="G1131" i="3"/>
  <c r="F1131" i="3"/>
  <c r="E1131" i="3"/>
  <c r="D1131" i="3"/>
  <c r="C1131" i="3"/>
  <c r="B1131" i="3"/>
  <c r="G1130" i="3"/>
  <c r="F1130" i="3"/>
  <c r="E1130" i="3"/>
  <c r="D1130" i="3"/>
  <c r="C1130" i="3"/>
  <c r="B1130" i="3"/>
  <c r="G1129" i="3"/>
  <c r="F1129" i="3"/>
  <c r="E1129" i="3"/>
  <c r="D1129" i="3"/>
  <c r="C1129" i="3"/>
  <c r="B1129" i="3"/>
  <c r="G1128" i="3"/>
  <c r="F1128" i="3"/>
  <c r="E1128" i="3"/>
  <c r="D1128" i="3"/>
  <c r="C1128" i="3"/>
  <c r="B1128" i="3"/>
  <c r="G1127" i="3"/>
  <c r="F1127" i="3"/>
  <c r="E1127" i="3"/>
  <c r="D1127" i="3"/>
  <c r="C1127" i="3"/>
  <c r="B1127" i="3"/>
  <c r="G1126" i="3"/>
  <c r="F1126" i="3"/>
  <c r="E1126" i="3"/>
  <c r="D1126" i="3"/>
  <c r="C1126" i="3"/>
  <c r="B1126" i="3"/>
  <c r="G1125" i="3"/>
  <c r="F1125" i="3"/>
  <c r="E1125" i="3"/>
  <c r="D1125" i="3"/>
  <c r="C1125" i="3"/>
  <c r="B1125" i="3"/>
  <c r="G1124" i="3"/>
  <c r="F1124" i="3"/>
  <c r="E1124" i="3"/>
  <c r="D1124" i="3"/>
  <c r="C1124" i="3"/>
  <c r="B1124" i="3"/>
  <c r="G1123" i="3"/>
  <c r="F1123" i="3"/>
  <c r="E1123" i="3"/>
  <c r="D1123" i="3"/>
  <c r="C1123" i="3"/>
  <c r="B1123" i="3"/>
  <c r="G1122" i="3"/>
  <c r="F1122" i="3"/>
  <c r="E1122" i="3"/>
  <c r="D1122" i="3"/>
  <c r="C1122" i="3"/>
  <c r="B1122" i="3"/>
  <c r="G1121" i="3"/>
  <c r="F1121" i="3"/>
  <c r="E1121" i="3"/>
  <c r="D1121" i="3"/>
  <c r="C1121" i="3"/>
  <c r="B1121" i="3"/>
  <c r="G1120" i="3"/>
  <c r="F1120" i="3"/>
  <c r="E1120" i="3"/>
  <c r="D1120" i="3"/>
  <c r="C1120" i="3"/>
  <c r="B1120" i="3"/>
  <c r="G1119" i="3"/>
  <c r="F1119" i="3"/>
  <c r="E1119" i="3"/>
  <c r="D1119" i="3"/>
  <c r="C1119" i="3"/>
  <c r="B1119" i="3"/>
  <c r="G1118" i="3"/>
  <c r="F1118" i="3"/>
  <c r="E1118" i="3"/>
  <c r="D1118" i="3"/>
  <c r="C1118" i="3"/>
  <c r="B1118" i="3"/>
  <c r="G1117" i="3"/>
  <c r="F1117" i="3"/>
  <c r="E1117" i="3"/>
  <c r="D1117" i="3"/>
  <c r="C1117" i="3"/>
  <c r="B1117" i="3"/>
  <c r="G1116" i="3"/>
  <c r="F1116" i="3"/>
  <c r="E1116" i="3"/>
  <c r="D1116" i="3"/>
  <c r="C1116" i="3"/>
  <c r="B1116" i="3"/>
  <c r="G1115" i="3"/>
  <c r="F1115" i="3"/>
  <c r="E1115" i="3"/>
  <c r="D1115" i="3"/>
  <c r="C1115" i="3"/>
  <c r="B1115" i="3"/>
  <c r="G1114" i="3"/>
  <c r="F1114" i="3"/>
  <c r="E1114" i="3"/>
  <c r="D1114" i="3"/>
  <c r="C1114" i="3"/>
  <c r="B1114" i="3"/>
  <c r="G1113" i="3"/>
  <c r="F1113" i="3"/>
  <c r="E1113" i="3"/>
  <c r="D1113" i="3"/>
  <c r="C1113" i="3"/>
  <c r="B1113" i="3"/>
  <c r="G1112" i="3"/>
  <c r="F1112" i="3"/>
  <c r="E1112" i="3"/>
  <c r="D1112" i="3"/>
  <c r="C1112" i="3"/>
  <c r="B1112" i="3"/>
  <c r="G1111" i="3"/>
  <c r="F1111" i="3"/>
  <c r="E1111" i="3"/>
  <c r="D1111" i="3"/>
  <c r="C1111" i="3"/>
  <c r="B1111" i="3"/>
  <c r="G1110" i="3"/>
  <c r="F1110" i="3"/>
  <c r="E1110" i="3"/>
  <c r="D1110" i="3"/>
  <c r="C1110" i="3"/>
  <c r="B1110" i="3"/>
  <c r="G1109" i="3"/>
  <c r="F1109" i="3"/>
  <c r="E1109" i="3"/>
  <c r="D1109" i="3"/>
  <c r="C1109" i="3"/>
  <c r="B1109" i="3"/>
  <c r="G1108" i="3"/>
  <c r="F1108" i="3"/>
  <c r="E1108" i="3"/>
  <c r="D1108" i="3"/>
  <c r="C1108" i="3"/>
  <c r="B1108" i="3"/>
  <c r="G1107" i="3"/>
  <c r="F1107" i="3"/>
  <c r="E1107" i="3"/>
  <c r="D1107" i="3"/>
  <c r="C1107" i="3"/>
  <c r="B1107" i="3"/>
  <c r="G1106" i="3"/>
  <c r="F1106" i="3"/>
  <c r="E1106" i="3"/>
  <c r="D1106" i="3"/>
  <c r="C1106" i="3"/>
  <c r="B1106" i="3"/>
  <c r="G1105" i="3"/>
  <c r="F1105" i="3"/>
  <c r="E1105" i="3"/>
  <c r="D1105" i="3"/>
  <c r="C1105" i="3"/>
  <c r="B1105" i="3"/>
  <c r="G1104" i="3"/>
  <c r="F1104" i="3"/>
  <c r="E1104" i="3"/>
  <c r="D1104" i="3"/>
  <c r="C1104" i="3"/>
  <c r="B1104" i="3"/>
  <c r="G1103" i="3"/>
  <c r="F1103" i="3"/>
  <c r="E1103" i="3"/>
  <c r="D1103" i="3"/>
  <c r="C1103" i="3"/>
  <c r="B1103" i="3"/>
  <c r="G1102" i="3"/>
  <c r="F1102" i="3"/>
  <c r="E1102" i="3"/>
  <c r="D1102" i="3"/>
  <c r="C1102" i="3"/>
  <c r="B1102" i="3"/>
  <c r="G1101" i="3"/>
  <c r="F1101" i="3"/>
  <c r="E1101" i="3"/>
  <c r="D1101" i="3"/>
  <c r="C1101" i="3"/>
  <c r="B1101" i="3"/>
  <c r="G1100" i="3"/>
  <c r="F1100" i="3"/>
  <c r="E1100" i="3"/>
  <c r="D1100" i="3"/>
  <c r="C1100" i="3"/>
  <c r="B1100" i="3"/>
  <c r="G1099" i="3"/>
  <c r="F1099" i="3"/>
  <c r="E1099" i="3"/>
  <c r="D1099" i="3"/>
  <c r="C1099" i="3"/>
  <c r="B1099" i="3"/>
  <c r="G1098" i="3"/>
  <c r="F1098" i="3"/>
  <c r="E1098" i="3"/>
  <c r="D1098" i="3"/>
  <c r="C1098" i="3"/>
  <c r="B1098" i="3"/>
  <c r="G1097" i="3"/>
  <c r="F1097" i="3"/>
  <c r="E1097" i="3"/>
  <c r="D1097" i="3"/>
  <c r="C1097" i="3"/>
  <c r="B1097" i="3"/>
  <c r="G1096" i="3"/>
  <c r="F1096" i="3"/>
  <c r="E1096" i="3"/>
  <c r="D1096" i="3"/>
  <c r="C1096" i="3"/>
  <c r="B1096" i="3"/>
  <c r="G1095" i="3"/>
  <c r="F1095" i="3"/>
  <c r="E1095" i="3"/>
  <c r="D1095" i="3"/>
  <c r="C1095" i="3"/>
  <c r="B1095" i="3"/>
  <c r="G1094" i="3"/>
  <c r="F1094" i="3"/>
  <c r="E1094" i="3"/>
  <c r="D1094" i="3"/>
  <c r="C1094" i="3"/>
  <c r="B1094" i="3"/>
  <c r="G1093" i="3"/>
  <c r="F1093" i="3"/>
  <c r="E1093" i="3"/>
  <c r="D1093" i="3"/>
  <c r="C1093" i="3"/>
  <c r="B1093" i="3"/>
  <c r="G1092" i="3"/>
  <c r="F1092" i="3"/>
  <c r="E1092" i="3"/>
  <c r="D1092" i="3"/>
  <c r="C1092" i="3"/>
  <c r="B1092" i="3"/>
  <c r="G1091" i="3"/>
  <c r="F1091" i="3"/>
  <c r="E1091" i="3"/>
  <c r="D1091" i="3"/>
  <c r="C1091" i="3"/>
  <c r="B1091" i="3"/>
  <c r="G1090" i="3"/>
  <c r="F1090" i="3"/>
  <c r="E1090" i="3"/>
  <c r="D1090" i="3"/>
  <c r="C1090" i="3"/>
  <c r="B1090" i="3"/>
  <c r="G1089" i="3"/>
  <c r="F1089" i="3"/>
  <c r="E1089" i="3"/>
  <c r="D1089" i="3"/>
  <c r="C1089" i="3"/>
  <c r="B1089" i="3"/>
  <c r="G1088" i="3"/>
  <c r="F1088" i="3"/>
  <c r="E1088" i="3"/>
  <c r="D1088" i="3"/>
  <c r="C1088" i="3"/>
  <c r="B1088" i="3"/>
  <c r="G1087" i="3"/>
  <c r="F1087" i="3"/>
  <c r="E1087" i="3"/>
  <c r="D1087" i="3"/>
  <c r="C1087" i="3"/>
  <c r="B1087" i="3"/>
  <c r="G1086" i="3"/>
  <c r="F1086" i="3"/>
  <c r="E1086" i="3"/>
  <c r="D1086" i="3"/>
  <c r="C1086" i="3"/>
  <c r="B1086" i="3"/>
  <c r="G1085" i="3"/>
  <c r="F1085" i="3"/>
  <c r="E1085" i="3"/>
  <c r="D1085" i="3"/>
  <c r="C1085" i="3"/>
  <c r="B1085" i="3"/>
  <c r="G1084" i="3"/>
  <c r="F1084" i="3"/>
  <c r="E1084" i="3"/>
  <c r="D1084" i="3"/>
  <c r="C1084" i="3"/>
  <c r="B1084" i="3"/>
  <c r="G1083" i="3"/>
  <c r="F1083" i="3"/>
  <c r="E1083" i="3"/>
  <c r="D1083" i="3"/>
  <c r="C1083" i="3"/>
  <c r="B1083" i="3"/>
  <c r="G1082" i="3"/>
  <c r="F1082" i="3"/>
  <c r="E1082" i="3"/>
  <c r="D1082" i="3"/>
  <c r="C1082" i="3"/>
  <c r="B1082" i="3"/>
  <c r="G1081" i="3"/>
  <c r="F1081" i="3"/>
  <c r="E1081" i="3"/>
  <c r="D1081" i="3"/>
  <c r="C1081" i="3"/>
  <c r="B1081" i="3"/>
  <c r="G1080" i="3"/>
  <c r="F1080" i="3"/>
  <c r="E1080" i="3"/>
  <c r="D1080" i="3"/>
  <c r="C1080" i="3"/>
  <c r="B1080" i="3"/>
  <c r="G1079" i="3"/>
  <c r="F1079" i="3"/>
  <c r="E1079" i="3"/>
  <c r="D1079" i="3"/>
  <c r="C1079" i="3"/>
  <c r="B1079" i="3"/>
  <c r="G1078" i="3"/>
  <c r="F1078" i="3"/>
  <c r="E1078" i="3"/>
  <c r="D1078" i="3"/>
  <c r="C1078" i="3"/>
  <c r="B1078" i="3"/>
  <c r="G1077" i="3"/>
  <c r="F1077" i="3"/>
  <c r="E1077" i="3"/>
  <c r="D1077" i="3"/>
  <c r="C1077" i="3"/>
  <c r="B1077" i="3"/>
  <c r="G1076" i="3"/>
  <c r="F1076" i="3"/>
  <c r="E1076" i="3"/>
  <c r="D1076" i="3"/>
  <c r="C1076" i="3"/>
  <c r="B1076" i="3"/>
  <c r="G1075" i="3"/>
  <c r="F1075" i="3"/>
  <c r="E1075" i="3"/>
  <c r="D1075" i="3"/>
  <c r="C1075" i="3"/>
  <c r="B1075" i="3"/>
  <c r="G1074" i="3"/>
  <c r="F1074" i="3"/>
  <c r="E1074" i="3"/>
  <c r="D1074" i="3"/>
  <c r="C1074" i="3"/>
  <c r="B1074" i="3"/>
  <c r="G1073" i="3"/>
  <c r="F1073" i="3"/>
  <c r="E1073" i="3"/>
  <c r="D1073" i="3"/>
  <c r="C1073" i="3"/>
  <c r="B1073" i="3"/>
  <c r="G1072" i="3"/>
  <c r="F1072" i="3"/>
  <c r="E1072" i="3"/>
  <c r="D1072" i="3"/>
  <c r="C1072" i="3"/>
  <c r="B1072" i="3"/>
  <c r="G1071" i="3"/>
  <c r="F1071" i="3"/>
  <c r="E1071" i="3"/>
  <c r="D1071" i="3"/>
  <c r="C1071" i="3"/>
  <c r="B1071" i="3"/>
  <c r="G1070" i="3"/>
  <c r="F1070" i="3"/>
  <c r="E1070" i="3"/>
  <c r="D1070" i="3"/>
  <c r="C1070" i="3"/>
  <c r="B1070" i="3"/>
  <c r="G1069" i="3"/>
  <c r="F1069" i="3"/>
  <c r="E1069" i="3"/>
  <c r="D1069" i="3"/>
  <c r="C1069" i="3"/>
  <c r="B1069" i="3"/>
  <c r="G1068" i="3"/>
  <c r="F1068" i="3"/>
  <c r="E1068" i="3"/>
  <c r="D1068" i="3"/>
  <c r="C1068" i="3"/>
  <c r="B1068" i="3"/>
  <c r="G1067" i="3"/>
  <c r="F1067" i="3"/>
  <c r="E1067" i="3"/>
  <c r="D1067" i="3"/>
  <c r="C1067" i="3"/>
  <c r="B1067" i="3"/>
  <c r="G1066" i="3"/>
  <c r="F1066" i="3"/>
  <c r="E1066" i="3"/>
  <c r="D1066" i="3"/>
  <c r="C1066" i="3"/>
  <c r="B1066" i="3"/>
  <c r="G1065" i="3"/>
  <c r="F1065" i="3"/>
  <c r="E1065" i="3"/>
  <c r="D1065" i="3"/>
  <c r="C1065" i="3"/>
  <c r="B1065" i="3"/>
  <c r="G1064" i="3"/>
  <c r="F1064" i="3"/>
  <c r="E1064" i="3"/>
  <c r="D1064" i="3"/>
  <c r="C1064" i="3"/>
  <c r="B1064" i="3"/>
  <c r="G1063" i="3"/>
  <c r="F1063" i="3"/>
  <c r="E1063" i="3"/>
  <c r="D1063" i="3"/>
  <c r="C1063" i="3"/>
  <c r="B1063" i="3"/>
  <c r="G1062" i="3"/>
  <c r="F1062" i="3"/>
  <c r="E1062" i="3"/>
  <c r="D1062" i="3"/>
  <c r="C1062" i="3"/>
  <c r="B1062" i="3"/>
  <c r="G1061" i="3"/>
  <c r="F1061" i="3"/>
  <c r="E1061" i="3"/>
  <c r="D1061" i="3"/>
  <c r="C1061" i="3"/>
  <c r="B1061" i="3"/>
  <c r="G1060" i="3"/>
  <c r="F1060" i="3"/>
  <c r="E1060" i="3"/>
  <c r="D1060" i="3"/>
  <c r="C1060" i="3"/>
  <c r="B1060" i="3"/>
  <c r="G1059" i="3"/>
  <c r="F1059" i="3"/>
  <c r="E1059" i="3"/>
  <c r="D1059" i="3"/>
  <c r="C1059" i="3"/>
  <c r="B1059" i="3"/>
  <c r="G1058" i="3"/>
  <c r="F1058" i="3"/>
  <c r="E1058" i="3"/>
  <c r="D1058" i="3"/>
  <c r="C1058" i="3"/>
  <c r="B1058" i="3"/>
  <c r="G1057" i="3"/>
  <c r="F1057" i="3"/>
  <c r="E1057" i="3"/>
  <c r="D1057" i="3"/>
  <c r="C1057" i="3"/>
  <c r="B1057" i="3"/>
  <c r="G1056" i="3"/>
  <c r="F1056" i="3"/>
  <c r="E1056" i="3"/>
  <c r="D1056" i="3"/>
  <c r="C1056" i="3"/>
  <c r="B1056" i="3"/>
  <c r="G1055" i="3"/>
  <c r="F1055" i="3"/>
  <c r="E1055" i="3"/>
  <c r="D1055" i="3"/>
  <c r="C1055" i="3"/>
  <c r="B1055" i="3"/>
  <c r="G1054" i="3"/>
  <c r="F1054" i="3"/>
  <c r="E1054" i="3"/>
  <c r="D1054" i="3"/>
  <c r="C1054" i="3"/>
  <c r="B1054" i="3"/>
  <c r="G1053" i="3"/>
  <c r="F1053" i="3"/>
  <c r="E1053" i="3"/>
  <c r="D1053" i="3"/>
  <c r="C1053" i="3"/>
  <c r="B1053" i="3"/>
  <c r="G1052" i="3"/>
  <c r="F1052" i="3"/>
  <c r="E1052" i="3"/>
  <c r="D1052" i="3"/>
  <c r="C1052" i="3"/>
  <c r="B1052" i="3"/>
  <c r="G1051" i="3"/>
  <c r="F1051" i="3"/>
  <c r="E1051" i="3"/>
  <c r="D1051" i="3"/>
  <c r="C1051" i="3"/>
  <c r="B1051" i="3"/>
  <c r="G1050" i="3"/>
  <c r="F1050" i="3"/>
  <c r="E1050" i="3"/>
  <c r="D1050" i="3"/>
  <c r="C1050" i="3"/>
  <c r="B1050" i="3"/>
  <c r="G1049" i="3"/>
  <c r="F1049" i="3"/>
  <c r="E1049" i="3"/>
  <c r="D1049" i="3"/>
  <c r="C1049" i="3"/>
  <c r="B1049" i="3"/>
  <c r="G1048" i="3"/>
  <c r="F1048" i="3"/>
  <c r="E1048" i="3"/>
  <c r="D1048" i="3"/>
  <c r="C1048" i="3"/>
  <c r="B1048" i="3"/>
  <c r="G1047" i="3"/>
  <c r="F1047" i="3"/>
  <c r="E1047" i="3"/>
  <c r="D1047" i="3"/>
  <c r="C1047" i="3"/>
  <c r="B1047" i="3"/>
  <c r="G1046" i="3"/>
  <c r="F1046" i="3"/>
  <c r="E1046" i="3"/>
  <c r="D1046" i="3"/>
  <c r="C1046" i="3"/>
  <c r="B1046" i="3"/>
  <c r="G1045" i="3"/>
  <c r="F1045" i="3"/>
  <c r="E1045" i="3"/>
  <c r="D1045" i="3"/>
  <c r="C1045" i="3"/>
  <c r="B1045" i="3"/>
  <c r="G1044" i="3"/>
  <c r="F1044" i="3"/>
  <c r="E1044" i="3"/>
  <c r="D1044" i="3"/>
  <c r="C1044" i="3"/>
  <c r="B1044" i="3"/>
  <c r="G1043" i="3"/>
  <c r="F1043" i="3"/>
  <c r="E1043" i="3"/>
  <c r="D1043" i="3"/>
  <c r="C1043" i="3"/>
  <c r="B1043" i="3"/>
  <c r="G1042" i="3"/>
  <c r="F1042" i="3"/>
  <c r="E1042" i="3"/>
  <c r="D1042" i="3"/>
  <c r="C1042" i="3"/>
  <c r="B1042" i="3"/>
  <c r="G1041" i="3"/>
  <c r="F1041" i="3"/>
  <c r="E1041" i="3"/>
  <c r="D1041" i="3"/>
  <c r="C1041" i="3"/>
  <c r="B1041" i="3"/>
  <c r="G1040" i="3"/>
  <c r="F1040" i="3"/>
  <c r="E1040" i="3"/>
  <c r="D1040" i="3"/>
  <c r="C1040" i="3"/>
  <c r="B1040" i="3"/>
  <c r="G1039" i="3"/>
  <c r="F1039" i="3"/>
  <c r="E1039" i="3"/>
  <c r="D1039" i="3"/>
  <c r="C1039" i="3"/>
  <c r="B1039" i="3"/>
  <c r="G1038" i="3"/>
  <c r="F1038" i="3"/>
  <c r="E1038" i="3"/>
  <c r="D1038" i="3"/>
  <c r="C1038" i="3"/>
  <c r="B1038" i="3"/>
  <c r="G1037" i="3"/>
  <c r="F1037" i="3"/>
  <c r="E1037" i="3"/>
  <c r="D1037" i="3"/>
  <c r="C1037" i="3"/>
  <c r="B1037" i="3"/>
  <c r="G1036" i="3"/>
  <c r="F1036" i="3"/>
  <c r="E1036" i="3"/>
  <c r="D1036" i="3"/>
  <c r="C1036" i="3"/>
  <c r="B1036" i="3"/>
  <c r="G1035" i="3"/>
  <c r="F1035" i="3"/>
  <c r="E1035" i="3"/>
  <c r="D1035" i="3"/>
  <c r="C1035" i="3"/>
  <c r="B1035" i="3"/>
  <c r="G1034" i="3"/>
  <c r="F1034" i="3"/>
  <c r="E1034" i="3"/>
  <c r="D1034" i="3"/>
  <c r="C1034" i="3"/>
  <c r="B1034" i="3"/>
  <c r="G1033" i="3"/>
  <c r="F1033" i="3"/>
  <c r="E1033" i="3"/>
  <c r="D1033" i="3"/>
  <c r="C1033" i="3"/>
  <c r="B1033" i="3"/>
  <c r="G1032" i="3"/>
  <c r="F1032" i="3"/>
  <c r="E1032" i="3"/>
  <c r="D1032" i="3"/>
  <c r="C1032" i="3"/>
  <c r="B1032" i="3"/>
  <c r="G1031" i="3"/>
  <c r="F1031" i="3"/>
  <c r="E1031" i="3"/>
  <c r="D1031" i="3"/>
  <c r="C1031" i="3"/>
  <c r="B1031" i="3"/>
  <c r="G1030" i="3"/>
  <c r="F1030" i="3"/>
  <c r="E1030" i="3"/>
  <c r="D1030" i="3"/>
  <c r="C1030" i="3"/>
  <c r="B1030" i="3"/>
  <c r="G1029" i="3"/>
  <c r="F1029" i="3"/>
  <c r="E1029" i="3"/>
  <c r="D1029" i="3"/>
  <c r="C1029" i="3"/>
  <c r="B1029" i="3"/>
  <c r="G1028" i="3"/>
  <c r="F1028" i="3"/>
  <c r="E1028" i="3"/>
  <c r="D1028" i="3"/>
  <c r="C1028" i="3"/>
  <c r="B1028" i="3"/>
  <c r="G1027" i="3"/>
  <c r="F1027" i="3"/>
  <c r="E1027" i="3"/>
  <c r="D1027" i="3"/>
  <c r="C1027" i="3"/>
  <c r="B1027" i="3"/>
  <c r="G1026" i="3"/>
  <c r="F1026" i="3"/>
  <c r="E1026" i="3"/>
  <c r="D1026" i="3"/>
  <c r="C1026" i="3"/>
  <c r="B1026" i="3"/>
  <c r="G1025" i="3"/>
  <c r="F1025" i="3"/>
  <c r="E1025" i="3"/>
  <c r="D1025" i="3"/>
  <c r="C1025" i="3"/>
  <c r="B1025" i="3"/>
  <c r="G1024" i="3"/>
  <c r="F1024" i="3"/>
  <c r="E1024" i="3"/>
  <c r="D1024" i="3"/>
  <c r="C1024" i="3"/>
  <c r="B1024" i="3"/>
  <c r="G1023" i="3"/>
  <c r="F1023" i="3"/>
  <c r="E1023" i="3"/>
  <c r="D1023" i="3"/>
  <c r="C1023" i="3"/>
  <c r="B1023" i="3"/>
  <c r="G1022" i="3"/>
  <c r="F1022" i="3"/>
  <c r="E1022" i="3"/>
  <c r="D1022" i="3"/>
  <c r="C1022" i="3"/>
  <c r="B1022" i="3"/>
  <c r="G1021" i="3"/>
  <c r="F1021" i="3"/>
  <c r="E1021" i="3"/>
  <c r="D1021" i="3"/>
  <c r="C1021" i="3"/>
  <c r="B1021" i="3"/>
  <c r="G1020" i="3"/>
  <c r="F1020" i="3"/>
  <c r="E1020" i="3"/>
  <c r="D1020" i="3"/>
  <c r="C1020" i="3"/>
  <c r="B1020" i="3"/>
  <c r="G1019" i="3"/>
  <c r="F1019" i="3"/>
  <c r="E1019" i="3"/>
  <c r="D1019" i="3"/>
  <c r="C1019" i="3"/>
  <c r="B1019" i="3"/>
  <c r="G1018" i="3"/>
  <c r="F1018" i="3"/>
  <c r="E1018" i="3"/>
  <c r="D1018" i="3"/>
  <c r="C1018" i="3"/>
  <c r="B1018" i="3"/>
  <c r="G1017" i="3"/>
  <c r="F1017" i="3"/>
  <c r="E1017" i="3"/>
  <c r="D1017" i="3"/>
  <c r="C1017" i="3"/>
  <c r="B1017" i="3"/>
  <c r="G1016" i="3"/>
  <c r="F1016" i="3"/>
  <c r="E1016" i="3"/>
  <c r="D1016" i="3"/>
  <c r="C1016" i="3"/>
  <c r="B1016" i="3"/>
  <c r="G1015" i="3"/>
  <c r="F1015" i="3"/>
  <c r="E1015" i="3"/>
  <c r="D1015" i="3"/>
  <c r="C1015" i="3"/>
  <c r="B1015" i="3"/>
  <c r="G1014" i="3"/>
  <c r="F1014" i="3"/>
  <c r="E1014" i="3"/>
  <c r="D1014" i="3"/>
  <c r="C1014" i="3"/>
  <c r="B1014" i="3"/>
  <c r="G1013" i="3"/>
  <c r="F1013" i="3"/>
  <c r="E1013" i="3"/>
  <c r="D1013" i="3"/>
  <c r="C1013" i="3"/>
  <c r="B1013" i="3"/>
  <c r="G1012" i="3"/>
  <c r="F1012" i="3"/>
  <c r="E1012" i="3"/>
  <c r="D1012" i="3"/>
  <c r="C1012" i="3"/>
  <c r="B1012" i="3"/>
  <c r="G1011" i="3"/>
  <c r="F1011" i="3"/>
  <c r="E1011" i="3"/>
  <c r="D1011" i="3"/>
  <c r="C1011" i="3"/>
  <c r="B1011" i="3"/>
  <c r="G1010" i="3"/>
  <c r="F1010" i="3"/>
  <c r="E1010" i="3"/>
  <c r="D1010" i="3"/>
  <c r="C1010" i="3"/>
  <c r="B1010" i="3"/>
  <c r="G1009" i="3"/>
  <c r="F1009" i="3"/>
  <c r="E1009" i="3"/>
  <c r="D1009" i="3"/>
  <c r="C1009" i="3"/>
  <c r="B1009" i="3"/>
  <c r="G1008" i="3"/>
  <c r="F1008" i="3"/>
  <c r="E1008" i="3"/>
  <c r="D1008" i="3"/>
  <c r="C1008" i="3"/>
  <c r="B1008" i="3"/>
  <c r="G1007" i="3"/>
  <c r="F1007" i="3"/>
  <c r="E1007" i="3"/>
  <c r="D1007" i="3"/>
  <c r="C1007" i="3"/>
  <c r="B1007" i="3"/>
  <c r="G1006" i="3"/>
  <c r="F1006" i="3"/>
  <c r="E1006" i="3"/>
  <c r="D1006" i="3"/>
  <c r="C1006" i="3"/>
  <c r="B1006" i="3"/>
  <c r="G1005" i="3"/>
  <c r="F1005" i="3"/>
  <c r="E1005" i="3"/>
  <c r="D1005" i="3"/>
  <c r="C1005" i="3"/>
  <c r="B1005" i="3"/>
  <c r="G1004" i="3"/>
  <c r="F1004" i="3"/>
  <c r="E1004" i="3"/>
  <c r="D1004" i="3"/>
  <c r="C1004" i="3"/>
  <c r="B1004" i="3"/>
  <c r="G1003" i="3"/>
  <c r="F1003" i="3"/>
  <c r="E1003" i="3"/>
  <c r="D1003" i="3"/>
  <c r="C1003" i="3"/>
  <c r="B1003" i="3"/>
  <c r="G1002" i="3"/>
  <c r="F1002" i="3"/>
  <c r="E1002" i="3"/>
  <c r="D1002" i="3"/>
  <c r="C1002" i="3"/>
  <c r="B1002" i="3"/>
  <c r="G1001" i="3"/>
  <c r="F1001" i="3"/>
  <c r="E1001" i="3"/>
  <c r="D1001" i="3"/>
  <c r="C1001" i="3"/>
  <c r="B1001" i="3"/>
  <c r="G1000" i="3"/>
  <c r="F1000" i="3"/>
  <c r="E1000" i="3"/>
  <c r="D1000" i="3"/>
  <c r="C1000" i="3"/>
  <c r="B1000" i="3"/>
  <c r="G999" i="3"/>
  <c r="F999" i="3"/>
  <c r="E999" i="3"/>
  <c r="D999" i="3"/>
  <c r="C999" i="3"/>
  <c r="B999" i="3"/>
  <c r="G998" i="3"/>
  <c r="F998" i="3"/>
  <c r="E998" i="3"/>
  <c r="D998" i="3"/>
  <c r="C998" i="3"/>
  <c r="B998" i="3"/>
  <c r="G997" i="3"/>
  <c r="F997" i="3"/>
  <c r="E997" i="3"/>
  <c r="D997" i="3"/>
  <c r="C997" i="3"/>
  <c r="B997" i="3"/>
  <c r="G996" i="3"/>
  <c r="F996" i="3"/>
  <c r="E996" i="3"/>
  <c r="D996" i="3"/>
  <c r="C996" i="3"/>
  <c r="B996" i="3"/>
  <c r="G995" i="3"/>
  <c r="F995" i="3"/>
  <c r="E995" i="3"/>
  <c r="D995" i="3"/>
  <c r="C995" i="3"/>
  <c r="B995" i="3"/>
  <c r="G994" i="3"/>
  <c r="F994" i="3"/>
  <c r="E994" i="3"/>
  <c r="D994" i="3"/>
  <c r="C994" i="3"/>
  <c r="B994" i="3"/>
  <c r="G993" i="3"/>
  <c r="F993" i="3"/>
  <c r="E993" i="3"/>
  <c r="D993" i="3"/>
  <c r="C993" i="3"/>
  <c r="B993" i="3"/>
  <c r="G992" i="3"/>
  <c r="F992" i="3"/>
  <c r="E992" i="3"/>
  <c r="D992" i="3"/>
  <c r="C992" i="3"/>
  <c r="B992" i="3"/>
  <c r="G991" i="3"/>
  <c r="F991" i="3"/>
  <c r="E991" i="3"/>
  <c r="D991" i="3"/>
  <c r="C991" i="3"/>
  <c r="B991" i="3"/>
  <c r="G990" i="3"/>
  <c r="F990" i="3"/>
  <c r="E990" i="3"/>
  <c r="D990" i="3"/>
  <c r="C990" i="3"/>
  <c r="B990" i="3"/>
  <c r="G989" i="3"/>
  <c r="F989" i="3"/>
  <c r="E989" i="3"/>
  <c r="D989" i="3"/>
  <c r="C989" i="3"/>
  <c r="B989" i="3"/>
  <c r="G988" i="3"/>
  <c r="F988" i="3"/>
  <c r="E988" i="3"/>
  <c r="D988" i="3"/>
  <c r="C988" i="3"/>
  <c r="B988" i="3"/>
  <c r="G987" i="3"/>
  <c r="F987" i="3"/>
  <c r="E987" i="3"/>
  <c r="D987" i="3"/>
  <c r="C987" i="3"/>
  <c r="B987" i="3"/>
  <c r="G986" i="3"/>
  <c r="F986" i="3"/>
  <c r="E986" i="3"/>
  <c r="D986" i="3"/>
  <c r="C986" i="3"/>
  <c r="B986" i="3"/>
  <c r="G985" i="3"/>
  <c r="F985" i="3"/>
  <c r="E985" i="3"/>
  <c r="D985" i="3"/>
  <c r="C985" i="3"/>
  <c r="B985" i="3"/>
  <c r="G984" i="3"/>
  <c r="F984" i="3"/>
  <c r="E984" i="3"/>
  <c r="D984" i="3"/>
  <c r="C984" i="3"/>
  <c r="B984" i="3"/>
  <c r="G983" i="3"/>
  <c r="F983" i="3"/>
  <c r="E983" i="3"/>
  <c r="D983" i="3"/>
  <c r="C983" i="3"/>
  <c r="B983" i="3"/>
  <c r="G982" i="3"/>
  <c r="F982" i="3"/>
  <c r="E982" i="3"/>
  <c r="D982" i="3"/>
  <c r="C982" i="3"/>
  <c r="B982" i="3"/>
  <c r="G981" i="3"/>
  <c r="F981" i="3"/>
  <c r="E981" i="3"/>
  <c r="D981" i="3"/>
  <c r="C981" i="3"/>
  <c r="B981" i="3"/>
  <c r="G980" i="3"/>
  <c r="F980" i="3"/>
  <c r="E980" i="3"/>
  <c r="D980" i="3"/>
  <c r="C980" i="3"/>
  <c r="B980" i="3"/>
  <c r="G979" i="3"/>
  <c r="F979" i="3"/>
  <c r="E979" i="3"/>
  <c r="D979" i="3"/>
  <c r="C979" i="3"/>
  <c r="B979" i="3"/>
  <c r="G978" i="3"/>
  <c r="F978" i="3"/>
  <c r="E978" i="3"/>
  <c r="D978" i="3"/>
  <c r="C978" i="3"/>
  <c r="B978" i="3"/>
  <c r="G977" i="3"/>
  <c r="F977" i="3"/>
  <c r="E977" i="3"/>
  <c r="D977" i="3"/>
  <c r="C977" i="3"/>
  <c r="B977" i="3"/>
  <c r="G976" i="3"/>
  <c r="F976" i="3"/>
  <c r="E976" i="3"/>
  <c r="D976" i="3"/>
  <c r="C976" i="3"/>
  <c r="B976" i="3"/>
  <c r="G975" i="3"/>
  <c r="F975" i="3"/>
  <c r="E975" i="3"/>
  <c r="D975" i="3"/>
  <c r="C975" i="3"/>
  <c r="B975" i="3"/>
  <c r="G974" i="3"/>
  <c r="F974" i="3"/>
  <c r="E974" i="3"/>
  <c r="D974" i="3"/>
  <c r="C974" i="3"/>
  <c r="B974" i="3"/>
  <c r="G973" i="3"/>
  <c r="F973" i="3"/>
  <c r="E973" i="3"/>
  <c r="D973" i="3"/>
  <c r="C973" i="3"/>
  <c r="B973" i="3"/>
  <c r="G972" i="3"/>
  <c r="F972" i="3"/>
  <c r="E972" i="3"/>
  <c r="D972" i="3"/>
  <c r="C972" i="3"/>
  <c r="B972" i="3"/>
  <c r="G971" i="3"/>
  <c r="F971" i="3"/>
  <c r="E971" i="3"/>
  <c r="D971" i="3"/>
  <c r="C971" i="3"/>
  <c r="B971" i="3"/>
  <c r="G970" i="3"/>
  <c r="F970" i="3"/>
  <c r="E970" i="3"/>
  <c r="D970" i="3"/>
  <c r="C970" i="3"/>
  <c r="B970" i="3"/>
  <c r="G969" i="3"/>
  <c r="F969" i="3"/>
  <c r="E969" i="3"/>
  <c r="D969" i="3"/>
  <c r="C969" i="3"/>
  <c r="B969" i="3"/>
  <c r="G968" i="3"/>
  <c r="F968" i="3"/>
  <c r="E968" i="3"/>
  <c r="D968" i="3"/>
  <c r="C968" i="3"/>
  <c r="B968" i="3"/>
  <c r="G967" i="3"/>
  <c r="F967" i="3"/>
  <c r="E967" i="3"/>
  <c r="D967" i="3"/>
  <c r="C967" i="3"/>
  <c r="B967" i="3"/>
  <c r="G966" i="3"/>
  <c r="F966" i="3"/>
  <c r="E966" i="3"/>
  <c r="D966" i="3"/>
  <c r="C966" i="3"/>
  <c r="B966" i="3"/>
  <c r="G965" i="3"/>
  <c r="F965" i="3"/>
  <c r="E965" i="3"/>
  <c r="D965" i="3"/>
  <c r="C965" i="3"/>
  <c r="B965" i="3"/>
  <c r="G964" i="3"/>
  <c r="F964" i="3"/>
  <c r="E964" i="3"/>
  <c r="D964" i="3"/>
  <c r="C964" i="3"/>
  <c r="B964" i="3"/>
  <c r="G963" i="3"/>
  <c r="F963" i="3"/>
  <c r="E963" i="3"/>
  <c r="D963" i="3"/>
  <c r="C963" i="3"/>
  <c r="B963" i="3"/>
  <c r="G962" i="3"/>
  <c r="F962" i="3"/>
  <c r="E962" i="3"/>
  <c r="D962" i="3"/>
  <c r="C962" i="3"/>
  <c r="B962" i="3"/>
  <c r="G961" i="3"/>
  <c r="F961" i="3"/>
  <c r="E961" i="3"/>
  <c r="D961" i="3"/>
  <c r="C961" i="3"/>
  <c r="B961" i="3"/>
  <c r="G960" i="3"/>
  <c r="F960" i="3"/>
  <c r="E960" i="3"/>
  <c r="D960" i="3"/>
  <c r="C960" i="3"/>
  <c r="B960" i="3"/>
  <c r="G959" i="3"/>
  <c r="F959" i="3"/>
  <c r="E959" i="3"/>
  <c r="D959" i="3"/>
  <c r="C959" i="3"/>
  <c r="B959" i="3"/>
  <c r="G958" i="3"/>
  <c r="F958" i="3"/>
  <c r="E958" i="3"/>
  <c r="D958" i="3"/>
  <c r="C958" i="3"/>
  <c r="B958" i="3"/>
  <c r="G957" i="3"/>
  <c r="F957" i="3"/>
  <c r="E957" i="3"/>
  <c r="D957" i="3"/>
  <c r="C957" i="3"/>
  <c r="B957" i="3"/>
  <c r="G956" i="3"/>
  <c r="F956" i="3"/>
  <c r="E956" i="3"/>
  <c r="D956" i="3"/>
  <c r="C956" i="3"/>
  <c r="B956" i="3"/>
  <c r="G955" i="3"/>
  <c r="F955" i="3"/>
  <c r="E955" i="3"/>
  <c r="D955" i="3"/>
  <c r="C955" i="3"/>
  <c r="B955" i="3"/>
  <c r="G954" i="3"/>
  <c r="F954" i="3"/>
  <c r="E954" i="3"/>
  <c r="D954" i="3"/>
  <c r="C954" i="3"/>
  <c r="B954" i="3"/>
  <c r="G953" i="3"/>
  <c r="F953" i="3"/>
  <c r="E953" i="3"/>
  <c r="D953" i="3"/>
  <c r="C953" i="3"/>
  <c r="B953" i="3"/>
  <c r="G952" i="3"/>
  <c r="F952" i="3"/>
  <c r="E952" i="3"/>
  <c r="D952" i="3"/>
  <c r="C952" i="3"/>
  <c r="B952" i="3"/>
  <c r="G951" i="3"/>
  <c r="F951" i="3"/>
  <c r="E951" i="3"/>
  <c r="D951" i="3"/>
  <c r="C951" i="3"/>
  <c r="B951" i="3"/>
  <c r="G950" i="3"/>
  <c r="F950" i="3"/>
  <c r="E950" i="3"/>
  <c r="D950" i="3"/>
  <c r="C950" i="3"/>
  <c r="B950" i="3"/>
  <c r="G949" i="3"/>
  <c r="F949" i="3"/>
  <c r="E949" i="3"/>
  <c r="D949" i="3"/>
  <c r="C949" i="3"/>
  <c r="B949" i="3"/>
  <c r="G948" i="3"/>
  <c r="F948" i="3"/>
  <c r="E948" i="3"/>
  <c r="D948" i="3"/>
  <c r="C948" i="3"/>
  <c r="B948" i="3"/>
  <c r="G947" i="3"/>
  <c r="F947" i="3"/>
  <c r="E947" i="3"/>
  <c r="D947" i="3"/>
  <c r="C947" i="3"/>
  <c r="B947" i="3"/>
  <c r="G946" i="3"/>
  <c r="F946" i="3"/>
  <c r="E946" i="3"/>
  <c r="D946" i="3"/>
  <c r="C946" i="3"/>
  <c r="B946" i="3"/>
  <c r="G945" i="3"/>
  <c r="F945" i="3"/>
  <c r="E945" i="3"/>
  <c r="D945" i="3"/>
  <c r="C945" i="3"/>
  <c r="B945" i="3"/>
  <c r="G944" i="3"/>
  <c r="F944" i="3"/>
  <c r="E944" i="3"/>
  <c r="D944" i="3"/>
  <c r="C944" i="3"/>
  <c r="B944" i="3"/>
  <c r="G943" i="3"/>
  <c r="F943" i="3"/>
  <c r="E943" i="3"/>
  <c r="D943" i="3"/>
  <c r="C943" i="3"/>
  <c r="B943" i="3"/>
  <c r="G942" i="3"/>
  <c r="F942" i="3"/>
  <c r="E942" i="3"/>
  <c r="D942" i="3"/>
  <c r="C942" i="3"/>
  <c r="B942" i="3"/>
  <c r="G941" i="3"/>
  <c r="F941" i="3"/>
  <c r="E941" i="3"/>
  <c r="D941" i="3"/>
  <c r="C941" i="3"/>
  <c r="B941" i="3"/>
  <c r="G940" i="3"/>
  <c r="F940" i="3"/>
  <c r="E940" i="3"/>
  <c r="D940" i="3"/>
  <c r="C940" i="3"/>
  <c r="B940" i="3"/>
  <c r="G939" i="3"/>
  <c r="F939" i="3"/>
  <c r="E939" i="3"/>
  <c r="D939" i="3"/>
  <c r="C939" i="3"/>
  <c r="B939" i="3"/>
  <c r="G938" i="3"/>
  <c r="F938" i="3"/>
  <c r="E938" i="3"/>
  <c r="D938" i="3"/>
  <c r="C938" i="3"/>
  <c r="B938" i="3"/>
  <c r="G937" i="3"/>
  <c r="F937" i="3"/>
  <c r="E937" i="3"/>
  <c r="D937" i="3"/>
  <c r="C937" i="3"/>
  <c r="B937" i="3"/>
  <c r="G936" i="3"/>
  <c r="F936" i="3"/>
  <c r="E936" i="3"/>
  <c r="D936" i="3"/>
  <c r="C936" i="3"/>
  <c r="B936" i="3"/>
  <c r="G935" i="3"/>
  <c r="F935" i="3"/>
  <c r="E935" i="3"/>
  <c r="D935" i="3"/>
  <c r="C935" i="3"/>
  <c r="B935" i="3"/>
  <c r="G934" i="3"/>
  <c r="F934" i="3"/>
  <c r="E934" i="3"/>
  <c r="D934" i="3"/>
  <c r="C934" i="3"/>
  <c r="B934" i="3"/>
  <c r="G933" i="3"/>
  <c r="F933" i="3"/>
  <c r="E933" i="3"/>
  <c r="D933" i="3"/>
  <c r="C933" i="3"/>
  <c r="B933" i="3"/>
  <c r="G932" i="3"/>
  <c r="F932" i="3"/>
  <c r="E932" i="3"/>
  <c r="D932" i="3"/>
  <c r="C932" i="3"/>
  <c r="B932" i="3"/>
  <c r="G931" i="3"/>
  <c r="F931" i="3"/>
  <c r="E931" i="3"/>
  <c r="D931" i="3"/>
  <c r="C931" i="3"/>
  <c r="B931" i="3"/>
  <c r="G930" i="3"/>
  <c r="F930" i="3"/>
  <c r="E930" i="3"/>
  <c r="D930" i="3"/>
  <c r="C930" i="3"/>
  <c r="B930" i="3"/>
  <c r="G929" i="3"/>
  <c r="F929" i="3"/>
  <c r="E929" i="3"/>
  <c r="D929" i="3"/>
  <c r="C929" i="3"/>
  <c r="B929" i="3"/>
  <c r="G928" i="3"/>
  <c r="F928" i="3"/>
  <c r="E928" i="3"/>
  <c r="D928" i="3"/>
  <c r="C928" i="3"/>
  <c r="B928" i="3"/>
  <c r="G927" i="3"/>
  <c r="F927" i="3"/>
  <c r="E927" i="3"/>
  <c r="D927" i="3"/>
  <c r="C927" i="3"/>
  <c r="B927" i="3"/>
  <c r="G926" i="3"/>
  <c r="F926" i="3"/>
  <c r="E926" i="3"/>
  <c r="D926" i="3"/>
  <c r="C926" i="3"/>
  <c r="B926" i="3"/>
  <c r="G925" i="3"/>
  <c r="F925" i="3"/>
  <c r="E925" i="3"/>
  <c r="D925" i="3"/>
  <c r="C925" i="3"/>
  <c r="B925" i="3"/>
  <c r="G924" i="3"/>
  <c r="F924" i="3"/>
  <c r="E924" i="3"/>
  <c r="D924" i="3"/>
  <c r="C924" i="3"/>
  <c r="B924" i="3"/>
  <c r="G923" i="3"/>
  <c r="F923" i="3"/>
  <c r="E923" i="3"/>
  <c r="D923" i="3"/>
  <c r="C923" i="3"/>
  <c r="B923" i="3"/>
  <c r="G922" i="3"/>
  <c r="F922" i="3"/>
  <c r="E922" i="3"/>
  <c r="D922" i="3"/>
  <c r="C922" i="3"/>
  <c r="B922" i="3"/>
  <c r="G921" i="3"/>
  <c r="F921" i="3"/>
  <c r="E921" i="3"/>
  <c r="D921" i="3"/>
  <c r="C921" i="3"/>
  <c r="B921" i="3"/>
  <c r="G920" i="3"/>
  <c r="F920" i="3"/>
  <c r="E920" i="3"/>
  <c r="D920" i="3"/>
  <c r="C920" i="3"/>
  <c r="B920" i="3"/>
  <c r="G919" i="3"/>
  <c r="F919" i="3"/>
  <c r="E919" i="3"/>
  <c r="D919" i="3"/>
  <c r="C919" i="3"/>
  <c r="B919" i="3"/>
  <c r="G918" i="3"/>
  <c r="F918" i="3"/>
  <c r="E918" i="3"/>
  <c r="D918" i="3"/>
  <c r="C918" i="3"/>
  <c r="B918" i="3"/>
  <c r="G917" i="3"/>
  <c r="F917" i="3"/>
  <c r="E917" i="3"/>
  <c r="D917" i="3"/>
  <c r="C917" i="3"/>
  <c r="B917" i="3"/>
  <c r="G916" i="3"/>
  <c r="F916" i="3"/>
  <c r="E916" i="3"/>
  <c r="D916" i="3"/>
  <c r="C916" i="3"/>
  <c r="B916" i="3"/>
  <c r="G915" i="3"/>
  <c r="F915" i="3"/>
  <c r="E915" i="3"/>
  <c r="D915" i="3"/>
  <c r="C915" i="3"/>
  <c r="B915" i="3"/>
  <c r="G914" i="3"/>
  <c r="F914" i="3"/>
  <c r="E914" i="3"/>
  <c r="D914" i="3"/>
  <c r="C914" i="3"/>
  <c r="B914" i="3"/>
  <c r="G913" i="3"/>
  <c r="F913" i="3"/>
  <c r="E913" i="3"/>
  <c r="D913" i="3"/>
  <c r="C913" i="3"/>
  <c r="B913" i="3"/>
  <c r="G912" i="3"/>
  <c r="F912" i="3"/>
  <c r="E912" i="3"/>
  <c r="D912" i="3"/>
  <c r="C912" i="3"/>
  <c r="B912" i="3"/>
  <c r="G911" i="3"/>
  <c r="F911" i="3"/>
  <c r="E911" i="3"/>
  <c r="D911" i="3"/>
  <c r="C911" i="3"/>
  <c r="B911" i="3"/>
  <c r="G910" i="3"/>
  <c r="F910" i="3"/>
  <c r="E910" i="3"/>
  <c r="D910" i="3"/>
  <c r="C910" i="3"/>
  <c r="B910" i="3"/>
  <c r="G909" i="3"/>
  <c r="F909" i="3"/>
  <c r="E909" i="3"/>
  <c r="D909" i="3"/>
  <c r="C909" i="3"/>
  <c r="B909" i="3"/>
  <c r="G908" i="3"/>
  <c r="F908" i="3"/>
  <c r="E908" i="3"/>
  <c r="D908" i="3"/>
  <c r="C908" i="3"/>
  <c r="B908" i="3"/>
  <c r="G907" i="3"/>
  <c r="F907" i="3"/>
  <c r="E907" i="3"/>
  <c r="D907" i="3"/>
  <c r="C907" i="3"/>
  <c r="B907" i="3"/>
  <c r="G906" i="3"/>
  <c r="F906" i="3"/>
  <c r="E906" i="3"/>
  <c r="D906" i="3"/>
  <c r="C906" i="3"/>
  <c r="B906" i="3"/>
  <c r="G905" i="3"/>
  <c r="F905" i="3"/>
  <c r="E905" i="3"/>
  <c r="D905" i="3"/>
  <c r="C905" i="3"/>
  <c r="B905" i="3"/>
  <c r="G904" i="3"/>
  <c r="F904" i="3"/>
  <c r="E904" i="3"/>
  <c r="D904" i="3"/>
  <c r="C904" i="3"/>
  <c r="B904" i="3"/>
  <c r="G903" i="3"/>
  <c r="F903" i="3"/>
  <c r="E903" i="3"/>
  <c r="D903" i="3"/>
  <c r="C903" i="3"/>
  <c r="B903" i="3"/>
  <c r="G902" i="3"/>
  <c r="F902" i="3"/>
  <c r="E902" i="3"/>
  <c r="D902" i="3"/>
  <c r="C902" i="3"/>
  <c r="B902" i="3"/>
  <c r="G901" i="3"/>
  <c r="F901" i="3"/>
  <c r="E901" i="3"/>
  <c r="D901" i="3"/>
  <c r="C901" i="3"/>
  <c r="B901" i="3"/>
  <c r="G900" i="3"/>
  <c r="F900" i="3"/>
  <c r="E900" i="3"/>
  <c r="D900" i="3"/>
  <c r="C900" i="3"/>
  <c r="B900" i="3"/>
  <c r="G899" i="3"/>
  <c r="F899" i="3"/>
  <c r="E899" i="3"/>
  <c r="D899" i="3"/>
  <c r="C899" i="3"/>
  <c r="B899" i="3"/>
  <c r="G898" i="3"/>
  <c r="F898" i="3"/>
  <c r="E898" i="3"/>
  <c r="D898" i="3"/>
  <c r="C898" i="3"/>
  <c r="B898" i="3"/>
  <c r="G897" i="3"/>
  <c r="F897" i="3"/>
  <c r="E897" i="3"/>
  <c r="D897" i="3"/>
  <c r="C897" i="3"/>
  <c r="B897" i="3"/>
  <c r="G896" i="3"/>
  <c r="F896" i="3"/>
  <c r="E896" i="3"/>
  <c r="D896" i="3"/>
  <c r="C896" i="3"/>
  <c r="B896" i="3"/>
  <c r="G895" i="3"/>
  <c r="F895" i="3"/>
  <c r="E895" i="3"/>
  <c r="D895" i="3"/>
  <c r="C895" i="3"/>
  <c r="B895" i="3"/>
  <c r="G894" i="3"/>
  <c r="F894" i="3"/>
  <c r="E894" i="3"/>
  <c r="D894" i="3"/>
  <c r="C894" i="3"/>
  <c r="B894" i="3"/>
  <c r="G893" i="3"/>
  <c r="F893" i="3"/>
  <c r="E893" i="3"/>
  <c r="D893" i="3"/>
  <c r="C893" i="3"/>
  <c r="B893" i="3"/>
  <c r="G892" i="3"/>
  <c r="F892" i="3"/>
  <c r="E892" i="3"/>
  <c r="D892" i="3"/>
  <c r="C892" i="3"/>
  <c r="B892" i="3"/>
  <c r="G891" i="3"/>
  <c r="F891" i="3"/>
  <c r="E891" i="3"/>
  <c r="D891" i="3"/>
  <c r="C891" i="3"/>
  <c r="B891" i="3"/>
  <c r="G890" i="3"/>
  <c r="F890" i="3"/>
  <c r="E890" i="3"/>
  <c r="D890" i="3"/>
  <c r="C890" i="3"/>
  <c r="B890" i="3"/>
  <c r="G889" i="3"/>
  <c r="F889" i="3"/>
  <c r="E889" i="3"/>
  <c r="D889" i="3"/>
  <c r="C889" i="3"/>
  <c r="B889" i="3"/>
  <c r="G888" i="3"/>
  <c r="F888" i="3"/>
  <c r="E888" i="3"/>
  <c r="D888" i="3"/>
  <c r="C888" i="3"/>
  <c r="B888" i="3"/>
  <c r="G887" i="3"/>
  <c r="F887" i="3"/>
  <c r="E887" i="3"/>
  <c r="D887" i="3"/>
  <c r="C887" i="3"/>
  <c r="B887" i="3"/>
  <c r="G886" i="3"/>
  <c r="F886" i="3"/>
  <c r="E886" i="3"/>
  <c r="D886" i="3"/>
  <c r="C886" i="3"/>
  <c r="B886" i="3"/>
  <c r="G885" i="3"/>
  <c r="F885" i="3"/>
  <c r="E885" i="3"/>
  <c r="D885" i="3"/>
  <c r="C885" i="3"/>
  <c r="B885" i="3"/>
  <c r="G884" i="3"/>
  <c r="F884" i="3"/>
  <c r="E884" i="3"/>
  <c r="D884" i="3"/>
  <c r="C884" i="3"/>
  <c r="B884" i="3"/>
  <c r="G883" i="3"/>
  <c r="F883" i="3"/>
  <c r="E883" i="3"/>
  <c r="D883" i="3"/>
  <c r="C883" i="3"/>
  <c r="B883" i="3"/>
  <c r="G882" i="3"/>
  <c r="F882" i="3"/>
  <c r="E882" i="3"/>
  <c r="D882" i="3"/>
  <c r="C882" i="3"/>
  <c r="B882" i="3"/>
  <c r="G881" i="3"/>
  <c r="F881" i="3"/>
  <c r="E881" i="3"/>
  <c r="D881" i="3"/>
  <c r="C881" i="3"/>
  <c r="B881" i="3"/>
  <c r="G880" i="3"/>
  <c r="F880" i="3"/>
  <c r="E880" i="3"/>
  <c r="D880" i="3"/>
  <c r="C880" i="3"/>
  <c r="B880" i="3"/>
  <c r="G879" i="3"/>
  <c r="F879" i="3"/>
  <c r="E879" i="3"/>
  <c r="D879" i="3"/>
  <c r="C879" i="3"/>
  <c r="B879" i="3"/>
  <c r="G878" i="3"/>
  <c r="F878" i="3"/>
  <c r="E878" i="3"/>
  <c r="D878" i="3"/>
  <c r="C878" i="3"/>
  <c r="B878" i="3"/>
  <c r="G877" i="3"/>
  <c r="F877" i="3"/>
  <c r="E877" i="3"/>
  <c r="D877" i="3"/>
  <c r="C877" i="3"/>
  <c r="B877" i="3"/>
  <c r="G876" i="3"/>
  <c r="F876" i="3"/>
  <c r="E876" i="3"/>
  <c r="D876" i="3"/>
  <c r="C876" i="3"/>
  <c r="B876" i="3"/>
  <c r="G875" i="3"/>
  <c r="F875" i="3"/>
  <c r="E875" i="3"/>
  <c r="D875" i="3"/>
  <c r="C875" i="3"/>
  <c r="B875" i="3"/>
  <c r="G874" i="3"/>
  <c r="F874" i="3"/>
  <c r="E874" i="3"/>
  <c r="D874" i="3"/>
  <c r="C874" i="3"/>
  <c r="B874" i="3"/>
  <c r="G873" i="3"/>
  <c r="F873" i="3"/>
  <c r="E873" i="3"/>
  <c r="D873" i="3"/>
  <c r="C873" i="3"/>
  <c r="B873" i="3"/>
  <c r="G872" i="3"/>
  <c r="F872" i="3"/>
  <c r="E872" i="3"/>
  <c r="D872" i="3"/>
  <c r="C872" i="3"/>
  <c r="B872" i="3"/>
  <c r="G871" i="3"/>
  <c r="F871" i="3"/>
  <c r="E871" i="3"/>
  <c r="D871" i="3"/>
  <c r="C871" i="3"/>
  <c r="B871" i="3"/>
  <c r="G870" i="3"/>
  <c r="F870" i="3"/>
  <c r="E870" i="3"/>
  <c r="D870" i="3"/>
  <c r="C870" i="3"/>
  <c r="B870" i="3"/>
  <c r="G869" i="3"/>
  <c r="F869" i="3"/>
  <c r="E869" i="3"/>
  <c r="D869" i="3"/>
  <c r="C869" i="3"/>
  <c r="B869" i="3"/>
  <c r="G868" i="3"/>
  <c r="F868" i="3"/>
  <c r="E868" i="3"/>
  <c r="D868" i="3"/>
  <c r="C868" i="3"/>
  <c r="B868" i="3"/>
  <c r="G867" i="3"/>
  <c r="F867" i="3"/>
  <c r="E867" i="3"/>
  <c r="D867" i="3"/>
  <c r="C867" i="3"/>
  <c r="B867" i="3"/>
  <c r="G866" i="3"/>
  <c r="F866" i="3"/>
  <c r="E866" i="3"/>
  <c r="D866" i="3"/>
  <c r="C866" i="3"/>
  <c r="B866" i="3"/>
  <c r="G865" i="3"/>
  <c r="F865" i="3"/>
  <c r="E865" i="3"/>
  <c r="D865" i="3"/>
  <c r="C865" i="3"/>
  <c r="B865" i="3"/>
  <c r="G864" i="3"/>
  <c r="F864" i="3"/>
  <c r="E864" i="3"/>
  <c r="D864" i="3"/>
  <c r="C864" i="3"/>
  <c r="B864" i="3"/>
  <c r="G863" i="3"/>
  <c r="F863" i="3"/>
  <c r="E863" i="3"/>
  <c r="D863" i="3"/>
  <c r="C863" i="3"/>
  <c r="B863" i="3"/>
  <c r="G862" i="3"/>
  <c r="F862" i="3"/>
  <c r="E862" i="3"/>
  <c r="D862" i="3"/>
  <c r="C862" i="3"/>
  <c r="B862" i="3"/>
  <c r="G861" i="3"/>
  <c r="F861" i="3"/>
  <c r="E861" i="3"/>
  <c r="D861" i="3"/>
  <c r="C861" i="3"/>
  <c r="B861" i="3"/>
  <c r="G860" i="3"/>
  <c r="F860" i="3"/>
  <c r="E860" i="3"/>
  <c r="D860" i="3"/>
  <c r="C860" i="3"/>
  <c r="B860" i="3"/>
  <c r="G859" i="3"/>
  <c r="F859" i="3"/>
  <c r="E859" i="3"/>
  <c r="D859" i="3"/>
  <c r="C859" i="3"/>
  <c r="B859" i="3"/>
  <c r="G858" i="3"/>
  <c r="F858" i="3"/>
  <c r="E858" i="3"/>
  <c r="D858" i="3"/>
  <c r="C858" i="3"/>
  <c r="B858" i="3"/>
  <c r="G857" i="3"/>
  <c r="F857" i="3"/>
  <c r="E857" i="3"/>
  <c r="D857" i="3"/>
  <c r="C857" i="3"/>
  <c r="B857" i="3"/>
  <c r="G856" i="3"/>
  <c r="F856" i="3"/>
  <c r="E856" i="3"/>
  <c r="D856" i="3"/>
  <c r="C856" i="3"/>
  <c r="B856" i="3"/>
  <c r="G855" i="3"/>
  <c r="F855" i="3"/>
  <c r="E855" i="3"/>
  <c r="D855" i="3"/>
  <c r="C855" i="3"/>
  <c r="B855" i="3"/>
  <c r="G854" i="3"/>
  <c r="F854" i="3"/>
  <c r="E854" i="3"/>
  <c r="D854" i="3"/>
  <c r="C854" i="3"/>
  <c r="B854" i="3"/>
  <c r="G853" i="3"/>
  <c r="F853" i="3"/>
  <c r="E853" i="3"/>
  <c r="D853" i="3"/>
  <c r="C853" i="3"/>
  <c r="B853" i="3"/>
  <c r="G852" i="3"/>
  <c r="F852" i="3"/>
  <c r="E852" i="3"/>
  <c r="D852" i="3"/>
  <c r="C852" i="3"/>
  <c r="B852" i="3"/>
  <c r="G851" i="3"/>
  <c r="F851" i="3"/>
  <c r="E851" i="3"/>
  <c r="D851" i="3"/>
  <c r="C851" i="3"/>
  <c r="B851" i="3"/>
  <c r="G850" i="3"/>
  <c r="F850" i="3"/>
  <c r="E850" i="3"/>
  <c r="D850" i="3"/>
  <c r="C850" i="3"/>
  <c r="B850" i="3"/>
  <c r="G849" i="3"/>
  <c r="F849" i="3"/>
  <c r="E849" i="3"/>
  <c r="D849" i="3"/>
  <c r="C849" i="3"/>
  <c r="B849" i="3"/>
  <c r="G848" i="3"/>
  <c r="F848" i="3"/>
  <c r="E848" i="3"/>
  <c r="D848" i="3"/>
  <c r="C848" i="3"/>
  <c r="B848" i="3"/>
  <c r="G847" i="3"/>
  <c r="F847" i="3"/>
  <c r="E847" i="3"/>
  <c r="D847" i="3"/>
  <c r="C847" i="3"/>
  <c r="B847" i="3"/>
  <c r="G846" i="3"/>
  <c r="F846" i="3"/>
  <c r="E846" i="3"/>
  <c r="D846" i="3"/>
  <c r="C846" i="3"/>
  <c r="B846" i="3"/>
  <c r="G845" i="3"/>
  <c r="F845" i="3"/>
  <c r="E845" i="3"/>
  <c r="D845" i="3"/>
  <c r="C845" i="3"/>
  <c r="B845" i="3"/>
  <c r="G844" i="3"/>
  <c r="F844" i="3"/>
  <c r="E844" i="3"/>
  <c r="D844" i="3"/>
  <c r="C844" i="3"/>
  <c r="B844" i="3"/>
  <c r="G843" i="3"/>
  <c r="F843" i="3"/>
  <c r="E843" i="3"/>
  <c r="D843" i="3"/>
  <c r="C843" i="3"/>
  <c r="B843" i="3"/>
  <c r="G842" i="3"/>
  <c r="F842" i="3"/>
  <c r="E842" i="3"/>
  <c r="D842" i="3"/>
  <c r="C842" i="3"/>
  <c r="B842" i="3"/>
  <c r="G841" i="3"/>
  <c r="F841" i="3"/>
  <c r="E841" i="3"/>
  <c r="D841" i="3"/>
  <c r="C841" i="3"/>
  <c r="B841" i="3"/>
  <c r="G840" i="3"/>
  <c r="F840" i="3"/>
  <c r="E840" i="3"/>
  <c r="D840" i="3"/>
  <c r="C840" i="3"/>
  <c r="B840" i="3"/>
  <c r="G839" i="3"/>
  <c r="F839" i="3"/>
  <c r="E839" i="3"/>
  <c r="D839" i="3"/>
  <c r="C839" i="3"/>
  <c r="B839" i="3"/>
  <c r="G838" i="3"/>
  <c r="F838" i="3"/>
  <c r="E838" i="3"/>
  <c r="D838" i="3"/>
  <c r="C838" i="3"/>
  <c r="B838" i="3"/>
  <c r="G837" i="3"/>
  <c r="F837" i="3"/>
  <c r="E837" i="3"/>
  <c r="D837" i="3"/>
  <c r="C837" i="3"/>
  <c r="B837" i="3"/>
  <c r="G836" i="3"/>
  <c r="F836" i="3"/>
  <c r="E836" i="3"/>
  <c r="D836" i="3"/>
  <c r="C836" i="3"/>
  <c r="B836" i="3"/>
  <c r="G835" i="3"/>
  <c r="F835" i="3"/>
  <c r="E835" i="3"/>
  <c r="D835" i="3"/>
  <c r="C835" i="3"/>
  <c r="B835" i="3"/>
  <c r="G834" i="3"/>
  <c r="F834" i="3"/>
  <c r="E834" i="3"/>
  <c r="D834" i="3"/>
  <c r="C834" i="3"/>
  <c r="B834" i="3"/>
  <c r="G833" i="3"/>
  <c r="F833" i="3"/>
  <c r="E833" i="3"/>
  <c r="D833" i="3"/>
  <c r="C833" i="3"/>
  <c r="B833" i="3"/>
  <c r="G832" i="3"/>
  <c r="F832" i="3"/>
  <c r="E832" i="3"/>
  <c r="D832" i="3"/>
  <c r="C832" i="3"/>
  <c r="B832" i="3"/>
  <c r="G831" i="3"/>
  <c r="F831" i="3"/>
  <c r="E831" i="3"/>
  <c r="D831" i="3"/>
  <c r="C831" i="3"/>
  <c r="B831" i="3"/>
  <c r="G830" i="3"/>
  <c r="F830" i="3"/>
  <c r="E830" i="3"/>
  <c r="D830" i="3"/>
  <c r="C830" i="3"/>
  <c r="B830" i="3"/>
  <c r="G829" i="3"/>
  <c r="F829" i="3"/>
  <c r="E829" i="3"/>
  <c r="D829" i="3"/>
  <c r="C829" i="3"/>
  <c r="B829" i="3"/>
  <c r="G828" i="3"/>
  <c r="F828" i="3"/>
  <c r="E828" i="3"/>
  <c r="D828" i="3"/>
  <c r="C828" i="3"/>
  <c r="B828" i="3"/>
  <c r="G827" i="3"/>
  <c r="F827" i="3"/>
  <c r="E827" i="3"/>
  <c r="D827" i="3"/>
  <c r="C827" i="3"/>
  <c r="B827" i="3"/>
  <c r="G826" i="3"/>
  <c r="F826" i="3"/>
  <c r="E826" i="3"/>
  <c r="D826" i="3"/>
  <c r="C826" i="3"/>
  <c r="B826" i="3"/>
  <c r="G825" i="3"/>
  <c r="F825" i="3"/>
  <c r="E825" i="3"/>
  <c r="D825" i="3"/>
  <c r="C825" i="3"/>
  <c r="B825" i="3"/>
  <c r="G824" i="3"/>
  <c r="F824" i="3"/>
  <c r="E824" i="3"/>
  <c r="D824" i="3"/>
  <c r="C824" i="3"/>
  <c r="B824" i="3"/>
  <c r="G823" i="3"/>
  <c r="F823" i="3"/>
  <c r="E823" i="3"/>
  <c r="D823" i="3"/>
  <c r="C823" i="3"/>
  <c r="B823" i="3"/>
  <c r="G822" i="3"/>
  <c r="F822" i="3"/>
  <c r="E822" i="3"/>
  <c r="D822" i="3"/>
  <c r="C822" i="3"/>
  <c r="B822" i="3"/>
  <c r="G821" i="3"/>
  <c r="F821" i="3"/>
  <c r="E821" i="3"/>
  <c r="D821" i="3"/>
  <c r="C821" i="3"/>
  <c r="B821" i="3"/>
  <c r="G820" i="3"/>
  <c r="F820" i="3"/>
  <c r="E820" i="3"/>
  <c r="D820" i="3"/>
  <c r="C820" i="3"/>
  <c r="B820" i="3"/>
  <c r="G819" i="3"/>
  <c r="F819" i="3"/>
  <c r="E819" i="3"/>
  <c r="D819" i="3"/>
  <c r="C819" i="3"/>
  <c r="B819" i="3"/>
  <c r="G818" i="3"/>
  <c r="F818" i="3"/>
  <c r="E818" i="3"/>
  <c r="D818" i="3"/>
  <c r="C818" i="3"/>
  <c r="B818" i="3"/>
  <c r="G817" i="3"/>
  <c r="F817" i="3"/>
  <c r="E817" i="3"/>
  <c r="D817" i="3"/>
  <c r="C817" i="3"/>
  <c r="B817" i="3"/>
  <c r="G816" i="3"/>
  <c r="F816" i="3"/>
  <c r="E816" i="3"/>
  <c r="D816" i="3"/>
  <c r="C816" i="3"/>
  <c r="B816" i="3"/>
  <c r="G815" i="3"/>
  <c r="F815" i="3"/>
  <c r="E815" i="3"/>
  <c r="D815" i="3"/>
  <c r="C815" i="3"/>
  <c r="B815" i="3"/>
  <c r="G814" i="3"/>
  <c r="F814" i="3"/>
  <c r="E814" i="3"/>
  <c r="D814" i="3"/>
  <c r="C814" i="3"/>
  <c r="B814" i="3"/>
  <c r="G813" i="3"/>
  <c r="F813" i="3"/>
  <c r="E813" i="3"/>
  <c r="D813" i="3"/>
  <c r="C813" i="3"/>
  <c r="B813" i="3"/>
  <c r="G812" i="3"/>
  <c r="F812" i="3"/>
  <c r="E812" i="3"/>
  <c r="D812" i="3"/>
  <c r="C812" i="3"/>
  <c r="B812" i="3"/>
  <c r="G811" i="3"/>
  <c r="F811" i="3"/>
  <c r="E811" i="3"/>
  <c r="D811" i="3"/>
  <c r="C811" i="3"/>
  <c r="B811" i="3"/>
  <c r="G810" i="3"/>
  <c r="F810" i="3"/>
  <c r="E810" i="3"/>
  <c r="D810" i="3"/>
  <c r="C810" i="3"/>
  <c r="B810" i="3"/>
  <c r="G809" i="3"/>
  <c r="F809" i="3"/>
  <c r="E809" i="3"/>
  <c r="D809" i="3"/>
  <c r="C809" i="3"/>
  <c r="B809" i="3"/>
  <c r="G808" i="3"/>
  <c r="F808" i="3"/>
  <c r="E808" i="3"/>
  <c r="D808" i="3"/>
  <c r="C808" i="3"/>
  <c r="B808" i="3"/>
  <c r="G807" i="3"/>
  <c r="F807" i="3"/>
  <c r="E807" i="3"/>
  <c r="D807" i="3"/>
  <c r="C807" i="3"/>
  <c r="B807" i="3"/>
  <c r="G806" i="3"/>
  <c r="F806" i="3"/>
  <c r="E806" i="3"/>
  <c r="D806" i="3"/>
  <c r="C806" i="3"/>
  <c r="B806" i="3"/>
  <c r="G805" i="3"/>
  <c r="F805" i="3"/>
  <c r="E805" i="3"/>
  <c r="D805" i="3"/>
  <c r="C805" i="3"/>
  <c r="B805" i="3"/>
  <c r="G804" i="3"/>
  <c r="F804" i="3"/>
  <c r="E804" i="3"/>
  <c r="D804" i="3"/>
  <c r="C804" i="3"/>
  <c r="B804" i="3"/>
  <c r="G803" i="3"/>
  <c r="F803" i="3"/>
  <c r="E803" i="3"/>
  <c r="D803" i="3"/>
  <c r="C803" i="3"/>
  <c r="B803" i="3"/>
  <c r="G802" i="3"/>
  <c r="F802" i="3"/>
  <c r="E802" i="3"/>
  <c r="D802" i="3"/>
  <c r="C802" i="3"/>
  <c r="B802" i="3"/>
  <c r="G801" i="3"/>
  <c r="F801" i="3"/>
  <c r="E801" i="3"/>
  <c r="D801" i="3"/>
  <c r="C801" i="3"/>
  <c r="B801" i="3"/>
  <c r="G800" i="3"/>
  <c r="F800" i="3"/>
  <c r="E800" i="3"/>
  <c r="D800" i="3"/>
  <c r="C800" i="3"/>
  <c r="B800" i="3"/>
  <c r="G799" i="3"/>
  <c r="F799" i="3"/>
  <c r="E799" i="3"/>
  <c r="D799" i="3"/>
  <c r="C799" i="3"/>
  <c r="B799" i="3"/>
  <c r="G798" i="3"/>
  <c r="F798" i="3"/>
  <c r="E798" i="3"/>
  <c r="D798" i="3"/>
  <c r="C798" i="3"/>
  <c r="B798" i="3"/>
  <c r="G797" i="3"/>
  <c r="F797" i="3"/>
  <c r="E797" i="3"/>
  <c r="D797" i="3"/>
  <c r="C797" i="3"/>
  <c r="B797" i="3"/>
  <c r="G796" i="3"/>
  <c r="F796" i="3"/>
  <c r="E796" i="3"/>
  <c r="D796" i="3"/>
  <c r="C796" i="3"/>
  <c r="B796" i="3"/>
  <c r="G795" i="3"/>
  <c r="F795" i="3"/>
  <c r="E795" i="3"/>
  <c r="D795" i="3"/>
  <c r="C795" i="3"/>
  <c r="B795" i="3"/>
  <c r="G794" i="3"/>
  <c r="F794" i="3"/>
  <c r="E794" i="3"/>
  <c r="D794" i="3"/>
  <c r="C794" i="3"/>
  <c r="B794" i="3"/>
  <c r="G793" i="3"/>
  <c r="F793" i="3"/>
  <c r="E793" i="3"/>
  <c r="D793" i="3"/>
  <c r="C793" i="3"/>
  <c r="B793" i="3"/>
  <c r="G792" i="3"/>
  <c r="F792" i="3"/>
  <c r="E792" i="3"/>
  <c r="D792" i="3"/>
  <c r="C792" i="3"/>
  <c r="B792" i="3"/>
  <c r="G791" i="3"/>
  <c r="F791" i="3"/>
  <c r="E791" i="3"/>
  <c r="D791" i="3"/>
  <c r="C791" i="3"/>
  <c r="B791" i="3"/>
  <c r="G790" i="3"/>
  <c r="F790" i="3"/>
  <c r="E790" i="3"/>
  <c r="D790" i="3"/>
  <c r="C790" i="3"/>
  <c r="B790" i="3"/>
  <c r="G789" i="3"/>
  <c r="F789" i="3"/>
  <c r="E789" i="3"/>
  <c r="D789" i="3"/>
  <c r="C789" i="3"/>
  <c r="B789" i="3"/>
  <c r="G788" i="3"/>
  <c r="F788" i="3"/>
  <c r="E788" i="3"/>
  <c r="D788" i="3"/>
  <c r="C788" i="3"/>
  <c r="B788" i="3"/>
  <c r="G787" i="3"/>
  <c r="F787" i="3"/>
  <c r="E787" i="3"/>
  <c r="D787" i="3"/>
  <c r="C787" i="3"/>
  <c r="B787" i="3"/>
  <c r="G786" i="3"/>
  <c r="F786" i="3"/>
  <c r="E786" i="3"/>
  <c r="D786" i="3"/>
  <c r="C786" i="3"/>
  <c r="B786" i="3"/>
  <c r="G785" i="3"/>
  <c r="F785" i="3"/>
  <c r="E785" i="3"/>
  <c r="D785" i="3"/>
  <c r="C785" i="3"/>
  <c r="B785" i="3"/>
  <c r="G784" i="3"/>
  <c r="F784" i="3"/>
  <c r="E784" i="3"/>
  <c r="D784" i="3"/>
  <c r="C784" i="3"/>
  <c r="B784" i="3"/>
  <c r="G783" i="3"/>
  <c r="F783" i="3"/>
  <c r="E783" i="3"/>
  <c r="D783" i="3"/>
  <c r="C783" i="3"/>
  <c r="B783" i="3"/>
  <c r="G782" i="3"/>
  <c r="F782" i="3"/>
  <c r="E782" i="3"/>
  <c r="D782" i="3"/>
  <c r="C782" i="3"/>
  <c r="B782" i="3"/>
  <c r="G781" i="3"/>
  <c r="F781" i="3"/>
  <c r="E781" i="3"/>
  <c r="D781" i="3"/>
  <c r="C781" i="3"/>
  <c r="B781" i="3"/>
  <c r="G780" i="3"/>
  <c r="F780" i="3"/>
  <c r="E780" i="3"/>
  <c r="D780" i="3"/>
  <c r="C780" i="3"/>
  <c r="B780" i="3"/>
  <c r="G779" i="3"/>
  <c r="F779" i="3"/>
  <c r="E779" i="3"/>
  <c r="D779" i="3"/>
  <c r="C779" i="3"/>
  <c r="B779" i="3"/>
  <c r="G778" i="3"/>
  <c r="F778" i="3"/>
  <c r="E778" i="3"/>
  <c r="D778" i="3"/>
  <c r="C778" i="3"/>
  <c r="B778" i="3"/>
  <c r="G777" i="3"/>
  <c r="F777" i="3"/>
  <c r="E777" i="3"/>
  <c r="D777" i="3"/>
  <c r="C777" i="3"/>
  <c r="B777" i="3"/>
  <c r="G776" i="3"/>
  <c r="F776" i="3"/>
  <c r="E776" i="3"/>
  <c r="D776" i="3"/>
  <c r="C776" i="3"/>
  <c r="B776" i="3"/>
  <c r="G775" i="3"/>
  <c r="F775" i="3"/>
  <c r="E775" i="3"/>
  <c r="D775" i="3"/>
  <c r="C775" i="3"/>
  <c r="B775" i="3"/>
  <c r="G774" i="3"/>
  <c r="F774" i="3"/>
  <c r="E774" i="3"/>
  <c r="D774" i="3"/>
  <c r="C774" i="3"/>
  <c r="B774" i="3"/>
  <c r="G773" i="3"/>
  <c r="F773" i="3"/>
  <c r="E773" i="3"/>
  <c r="D773" i="3"/>
  <c r="C773" i="3"/>
  <c r="B773" i="3"/>
  <c r="G772" i="3"/>
  <c r="F772" i="3"/>
  <c r="E772" i="3"/>
  <c r="D772" i="3"/>
  <c r="C772" i="3"/>
  <c r="B772" i="3"/>
  <c r="G771" i="3"/>
  <c r="F771" i="3"/>
  <c r="E771" i="3"/>
  <c r="D771" i="3"/>
  <c r="C771" i="3"/>
  <c r="B771" i="3"/>
  <c r="G770" i="3"/>
  <c r="F770" i="3"/>
  <c r="E770" i="3"/>
  <c r="D770" i="3"/>
  <c r="C770" i="3"/>
  <c r="B770" i="3"/>
  <c r="G769" i="3"/>
  <c r="F769" i="3"/>
  <c r="E769" i="3"/>
  <c r="D769" i="3"/>
  <c r="C769" i="3"/>
  <c r="B769" i="3"/>
  <c r="G768" i="3"/>
  <c r="F768" i="3"/>
  <c r="E768" i="3"/>
  <c r="D768" i="3"/>
  <c r="C768" i="3"/>
  <c r="B768" i="3"/>
  <c r="G767" i="3"/>
  <c r="F767" i="3"/>
  <c r="E767" i="3"/>
  <c r="D767" i="3"/>
  <c r="C767" i="3"/>
  <c r="B767" i="3"/>
  <c r="G766" i="3"/>
  <c r="F766" i="3"/>
  <c r="E766" i="3"/>
  <c r="D766" i="3"/>
  <c r="C766" i="3"/>
  <c r="B766" i="3"/>
  <c r="G765" i="3"/>
  <c r="F765" i="3"/>
  <c r="E765" i="3"/>
  <c r="D765" i="3"/>
  <c r="C765" i="3"/>
  <c r="B765" i="3"/>
  <c r="G764" i="3"/>
  <c r="F764" i="3"/>
  <c r="E764" i="3"/>
  <c r="D764" i="3"/>
  <c r="C764" i="3"/>
  <c r="B764" i="3"/>
  <c r="G763" i="3"/>
  <c r="F763" i="3"/>
  <c r="E763" i="3"/>
  <c r="D763" i="3"/>
  <c r="C763" i="3"/>
  <c r="B763" i="3"/>
  <c r="G762" i="3"/>
  <c r="F762" i="3"/>
  <c r="E762" i="3"/>
  <c r="D762" i="3"/>
  <c r="C762" i="3"/>
  <c r="B762" i="3"/>
  <c r="G761" i="3"/>
  <c r="F761" i="3"/>
  <c r="E761" i="3"/>
  <c r="D761" i="3"/>
  <c r="C761" i="3"/>
  <c r="B761" i="3"/>
  <c r="G760" i="3"/>
  <c r="F760" i="3"/>
  <c r="E760" i="3"/>
  <c r="D760" i="3"/>
  <c r="C760" i="3"/>
  <c r="B760" i="3"/>
  <c r="G759" i="3"/>
  <c r="F759" i="3"/>
  <c r="E759" i="3"/>
  <c r="D759" i="3"/>
  <c r="C759" i="3"/>
  <c r="B759" i="3"/>
  <c r="G758" i="3"/>
  <c r="F758" i="3"/>
  <c r="E758" i="3"/>
  <c r="D758" i="3"/>
  <c r="C758" i="3"/>
  <c r="B758" i="3"/>
  <c r="G757" i="3"/>
  <c r="F757" i="3"/>
  <c r="E757" i="3"/>
  <c r="D757" i="3"/>
  <c r="C757" i="3"/>
  <c r="B757" i="3"/>
  <c r="G756" i="3"/>
  <c r="F756" i="3"/>
  <c r="E756" i="3"/>
  <c r="D756" i="3"/>
  <c r="C756" i="3"/>
  <c r="B756" i="3"/>
  <c r="G755" i="3"/>
  <c r="F755" i="3"/>
  <c r="E755" i="3"/>
  <c r="D755" i="3"/>
  <c r="C755" i="3"/>
  <c r="B755" i="3"/>
  <c r="G754" i="3"/>
  <c r="F754" i="3"/>
  <c r="E754" i="3"/>
  <c r="D754" i="3"/>
  <c r="C754" i="3"/>
  <c r="B754" i="3"/>
  <c r="G753" i="3"/>
  <c r="F753" i="3"/>
  <c r="E753" i="3"/>
  <c r="D753" i="3"/>
  <c r="C753" i="3"/>
  <c r="B753" i="3"/>
  <c r="G752" i="3"/>
  <c r="F752" i="3"/>
  <c r="E752" i="3"/>
  <c r="D752" i="3"/>
  <c r="C752" i="3"/>
  <c r="B752" i="3"/>
  <c r="G751" i="3"/>
  <c r="F751" i="3"/>
  <c r="E751" i="3"/>
  <c r="D751" i="3"/>
  <c r="C751" i="3"/>
  <c r="B751" i="3"/>
  <c r="G750" i="3"/>
  <c r="F750" i="3"/>
  <c r="E750" i="3"/>
  <c r="D750" i="3"/>
  <c r="C750" i="3"/>
  <c r="B750" i="3"/>
  <c r="G749" i="3"/>
  <c r="F749" i="3"/>
  <c r="E749" i="3"/>
  <c r="D749" i="3"/>
  <c r="C749" i="3"/>
  <c r="B749" i="3"/>
  <c r="G748" i="3"/>
  <c r="F748" i="3"/>
  <c r="E748" i="3"/>
  <c r="D748" i="3"/>
  <c r="C748" i="3"/>
  <c r="B748" i="3"/>
  <c r="G747" i="3"/>
  <c r="F747" i="3"/>
  <c r="E747" i="3"/>
  <c r="D747" i="3"/>
  <c r="C747" i="3"/>
  <c r="B747" i="3"/>
  <c r="G746" i="3"/>
  <c r="F746" i="3"/>
  <c r="E746" i="3"/>
  <c r="D746" i="3"/>
  <c r="C746" i="3"/>
  <c r="B746" i="3"/>
  <c r="G745" i="3"/>
  <c r="F745" i="3"/>
  <c r="E745" i="3"/>
  <c r="D745" i="3"/>
  <c r="C745" i="3"/>
  <c r="B745" i="3"/>
  <c r="G744" i="3"/>
  <c r="F744" i="3"/>
  <c r="E744" i="3"/>
  <c r="D744" i="3"/>
  <c r="C744" i="3"/>
  <c r="B744" i="3"/>
  <c r="G743" i="3"/>
  <c r="F743" i="3"/>
  <c r="E743" i="3"/>
  <c r="D743" i="3"/>
  <c r="C743" i="3"/>
  <c r="B743" i="3"/>
  <c r="G742" i="3"/>
  <c r="F742" i="3"/>
  <c r="E742" i="3"/>
  <c r="D742" i="3"/>
  <c r="C742" i="3"/>
  <c r="B742" i="3"/>
  <c r="G741" i="3"/>
  <c r="F741" i="3"/>
  <c r="E741" i="3"/>
  <c r="D741" i="3"/>
  <c r="C741" i="3"/>
  <c r="B741" i="3"/>
  <c r="G740" i="3"/>
  <c r="F740" i="3"/>
  <c r="E740" i="3"/>
  <c r="D740" i="3"/>
  <c r="C740" i="3"/>
  <c r="B740" i="3"/>
  <c r="G739" i="3"/>
  <c r="F739" i="3"/>
  <c r="E739" i="3"/>
  <c r="D739" i="3"/>
  <c r="C739" i="3"/>
  <c r="B739" i="3"/>
  <c r="G738" i="3"/>
  <c r="F738" i="3"/>
  <c r="E738" i="3"/>
  <c r="D738" i="3"/>
  <c r="C738" i="3"/>
  <c r="B738" i="3"/>
  <c r="G737" i="3"/>
  <c r="F737" i="3"/>
  <c r="E737" i="3"/>
  <c r="D737" i="3"/>
  <c r="C737" i="3"/>
  <c r="B737" i="3"/>
  <c r="G736" i="3"/>
  <c r="F736" i="3"/>
  <c r="E736" i="3"/>
  <c r="D736" i="3"/>
  <c r="C736" i="3"/>
  <c r="B736" i="3"/>
  <c r="G735" i="3"/>
  <c r="F735" i="3"/>
  <c r="E735" i="3"/>
  <c r="D735" i="3"/>
  <c r="C735" i="3"/>
  <c r="B735" i="3"/>
  <c r="G734" i="3"/>
  <c r="F734" i="3"/>
  <c r="E734" i="3"/>
  <c r="D734" i="3"/>
  <c r="C734" i="3"/>
  <c r="B734" i="3"/>
  <c r="G733" i="3"/>
  <c r="F733" i="3"/>
  <c r="E733" i="3"/>
  <c r="D733" i="3"/>
  <c r="C733" i="3"/>
  <c r="B733" i="3"/>
  <c r="G732" i="3"/>
  <c r="F732" i="3"/>
  <c r="E732" i="3"/>
  <c r="D732" i="3"/>
  <c r="C732" i="3"/>
  <c r="B732" i="3"/>
  <c r="G731" i="3"/>
  <c r="F731" i="3"/>
  <c r="E731" i="3"/>
  <c r="D731" i="3"/>
  <c r="C731" i="3"/>
  <c r="B731" i="3"/>
  <c r="G730" i="3"/>
  <c r="F730" i="3"/>
  <c r="E730" i="3"/>
  <c r="D730" i="3"/>
  <c r="C730" i="3"/>
  <c r="B730" i="3"/>
  <c r="G729" i="3"/>
  <c r="F729" i="3"/>
  <c r="E729" i="3"/>
  <c r="D729" i="3"/>
  <c r="C729" i="3"/>
  <c r="B729" i="3"/>
  <c r="G728" i="3"/>
  <c r="F728" i="3"/>
  <c r="E728" i="3"/>
  <c r="D728" i="3"/>
  <c r="C728" i="3"/>
  <c r="B728" i="3"/>
  <c r="G727" i="3"/>
  <c r="F727" i="3"/>
  <c r="E727" i="3"/>
  <c r="D727" i="3"/>
  <c r="C727" i="3"/>
  <c r="B727" i="3"/>
  <c r="G726" i="3"/>
  <c r="F726" i="3"/>
  <c r="E726" i="3"/>
  <c r="D726" i="3"/>
  <c r="C726" i="3"/>
  <c r="B726" i="3"/>
  <c r="G725" i="3"/>
  <c r="F725" i="3"/>
  <c r="E725" i="3"/>
  <c r="D725" i="3"/>
  <c r="C725" i="3"/>
  <c r="B725" i="3"/>
  <c r="G724" i="3"/>
  <c r="F724" i="3"/>
  <c r="E724" i="3"/>
  <c r="D724" i="3"/>
  <c r="C724" i="3"/>
  <c r="B724" i="3"/>
  <c r="G723" i="3"/>
  <c r="F723" i="3"/>
  <c r="E723" i="3"/>
  <c r="D723" i="3"/>
  <c r="C723" i="3"/>
  <c r="B723" i="3"/>
  <c r="G722" i="3"/>
  <c r="F722" i="3"/>
  <c r="E722" i="3"/>
  <c r="D722" i="3"/>
  <c r="C722" i="3"/>
  <c r="B722" i="3"/>
  <c r="G721" i="3"/>
  <c r="F721" i="3"/>
  <c r="E721" i="3"/>
  <c r="D721" i="3"/>
  <c r="C721" i="3"/>
  <c r="B721" i="3"/>
  <c r="G720" i="3"/>
  <c r="F720" i="3"/>
  <c r="E720" i="3"/>
  <c r="D720" i="3"/>
  <c r="C720" i="3"/>
  <c r="B720" i="3"/>
  <c r="G719" i="3"/>
  <c r="F719" i="3"/>
  <c r="E719" i="3"/>
  <c r="D719" i="3"/>
  <c r="C719" i="3"/>
  <c r="B719" i="3"/>
  <c r="G718" i="3"/>
  <c r="F718" i="3"/>
  <c r="E718" i="3"/>
  <c r="D718" i="3"/>
  <c r="C718" i="3"/>
  <c r="B718" i="3"/>
  <c r="G717" i="3"/>
  <c r="F717" i="3"/>
  <c r="E717" i="3"/>
  <c r="D717" i="3"/>
  <c r="C717" i="3"/>
  <c r="B717" i="3"/>
  <c r="G716" i="3"/>
  <c r="F716" i="3"/>
  <c r="E716" i="3"/>
  <c r="D716" i="3"/>
  <c r="C716" i="3"/>
  <c r="B716" i="3"/>
  <c r="G715" i="3"/>
  <c r="F715" i="3"/>
  <c r="E715" i="3"/>
  <c r="D715" i="3"/>
  <c r="C715" i="3"/>
  <c r="B715" i="3"/>
  <c r="G714" i="3"/>
  <c r="F714" i="3"/>
  <c r="E714" i="3"/>
  <c r="D714" i="3"/>
  <c r="C714" i="3"/>
  <c r="B714" i="3"/>
  <c r="G713" i="3"/>
  <c r="F713" i="3"/>
  <c r="E713" i="3"/>
  <c r="D713" i="3"/>
  <c r="C713" i="3"/>
  <c r="B713" i="3"/>
  <c r="G712" i="3"/>
  <c r="F712" i="3"/>
  <c r="E712" i="3"/>
  <c r="D712" i="3"/>
  <c r="C712" i="3"/>
  <c r="B712" i="3"/>
  <c r="G711" i="3"/>
  <c r="F711" i="3"/>
  <c r="E711" i="3"/>
  <c r="D711" i="3"/>
  <c r="C711" i="3"/>
  <c r="B711" i="3"/>
  <c r="G710" i="3"/>
  <c r="F710" i="3"/>
  <c r="E710" i="3"/>
  <c r="D710" i="3"/>
  <c r="C710" i="3"/>
  <c r="B710" i="3"/>
  <c r="G709" i="3"/>
  <c r="F709" i="3"/>
  <c r="E709" i="3"/>
  <c r="D709" i="3"/>
  <c r="C709" i="3"/>
  <c r="B709" i="3"/>
  <c r="G708" i="3"/>
  <c r="F708" i="3"/>
  <c r="E708" i="3"/>
  <c r="D708" i="3"/>
  <c r="C708" i="3"/>
  <c r="B708" i="3"/>
  <c r="G707" i="3"/>
  <c r="F707" i="3"/>
  <c r="E707" i="3"/>
  <c r="D707" i="3"/>
  <c r="C707" i="3"/>
  <c r="B707" i="3"/>
  <c r="G706" i="3"/>
  <c r="F706" i="3"/>
  <c r="E706" i="3"/>
  <c r="D706" i="3"/>
  <c r="C706" i="3"/>
  <c r="B706" i="3"/>
  <c r="G705" i="3"/>
  <c r="F705" i="3"/>
  <c r="E705" i="3"/>
  <c r="D705" i="3"/>
  <c r="C705" i="3"/>
  <c r="B705" i="3"/>
  <c r="G704" i="3"/>
  <c r="F704" i="3"/>
  <c r="E704" i="3"/>
  <c r="D704" i="3"/>
  <c r="C704" i="3"/>
  <c r="B704" i="3"/>
  <c r="G703" i="3"/>
  <c r="F703" i="3"/>
  <c r="E703" i="3"/>
  <c r="D703" i="3"/>
  <c r="C703" i="3"/>
  <c r="B703" i="3"/>
  <c r="G702" i="3"/>
  <c r="F702" i="3"/>
  <c r="E702" i="3"/>
  <c r="D702" i="3"/>
  <c r="C702" i="3"/>
  <c r="B702" i="3"/>
  <c r="G701" i="3"/>
  <c r="F701" i="3"/>
  <c r="E701" i="3"/>
  <c r="D701" i="3"/>
  <c r="C701" i="3"/>
  <c r="B701" i="3"/>
  <c r="G700" i="3"/>
  <c r="F700" i="3"/>
  <c r="E700" i="3"/>
  <c r="D700" i="3"/>
  <c r="C700" i="3"/>
  <c r="B700" i="3"/>
  <c r="G699" i="3"/>
  <c r="F699" i="3"/>
  <c r="E699" i="3"/>
  <c r="D699" i="3"/>
  <c r="C699" i="3"/>
  <c r="B699" i="3"/>
  <c r="G698" i="3"/>
  <c r="F698" i="3"/>
  <c r="E698" i="3"/>
  <c r="D698" i="3"/>
  <c r="C698" i="3"/>
  <c r="B698" i="3"/>
  <c r="G697" i="3"/>
  <c r="F697" i="3"/>
  <c r="E697" i="3"/>
  <c r="D697" i="3"/>
  <c r="C697" i="3"/>
  <c r="B697" i="3"/>
  <c r="G696" i="3"/>
  <c r="F696" i="3"/>
  <c r="E696" i="3"/>
  <c r="D696" i="3"/>
  <c r="C696" i="3"/>
  <c r="B696" i="3"/>
  <c r="G695" i="3"/>
  <c r="F695" i="3"/>
  <c r="E695" i="3"/>
  <c r="D695" i="3"/>
  <c r="C695" i="3"/>
  <c r="B695" i="3"/>
  <c r="G694" i="3"/>
  <c r="F694" i="3"/>
  <c r="E694" i="3"/>
  <c r="D694" i="3"/>
  <c r="C694" i="3"/>
  <c r="B694" i="3"/>
  <c r="G693" i="3"/>
  <c r="F693" i="3"/>
  <c r="E693" i="3"/>
  <c r="D693" i="3"/>
  <c r="C693" i="3"/>
  <c r="B693" i="3"/>
  <c r="G692" i="3"/>
  <c r="F692" i="3"/>
  <c r="E692" i="3"/>
  <c r="D692" i="3"/>
  <c r="C692" i="3"/>
  <c r="B692" i="3"/>
  <c r="G691" i="3"/>
  <c r="F691" i="3"/>
  <c r="E691" i="3"/>
  <c r="D691" i="3"/>
  <c r="C691" i="3"/>
  <c r="B691" i="3"/>
  <c r="G690" i="3"/>
  <c r="F690" i="3"/>
  <c r="E690" i="3"/>
  <c r="D690" i="3"/>
  <c r="C690" i="3"/>
  <c r="B690" i="3"/>
  <c r="G689" i="3"/>
  <c r="F689" i="3"/>
  <c r="E689" i="3"/>
  <c r="D689" i="3"/>
  <c r="C689" i="3"/>
  <c r="B689" i="3"/>
  <c r="G688" i="3"/>
  <c r="F688" i="3"/>
  <c r="E688" i="3"/>
  <c r="D688" i="3"/>
  <c r="C688" i="3"/>
  <c r="B688" i="3"/>
  <c r="G687" i="3"/>
  <c r="F687" i="3"/>
  <c r="E687" i="3"/>
  <c r="D687" i="3"/>
  <c r="C687" i="3"/>
  <c r="B687" i="3"/>
  <c r="G686" i="3"/>
  <c r="F686" i="3"/>
  <c r="E686" i="3"/>
  <c r="D686" i="3"/>
  <c r="C686" i="3"/>
  <c r="B686" i="3"/>
  <c r="G685" i="3"/>
  <c r="F685" i="3"/>
  <c r="E685" i="3"/>
  <c r="D685" i="3"/>
  <c r="C685" i="3"/>
  <c r="B685" i="3"/>
  <c r="G684" i="3"/>
  <c r="F684" i="3"/>
  <c r="E684" i="3"/>
  <c r="D684" i="3"/>
  <c r="C684" i="3"/>
  <c r="B684" i="3"/>
  <c r="G683" i="3"/>
  <c r="F683" i="3"/>
  <c r="E683" i="3"/>
  <c r="D683" i="3"/>
  <c r="C683" i="3"/>
  <c r="B683" i="3"/>
  <c r="G682" i="3"/>
  <c r="F682" i="3"/>
  <c r="E682" i="3"/>
  <c r="D682" i="3"/>
  <c r="C682" i="3"/>
  <c r="B682" i="3"/>
  <c r="G681" i="3"/>
  <c r="F681" i="3"/>
  <c r="E681" i="3"/>
  <c r="D681" i="3"/>
  <c r="C681" i="3"/>
  <c r="B681" i="3"/>
  <c r="G680" i="3"/>
  <c r="F680" i="3"/>
  <c r="E680" i="3"/>
  <c r="D680" i="3"/>
  <c r="C680" i="3"/>
  <c r="B680" i="3"/>
  <c r="G679" i="3"/>
  <c r="F679" i="3"/>
  <c r="E679" i="3"/>
  <c r="D679" i="3"/>
  <c r="C679" i="3"/>
  <c r="B679" i="3"/>
  <c r="G678" i="3"/>
  <c r="F678" i="3"/>
  <c r="E678" i="3"/>
  <c r="D678" i="3"/>
  <c r="C678" i="3"/>
  <c r="B678" i="3"/>
  <c r="G677" i="3"/>
  <c r="F677" i="3"/>
  <c r="E677" i="3"/>
  <c r="D677" i="3"/>
  <c r="C677" i="3"/>
  <c r="B677" i="3"/>
  <c r="G676" i="3"/>
  <c r="F676" i="3"/>
  <c r="E676" i="3"/>
  <c r="D676" i="3"/>
  <c r="C676" i="3"/>
  <c r="B676" i="3"/>
  <c r="G675" i="3"/>
  <c r="F675" i="3"/>
  <c r="E675" i="3"/>
  <c r="D675" i="3"/>
  <c r="C675" i="3"/>
  <c r="B675" i="3"/>
  <c r="G674" i="3"/>
  <c r="F674" i="3"/>
  <c r="E674" i="3"/>
  <c r="D674" i="3"/>
  <c r="C674" i="3"/>
  <c r="B674" i="3"/>
  <c r="G673" i="3"/>
  <c r="F673" i="3"/>
  <c r="E673" i="3"/>
  <c r="D673" i="3"/>
  <c r="C673" i="3"/>
  <c r="B673" i="3"/>
  <c r="G672" i="3"/>
  <c r="F672" i="3"/>
  <c r="E672" i="3"/>
  <c r="D672" i="3"/>
  <c r="C672" i="3"/>
  <c r="B672" i="3"/>
  <c r="G671" i="3"/>
  <c r="F671" i="3"/>
  <c r="E671" i="3"/>
  <c r="D671" i="3"/>
  <c r="C671" i="3"/>
  <c r="B671" i="3"/>
  <c r="G670" i="3"/>
  <c r="F670" i="3"/>
  <c r="E670" i="3"/>
  <c r="D670" i="3"/>
  <c r="C670" i="3"/>
  <c r="B670" i="3"/>
  <c r="G669" i="3"/>
  <c r="F669" i="3"/>
  <c r="E669" i="3"/>
  <c r="D669" i="3"/>
  <c r="C669" i="3"/>
  <c r="B669" i="3"/>
  <c r="G668" i="3"/>
  <c r="F668" i="3"/>
  <c r="E668" i="3"/>
  <c r="D668" i="3"/>
  <c r="C668" i="3"/>
  <c r="B668" i="3"/>
  <c r="G667" i="3"/>
  <c r="F667" i="3"/>
  <c r="E667" i="3"/>
  <c r="D667" i="3"/>
  <c r="C667" i="3"/>
  <c r="B667" i="3"/>
  <c r="G666" i="3"/>
  <c r="F666" i="3"/>
  <c r="E666" i="3"/>
  <c r="D666" i="3"/>
  <c r="C666" i="3"/>
  <c r="B666" i="3"/>
  <c r="G665" i="3"/>
  <c r="F665" i="3"/>
  <c r="E665" i="3"/>
  <c r="D665" i="3"/>
  <c r="C665" i="3"/>
  <c r="B665" i="3"/>
  <c r="G664" i="3"/>
  <c r="F664" i="3"/>
  <c r="E664" i="3"/>
  <c r="D664" i="3"/>
  <c r="C664" i="3"/>
  <c r="B664" i="3"/>
  <c r="G663" i="3"/>
  <c r="F663" i="3"/>
  <c r="E663" i="3"/>
  <c r="D663" i="3"/>
  <c r="C663" i="3"/>
  <c r="B663" i="3"/>
  <c r="G662" i="3"/>
  <c r="F662" i="3"/>
  <c r="E662" i="3"/>
  <c r="D662" i="3"/>
  <c r="C662" i="3"/>
  <c r="B662" i="3"/>
  <c r="G661" i="3"/>
  <c r="F661" i="3"/>
  <c r="E661" i="3"/>
  <c r="D661" i="3"/>
  <c r="C661" i="3"/>
  <c r="B661" i="3"/>
  <c r="G660" i="3"/>
  <c r="F660" i="3"/>
  <c r="E660" i="3"/>
  <c r="D660" i="3"/>
  <c r="C660" i="3"/>
  <c r="B660" i="3"/>
  <c r="G659" i="3"/>
  <c r="F659" i="3"/>
  <c r="E659" i="3"/>
  <c r="D659" i="3"/>
  <c r="C659" i="3"/>
  <c r="B659" i="3"/>
  <c r="G658" i="3"/>
  <c r="F658" i="3"/>
  <c r="E658" i="3"/>
  <c r="D658" i="3"/>
  <c r="C658" i="3"/>
  <c r="B658" i="3"/>
  <c r="G657" i="3"/>
  <c r="F657" i="3"/>
  <c r="E657" i="3"/>
  <c r="D657" i="3"/>
  <c r="C657" i="3"/>
  <c r="B657" i="3"/>
  <c r="G656" i="3"/>
  <c r="F656" i="3"/>
  <c r="E656" i="3"/>
  <c r="D656" i="3"/>
  <c r="C656" i="3"/>
  <c r="B656" i="3"/>
  <c r="G655" i="3"/>
  <c r="F655" i="3"/>
  <c r="E655" i="3"/>
  <c r="D655" i="3"/>
  <c r="C655" i="3"/>
  <c r="B655" i="3"/>
  <c r="G654" i="3"/>
  <c r="F654" i="3"/>
  <c r="E654" i="3"/>
  <c r="D654" i="3"/>
  <c r="C654" i="3"/>
  <c r="B654" i="3"/>
  <c r="G653" i="3"/>
  <c r="F653" i="3"/>
  <c r="E653" i="3"/>
  <c r="D653" i="3"/>
  <c r="C653" i="3"/>
  <c r="B653" i="3"/>
  <c r="G652" i="3"/>
  <c r="F652" i="3"/>
  <c r="E652" i="3"/>
  <c r="D652" i="3"/>
  <c r="C652" i="3"/>
  <c r="B652" i="3"/>
  <c r="G651" i="3"/>
  <c r="F651" i="3"/>
  <c r="E651" i="3"/>
  <c r="D651" i="3"/>
  <c r="C651" i="3"/>
  <c r="B651" i="3"/>
  <c r="G650" i="3"/>
  <c r="F650" i="3"/>
  <c r="E650" i="3"/>
  <c r="D650" i="3"/>
  <c r="C650" i="3"/>
  <c r="B650" i="3"/>
  <c r="G649" i="3"/>
  <c r="F649" i="3"/>
  <c r="E649" i="3"/>
  <c r="D649" i="3"/>
  <c r="C649" i="3"/>
  <c r="B649" i="3"/>
  <c r="G648" i="3"/>
  <c r="F648" i="3"/>
  <c r="E648" i="3"/>
  <c r="D648" i="3"/>
  <c r="C648" i="3"/>
  <c r="B648" i="3"/>
  <c r="G647" i="3"/>
  <c r="F647" i="3"/>
  <c r="E647" i="3"/>
  <c r="D647" i="3"/>
  <c r="C647" i="3"/>
  <c r="B647" i="3"/>
  <c r="G646" i="3"/>
  <c r="F646" i="3"/>
  <c r="E646" i="3"/>
  <c r="D646" i="3"/>
  <c r="C646" i="3"/>
  <c r="B646" i="3"/>
  <c r="G645" i="3"/>
  <c r="F645" i="3"/>
  <c r="E645" i="3"/>
  <c r="D645" i="3"/>
  <c r="C645" i="3"/>
  <c r="B645" i="3"/>
  <c r="G644" i="3"/>
  <c r="F644" i="3"/>
  <c r="E644" i="3"/>
  <c r="D644" i="3"/>
  <c r="C644" i="3"/>
  <c r="B644" i="3"/>
  <c r="G643" i="3"/>
  <c r="F643" i="3"/>
  <c r="E643" i="3"/>
  <c r="D643" i="3"/>
  <c r="C643" i="3"/>
  <c r="B643" i="3"/>
  <c r="G642" i="3"/>
  <c r="F642" i="3"/>
  <c r="E642" i="3"/>
  <c r="D642" i="3"/>
  <c r="C642" i="3"/>
  <c r="B642" i="3"/>
  <c r="G641" i="3"/>
  <c r="F641" i="3"/>
  <c r="E641" i="3"/>
  <c r="D641" i="3"/>
  <c r="C641" i="3"/>
  <c r="B641" i="3"/>
  <c r="G640" i="3"/>
  <c r="F640" i="3"/>
  <c r="E640" i="3"/>
  <c r="D640" i="3"/>
  <c r="C640" i="3"/>
  <c r="B640" i="3"/>
  <c r="G639" i="3"/>
  <c r="F639" i="3"/>
  <c r="E639" i="3"/>
  <c r="D639" i="3"/>
  <c r="C639" i="3"/>
  <c r="B639" i="3"/>
  <c r="G638" i="3"/>
  <c r="F638" i="3"/>
  <c r="E638" i="3"/>
  <c r="D638" i="3"/>
  <c r="C638" i="3"/>
  <c r="B638" i="3"/>
  <c r="G637" i="3"/>
  <c r="F637" i="3"/>
  <c r="E637" i="3"/>
  <c r="D637" i="3"/>
  <c r="C637" i="3"/>
  <c r="B637" i="3"/>
  <c r="G636" i="3"/>
  <c r="F636" i="3"/>
  <c r="E636" i="3"/>
  <c r="D636" i="3"/>
  <c r="C636" i="3"/>
  <c r="B636" i="3"/>
  <c r="G635" i="3"/>
  <c r="F635" i="3"/>
  <c r="E635" i="3"/>
  <c r="D635" i="3"/>
  <c r="C635" i="3"/>
  <c r="B635" i="3"/>
  <c r="G634" i="3"/>
  <c r="F634" i="3"/>
  <c r="E634" i="3"/>
  <c r="D634" i="3"/>
  <c r="C634" i="3"/>
  <c r="B634" i="3"/>
  <c r="G633" i="3"/>
  <c r="F633" i="3"/>
  <c r="E633" i="3"/>
  <c r="D633" i="3"/>
  <c r="C633" i="3"/>
  <c r="B633" i="3"/>
  <c r="G632" i="3"/>
  <c r="F632" i="3"/>
  <c r="E632" i="3"/>
  <c r="D632" i="3"/>
  <c r="C632" i="3"/>
  <c r="B632" i="3"/>
  <c r="G631" i="3"/>
  <c r="F631" i="3"/>
  <c r="E631" i="3"/>
  <c r="D631" i="3"/>
  <c r="C631" i="3"/>
  <c r="B631" i="3"/>
  <c r="G630" i="3"/>
  <c r="F630" i="3"/>
  <c r="E630" i="3"/>
  <c r="D630" i="3"/>
  <c r="C630" i="3"/>
  <c r="B630" i="3"/>
  <c r="G629" i="3"/>
  <c r="F629" i="3"/>
  <c r="E629" i="3"/>
  <c r="D629" i="3"/>
  <c r="C629" i="3"/>
  <c r="B629" i="3"/>
  <c r="G628" i="3"/>
  <c r="F628" i="3"/>
  <c r="E628" i="3"/>
  <c r="D628" i="3"/>
  <c r="C628" i="3"/>
  <c r="B628" i="3"/>
  <c r="G627" i="3"/>
  <c r="F627" i="3"/>
  <c r="E627" i="3"/>
  <c r="D627" i="3"/>
  <c r="C627" i="3"/>
  <c r="B627" i="3"/>
  <c r="G626" i="3"/>
  <c r="F626" i="3"/>
  <c r="E626" i="3"/>
  <c r="D626" i="3"/>
  <c r="C626" i="3"/>
  <c r="B626" i="3"/>
  <c r="G625" i="3"/>
  <c r="F625" i="3"/>
  <c r="E625" i="3"/>
  <c r="D625" i="3"/>
  <c r="C625" i="3"/>
  <c r="B625" i="3"/>
  <c r="G624" i="3"/>
  <c r="F624" i="3"/>
  <c r="E624" i="3"/>
  <c r="D624" i="3"/>
  <c r="C624" i="3"/>
  <c r="B624" i="3"/>
  <c r="G623" i="3"/>
  <c r="F623" i="3"/>
  <c r="E623" i="3"/>
  <c r="D623" i="3"/>
  <c r="C623" i="3"/>
  <c r="B623" i="3"/>
  <c r="G622" i="3"/>
  <c r="F622" i="3"/>
  <c r="E622" i="3"/>
  <c r="D622" i="3"/>
  <c r="C622" i="3"/>
  <c r="B622" i="3"/>
  <c r="G621" i="3"/>
  <c r="F621" i="3"/>
  <c r="E621" i="3"/>
  <c r="D621" i="3"/>
  <c r="C621" i="3"/>
  <c r="B621" i="3"/>
  <c r="G620" i="3"/>
  <c r="F620" i="3"/>
  <c r="E620" i="3"/>
  <c r="D620" i="3"/>
  <c r="C620" i="3"/>
  <c r="B620" i="3"/>
  <c r="G619" i="3"/>
  <c r="F619" i="3"/>
  <c r="E619" i="3"/>
  <c r="D619" i="3"/>
  <c r="C619" i="3"/>
  <c r="B619" i="3"/>
  <c r="G618" i="3"/>
  <c r="F618" i="3"/>
  <c r="E618" i="3"/>
  <c r="D618" i="3"/>
  <c r="C618" i="3"/>
  <c r="B618" i="3"/>
  <c r="G617" i="3"/>
  <c r="F617" i="3"/>
  <c r="E617" i="3"/>
  <c r="D617" i="3"/>
  <c r="C617" i="3"/>
  <c r="B617" i="3"/>
  <c r="G616" i="3"/>
  <c r="F616" i="3"/>
  <c r="E616" i="3"/>
  <c r="D616" i="3"/>
  <c r="C616" i="3"/>
  <c r="B616" i="3"/>
  <c r="G615" i="3"/>
  <c r="F615" i="3"/>
  <c r="E615" i="3"/>
  <c r="D615" i="3"/>
  <c r="C615" i="3"/>
  <c r="B615" i="3"/>
  <c r="G614" i="3"/>
  <c r="F614" i="3"/>
  <c r="E614" i="3"/>
  <c r="D614" i="3"/>
  <c r="C614" i="3"/>
  <c r="B614" i="3"/>
  <c r="G613" i="3"/>
  <c r="F613" i="3"/>
  <c r="E613" i="3"/>
  <c r="D613" i="3"/>
  <c r="C613" i="3"/>
  <c r="B613" i="3"/>
  <c r="G612" i="3"/>
  <c r="F612" i="3"/>
  <c r="E612" i="3"/>
  <c r="D612" i="3"/>
  <c r="C612" i="3"/>
  <c r="B612" i="3"/>
  <c r="G611" i="3"/>
  <c r="F611" i="3"/>
  <c r="E611" i="3"/>
  <c r="D611" i="3"/>
  <c r="C611" i="3"/>
  <c r="B611" i="3"/>
  <c r="G610" i="3"/>
  <c r="F610" i="3"/>
  <c r="E610" i="3"/>
  <c r="D610" i="3"/>
  <c r="C610" i="3"/>
  <c r="B610" i="3"/>
  <c r="G609" i="3"/>
  <c r="F609" i="3"/>
  <c r="E609" i="3"/>
  <c r="D609" i="3"/>
  <c r="C609" i="3"/>
  <c r="B609" i="3"/>
  <c r="G608" i="3"/>
  <c r="F608" i="3"/>
  <c r="E608" i="3"/>
  <c r="D608" i="3"/>
  <c r="C608" i="3"/>
  <c r="B608" i="3"/>
  <c r="G607" i="3"/>
  <c r="F607" i="3"/>
  <c r="E607" i="3"/>
  <c r="D607" i="3"/>
  <c r="C607" i="3"/>
  <c r="B607" i="3"/>
  <c r="G606" i="3"/>
  <c r="F606" i="3"/>
  <c r="E606" i="3"/>
  <c r="D606" i="3"/>
  <c r="C606" i="3"/>
  <c r="B606" i="3"/>
  <c r="G605" i="3"/>
  <c r="F605" i="3"/>
  <c r="E605" i="3"/>
  <c r="D605" i="3"/>
  <c r="C605" i="3"/>
  <c r="B605" i="3"/>
  <c r="G604" i="3"/>
  <c r="F604" i="3"/>
  <c r="E604" i="3"/>
  <c r="D604" i="3"/>
  <c r="C604" i="3"/>
  <c r="B604" i="3"/>
  <c r="G603" i="3"/>
  <c r="F603" i="3"/>
  <c r="E603" i="3"/>
  <c r="D603" i="3"/>
  <c r="C603" i="3"/>
  <c r="B603" i="3"/>
  <c r="G602" i="3"/>
  <c r="F602" i="3"/>
  <c r="E602" i="3"/>
  <c r="D602" i="3"/>
  <c r="C602" i="3"/>
  <c r="B602" i="3"/>
  <c r="G601" i="3"/>
  <c r="F601" i="3"/>
  <c r="E601" i="3"/>
  <c r="D601" i="3"/>
  <c r="C601" i="3"/>
  <c r="B601" i="3"/>
  <c r="G600" i="3"/>
  <c r="F600" i="3"/>
  <c r="E600" i="3"/>
  <c r="D600" i="3"/>
  <c r="C600" i="3"/>
  <c r="B600" i="3"/>
  <c r="G599" i="3"/>
  <c r="F599" i="3"/>
  <c r="E599" i="3"/>
  <c r="D599" i="3"/>
  <c r="C599" i="3"/>
  <c r="B599" i="3"/>
  <c r="G598" i="3"/>
  <c r="F598" i="3"/>
  <c r="E598" i="3"/>
  <c r="D598" i="3"/>
  <c r="C598" i="3"/>
  <c r="B598" i="3"/>
  <c r="G597" i="3"/>
  <c r="F597" i="3"/>
  <c r="E597" i="3"/>
  <c r="D597" i="3"/>
  <c r="C597" i="3"/>
  <c r="B597" i="3"/>
  <c r="G596" i="3"/>
  <c r="F596" i="3"/>
  <c r="E596" i="3"/>
  <c r="D596" i="3"/>
  <c r="C596" i="3"/>
  <c r="B596" i="3"/>
  <c r="G595" i="3"/>
  <c r="F595" i="3"/>
  <c r="E595" i="3"/>
  <c r="D595" i="3"/>
  <c r="C595" i="3"/>
  <c r="B595" i="3"/>
  <c r="G594" i="3"/>
  <c r="F594" i="3"/>
  <c r="E594" i="3"/>
  <c r="D594" i="3"/>
  <c r="C594" i="3"/>
  <c r="B594" i="3"/>
  <c r="G593" i="3"/>
  <c r="F593" i="3"/>
  <c r="E593" i="3"/>
  <c r="D593" i="3"/>
  <c r="C593" i="3"/>
  <c r="B593" i="3"/>
  <c r="G592" i="3"/>
  <c r="F592" i="3"/>
  <c r="E592" i="3"/>
  <c r="D592" i="3"/>
  <c r="C592" i="3"/>
  <c r="B592" i="3"/>
  <c r="G591" i="3"/>
  <c r="F591" i="3"/>
  <c r="E591" i="3"/>
  <c r="D591" i="3"/>
  <c r="C591" i="3"/>
  <c r="B591" i="3"/>
  <c r="G590" i="3"/>
  <c r="F590" i="3"/>
  <c r="E590" i="3"/>
  <c r="D590" i="3"/>
  <c r="C590" i="3"/>
  <c r="B590" i="3"/>
  <c r="G589" i="3"/>
  <c r="F589" i="3"/>
  <c r="E589" i="3"/>
  <c r="D589" i="3"/>
  <c r="C589" i="3"/>
  <c r="B589" i="3"/>
  <c r="G588" i="3"/>
  <c r="F588" i="3"/>
  <c r="E588" i="3"/>
  <c r="D588" i="3"/>
  <c r="C588" i="3"/>
  <c r="B588" i="3"/>
  <c r="G587" i="3"/>
  <c r="F587" i="3"/>
  <c r="E587" i="3"/>
  <c r="D587" i="3"/>
  <c r="C587" i="3"/>
  <c r="B587" i="3"/>
  <c r="G586" i="3"/>
  <c r="F586" i="3"/>
  <c r="E586" i="3"/>
  <c r="D586" i="3"/>
  <c r="C586" i="3"/>
  <c r="B586" i="3"/>
  <c r="G585" i="3"/>
  <c r="F585" i="3"/>
  <c r="E585" i="3"/>
  <c r="D585" i="3"/>
  <c r="C585" i="3"/>
  <c r="B585" i="3"/>
  <c r="G584" i="3"/>
  <c r="F584" i="3"/>
  <c r="E584" i="3"/>
  <c r="D584" i="3"/>
  <c r="C584" i="3"/>
  <c r="B584" i="3"/>
  <c r="G583" i="3"/>
  <c r="F583" i="3"/>
  <c r="E583" i="3"/>
  <c r="D583" i="3"/>
  <c r="C583" i="3"/>
  <c r="B583" i="3"/>
  <c r="G582" i="3"/>
  <c r="F582" i="3"/>
  <c r="E582" i="3"/>
  <c r="D582" i="3"/>
  <c r="C582" i="3"/>
  <c r="B582" i="3"/>
  <c r="G581" i="3"/>
  <c r="F581" i="3"/>
  <c r="E581" i="3"/>
  <c r="D581" i="3"/>
  <c r="C581" i="3"/>
  <c r="B581" i="3"/>
  <c r="G580" i="3"/>
  <c r="F580" i="3"/>
  <c r="E580" i="3"/>
  <c r="D580" i="3"/>
  <c r="C580" i="3"/>
  <c r="B580" i="3"/>
  <c r="G579" i="3"/>
  <c r="F579" i="3"/>
  <c r="E579" i="3"/>
  <c r="D579" i="3"/>
  <c r="C579" i="3"/>
  <c r="B579" i="3"/>
  <c r="G578" i="3"/>
  <c r="F578" i="3"/>
  <c r="E578" i="3"/>
  <c r="D578" i="3"/>
  <c r="C578" i="3"/>
  <c r="B578" i="3"/>
  <c r="G577" i="3"/>
  <c r="F577" i="3"/>
  <c r="E577" i="3"/>
  <c r="D577" i="3"/>
  <c r="C577" i="3"/>
  <c r="B577" i="3"/>
  <c r="G576" i="3"/>
  <c r="F576" i="3"/>
  <c r="E576" i="3"/>
  <c r="D576" i="3"/>
  <c r="C576" i="3"/>
  <c r="B576" i="3"/>
  <c r="G575" i="3"/>
  <c r="F575" i="3"/>
  <c r="E575" i="3"/>
  <c r="D575" i="3"/>
  <c r="C575" i="3"/>
  <c r="B575" i="3"/>
  <c r="G574" i="3"/>
  <c r="F574" i="3"/>
  <c r="E574" i="3"/>
  <c r="D574" i="3"/>
  <c r="C574" i="3"/>
  <c r="B574" i="3"/>
  <c r="G573" i="3"/>
  <c r="F573" i="3"/>
  <c r="E573" i="3"/>
  <c r="D573" i="3"/>
  <c r="C573" i="3"/>
  <c r="B573" i="3"/>
  <c r="G572" i="3"/>
  <c r="F572" i="3"/>
  <c r="E572" i="3"/>
  <c r="D572" i="3"/>
  <c r="C572" i="3"/>
  <c r="B572" i="3"/>
  <c r="G571" i="3"/>
  <c r="F571" i="3"/>
  <c r="E571" i="3"/>
  <c r="D571" i="3"/>
  <c r="C571" i="3"/>
  <c r="B571" i="3"/>
  <c r="G570" i="3"/>
  <c r="F570" i="3"/>
  <c r="E570" i="3"/>
  <c r="D570" i="3"/>
  <c r="C570" i="3"/>
  <c r="B570" i="3"/>
  <c r="G569" i="3"/>
  <c r="F569" i="3"/>
  <c r="E569" i="3"/>
  <c r="D569" i="3"/>
  <c r="C569" i="3"/>
  <c r="B569" i="3"/>
  <c r="G568" i="3"/>
  <c r="F568" i="3"/>
  <c r="E568" i="3"/>
  <c r="D568" i="3"/>
  <c r="C568" i="3"/>
  <c r="B568" i="3"/>
  <c r="G567" i="3"/>
  <c r="F567" i="3"/>
  <c r="E567" i="3"/>
  <c r="D567" i="3"/>
  <c r="C567" i="3"/>
  <c r="B567" i="3"/>
  <c r="G566" i="3"/>
  <c r="F566" i="3"/>
  <c r="E566" i="3"/>
  <c r="D566" i="3"/>
  <c r="C566" i="3"/>
  <c r="B566" i="3"/>
  <c r="G565" i="3"/>
  <c r="F565" i="3"/>
  <c r="E565" i="3"/>
  <c r="D565" i="3"/>
  <c r="C565" i="3"/>
  <c r="B565" i="3"/>
  <c r="G564" i="3"/>
  <c r="F564" i="3"/>
  <c r="E564" i="3"/>
  <c r="D564" i="3"/>
  <c r="C564" i="3"/>
  <c r="B564" i="3"/>
  <c r="G563" i="3"/>
  <c r="F563" i="3"/>
  <c r="E563" i="3"/>
  <c r="D563" i="3"/>
  <c r="C563" i="3"/>
  <c r="B563" i="3"/>
  <c r="G562" i="3"/>
  <c r="F562" i="3"/>
  <c r="E562" i="3"/>
  <c r="D562" i="3"/>
  <c r="C562" i="3"/>
  <c r="B562" i="3"/>
  <c r="G561" i="3"/>
  <c r="F561" i="3"/>
  <c r="E561" i="3"/>
  <c r="D561" i="3"/>
  <c r="C561" i="3"/>
  <c r="B561" i="3"/>
  <c r="G560" i="3"/>
  <c r="F560" i="3"/>
  <c r="E560" i="3"/>
  <c r="D560" i="3"/>
  <c r="C560" i="3"/>
  <c r="B560" i="3"/>
  <c r="G559" i="3"/>
  <c r="F559" i="3"/>
  <c r="E559" i="3"/>
  <c r="D559" i="3"/>
  <c r="C559" i="3"/>
  <c r="B559" i="3"/>
  <c r="G558" i="3"/>
  <c r="F558" i="3"/>
  <c r="E558" i="3"/>
  <c r="D558" i="3"/>
  <c r="C558" i="3"/>
  <c r="B558" i="3"/>
  <c r="G557" i="3"/>
  <c r="F557" i="3"/>
  <c r="E557" i="3"/>
  <c r="D557" i="3"/>
  <c r="C557" i="3"/>
  <c r="B557" i="3"/>
  <c r="G556" i="3"/>
  <c r="F556" i="3"/>
  <c r="E556" i="3"/>
  <c r="D556" i="3"/>
  <c r="C556" i="3"/>
  <c r="B556" i="3"/>
  <c r="G555" i="3"/>
  <c r="F555" i="3"/>
  <c r="E555" i="3"/>
  <c r="D555" i="3"/>
  <c r="C555" i="3"/>
  <c r="B555" i="3"/>
  <c r="G554" i="3"/>
  <c r="F554" i="3"/>
  <c r="E554" i="3"/>
  <c r="D554" i="3"/>
  <c r="C554" i="3"/>
  <c r="B554" i="3"/>
  <c r="G553" i="3"/>
  <c r="F553" i="3"/>
  <c r="E553" i="3"/>
  <c r="D553" i="3"/>
  <c r="C553" i="3"/>
  <c r="B553" i="3"/>
  <c r="G552" i="3"/>
  <c r="F552" i="3"/>
  <c r="E552" i="3"/>
  <c r="D552" i="3"/>
  <c r="C552" i="3"/>
  <c r="B552" i="3"/>
  <c r="G551" i="3"/>
  <c r="F551" i="3"/>
  <c r="E551" i="3"/>
  <c r="D551" i="3"/>
  <c r="C551" i="3"/>
  <c r="B551" i="3"/>
  <c r="G550" i="3"/>
  <c r="F550" i="3"/>
  <c r="E550" i="3"/>
  <c r="D550" i="3"/>
  <c r="C550" i="3"/>
  <c r="B550" i="3"/>
  <c r="G549" i="3"/>
  <c r="F549" i="3"/>
  <c r="E549" i="3"/>
  <c r="D549" i="3"/>
  <c r="C549" i="3"/>
  <c r="B549" i="3"/>
  <c r="G548" i="3"/>
  <c r="F548" i="3"/>
  <c r="E548" i="3"/>
  <c r="D548" i="3"/>
  <c r="C548" i="3"/>
  <c r="B548" i="3"/>
  <c r="G547" i="3"/>
  <c r="F547" i="3"/>
  <c r="E547" i="3"/>
  <c r="D547" i="3"/>
  <c r="C547" i="3"/>
  <c r="B547" i="3"/>
  <c r="G546" i="3"/>
  <c r="F546" i="3"/>
  <c r="E546" i="3"/>
  <c r="D546" i="3"/>
  <c r="C546" i="3"/>
  <c r="B546" i="3"/>
  <c r="G545" i="3"/>
  <c r="F545" i="3"/>
  <c r="E545" i="3"/>
  <c r="D545" i="3"/>
  <c r="C545" i="3"/>
  <c r="B545" i="3"/>
  <c r="G544" i="3"/>
  <c r="F544" i="3"/>
  <c r="E544" i="3"/>
  <c r="D544" i="3"/>
  <c r="C544" i="3"/>
  <c r="B544" i="3"/>
  <c r="G543" i="3"/>
  <c r="F543" i="3"/>
  <c r="E543" i="3"/>
  <c r="D543" i="3"/>
  <c r="C543" i="3"/>
  <c r="B543" i="3"/>
  <c r="G542" i="3"/>
  <c r="F542" i="3"/>
  <c r="E542" i="3"/>
  <c r="D542" i="3"/>
  <c r="C542" i="3"/>
  <c r="B542" i="3"/>
  <c r="G541" i="3"/>
  <c r="F541" i="3"/>
  <c r="E541" i="3"/>
  <c r="D541" i="3"/>
  <c r="C541" i="3"/>
  <c r="B541" i="3"/>
  <c r="G540" i="3"/>
  <c r="F540" i="3"/>
  <c r="E540" i="3"/>
  <c r="D540" i="3"/>
  <c r="C540" i="3"/>
  <c r="B540" i="3"/>
  <c r="G539" i="3"/>
  <c r="F539" i="3"/>
  <c r="E539" i="3"/>
  <c r="D539" i="3"/>
  <c r="C539" i="3"/>
  <c r="B539" i="3"/>
  <c r="G538" i="3"/>
  <c r="F538" i="3"/>
  <c r="E538" i="3"/>
  <c r="D538" i="3"/>
  <c r="C538" i="3"/>
  <c r="B538" i="3"/>
  <c r="G537" i="3"/>
  <c r="F537" i="3"/>
  <c r="E537" i="3"/>
  <c r="D537" i="3"/>
  <c r="C537" i="3"/>
  <c r="B537" i="3"/>
  <c r="G536" i="3"/>
  <c r="F536" i="3"/>
  <c r="E536" i="3"/>
  <c r="D536" i="3"/>
  <c r="C536" i="3"/>
  <c r="B536" i="3"/>
  <c r="G535" i="3"/>
  <c r="F535" i="3"/>
  <c r="E535" i="3"/>
  <c r="D535" i="3"/>
  <c r="C535" i="3"/>
  <c r="B535" i="3"/>
  <c r="G534" i="3"/>
  <c r="F534" i="3"/>
  <c r="E534" i="3"/>
  <c r="D534" i="3"/>
  <c r="C534" i="3"/>
  <c r="B534" i="3"/>
  <c r="G533" i="3"/>
  <c r="F533" i="3"/>
  <c r="E533" i="3"/>
  <c r="D533" i="3"/>
  <c r="C533" i="3"/>
  <c r="B533" i="3"/>
  <c r="G532" i="3"/>
  <c r="F532" i="3"/>
  <c r="E532" i="3"/>
  <c r="D532" i="3"/>
  <c r="C532" i="3"/>
  <c r="B532" i="3"/>
  <c r="G531" i="3"/>
  <c r="F531" i="3"/>
  <c r="E531" i="3"/>
  <c r="D531" i="3"/>
  <c r="C531" i="3"/>
  <c r="B531" i="3"/>
  <c r="G530" i="3"/>
  <c r="F530" i="3"/>
  <c r="E530" i="3"/>
  <c r="D530" i="3"/>
  <c r="C530" i="3"/>
  <c r="B530" i="3"/>
  <c r="G529" i="3"/>
  <c r="F529" i="3"/>
  <c r="E529" i="3"/>
  <c r="D529" i="3"/>
  <c r="C529" i="3"/>
  <c r="B529" i="3"/>
  <c r="G528" i="3"/>
  <c r="F528" i="3"/>
  <c r="E528" i="3"/>
  <c r="D528" i="3"/>
  <c r="C528" i="3"/>
  <c r="B528" i="3"/>
  <c r="G527" i="3"/>
  <c r="F527" i="3"/>
  <c r="E527" i="3"/>
  <c r="D527" i="3"/>
  <c r="C527" i="3"/>
  <c r="B527" i="3"/>
  <c r="G526" i="3"/>
  <c r="F526" i="3"/>
  <c r="E526" i="3"/>
  <c r="D526" i="3"/>
  <c r="C526" i="3"/>
  <c r="B526" i="3"/>
  <c r="G525" i="3"/>
  <c r="F525" i="3"/>
  <c r="E525" i="3"/>
  <c r="D525" i="3"/>
  <c r="C525" i="3"/>
  <c r="B525" i="3"/>
  <c r="G524" i="3"/>
  <c r="F524" i="3"/>
  <c r="E524" i="3"/>
  <c r="D524" i="3"/>
  <c r="C524" i="3"/>
  <c r="B524" i="3"/>
  <c r="G523" i="3"/>
  <c r="F523" i="3"/>
  <c r="E523" i="3"/>
  <c r="D523" i="3"/>
  <c r="C523" i="3"/>
  <c r="B523" i="3"/>
  <c r="G522" i="3"/>
  <c r="F522" i="3"/>
  <c r="E522" i="3"/>
  <c r="D522" i="3"/>
  <c r="C522" i="3"/>
  <c r="B522" i="3"/>
  <c r="G521" i="3"/>
  <c r="F521" i="3"/>
  <c r="E521" i="3"/>
  <c r="D521" i="3"/>
  <c r="C521" i="3"/>
  <c r="B521" i="3"/>
  <c r="G520" i="3"/>
  <c r="F520" i="3"/>
  <c r="E520" i="3"/>
  <c r="D520" i="3"/>
  <c r="C520" i="3"/>
  <c r="B520" i="3"/>
  <c r="G519" i="3"/>
  <c r="F519" i="3"/>
  <c r="E519" i="3"/>
  <c r="D519" i="3"/>
  <c r="C519" i="3"/>
  <c r="B519" i="3"/>
  <c r="G518" i="3"/>
  <c r="F518" i="3"/>
  <c r="E518" i="3"/>
  <c r="D518" i="3"/>
  <c r="C518" i="3"/>
  <c r="B518" i="3"/>
  <c r="G517" i="3"/>
  <c r="F517" i="3"/>
  <c r="E517" i="3"/>
  <c r="D517" i="3"/>
  <c r="C517" i="3"/>
  <c r="B517" i="3"/>
  <c r="G516" i="3"/>
  <c r="F516" i="3"/>
  <c r="E516" i="3"/>
  <c r="D516" i="3"/>
  <c r="C516" i="3"/>
  <c r="B516" i="3"/>
  <c r="G515" i="3"/>
  <c r="F515" i="3"/>
  <c r="E515" i="3"/>
  <c r="D515" i="3"/>
  <c r="C515" i="3"/>
  <c r="B515" i="3"/>
  <c r="G514" i="3"/>
  <c r="F514" i="3"/>
  <c r="E514" i="3"/>
  <c r="D514" i="3"/>
  <c r="C514" i="3"/>
  <c r="B514" i="3"/>
  <c r="G513" i="3"/>
  <c r="F513" i="3"/>
  <c r="E513" i="3"/>
  <c r="D513" i="3"/>
  <c r="C513" i="3"/>
  <c r="B513" i="3"/>
  <c r="G512" i="3"/>
  <c r="F512" i="3"/>
  <c r="E512" i="3"/>
  <c r="D512" i="3"/>
  <c r="C512" i="3"/>
  <c r="B512" i="3"/>
  <c r="G511" i="3"/>
  <c r="F511" i="3"/>
  <c r="E511" i="3"/>
  <c r="D511" i="3"/>
  <c r="C511" i="3"/>
  <c r="B511" i="3"/>
  <c r="G510" i="3"/>
  <c r="F510" i="3"/>
  <c r="E510" i="3"/>
  <c r="D510" i="3"/>
  <c r="C510" i="3"/>
  <c r="B510" i="3"/>
  <c r="G509" i="3"/>
  <c r="F509" i="3"/>
  <c r="E509" i="3"/>
  <c r="D509" i="3"/>
  <c r="C509" i="3"/>
  <c r="B509" i="3"/>
  <c r="G508" i="3"/>
  <c r="F508" i="3"/>
  <c r="E508" i="3"/>
  <c r="D508" i="3"/>
  <c r="C508" i="3"/>
  <c r="B508" i="3"/>
  <c r="G507" i="3"/>
  <c r="F507" i="3"/>
  <c r="E507" i="3"/>
  <c r="D507" i="3"/>
  <c r="C507" i="3"/>
  <c r="B507" i="3"/>
  <c r="G506" i="3"/>
  <c r="F506" i="3"/>
  <c r="E506" i="3"/>
  <c r="D506" i="3"/>
  <c r="C506" i="3"/>
  <c r="B506" i="3"/>
  <c r="G505" i="3"/>
  <c r="F505" i="3"/>
  <c r="E505" i="3"/>
  <c r="D505" i="3"/>
  <c r="C505" i="3"/>
  <c r="B505" i="3"/>
  <c r="G504" i="3"/>
  <c r="F504" i="3"/>
  <c r="E504" i="3"/>
  <c r="D504" i="3"/>
  <c r="C504" i="3"/>
  <c r="B504" i="3"/>
  <c r="G503" i="3"/>
  <c r="F503" i="3"/>
  <c r="E503" i="3"/>
  <c r="D503" i="3"/>
  <c r="C503" i="3"/>
  <c r="B503" i="3"/>
  <c r="G502" i="3"/>
  <c r="F502" i="3"/>
  <c r="E502" i="3"/>
  <c r="D502" i="3"/>
  <c r="C502" i="3"/>
  <c r="B502" i="3"/>
  <c r="G501" i="3"/>
  <c r="F501" i="3"/>
  <c r="E501" i="3"/>
  <c r="D501" i="3"/>
  <c r="C501" i="3"/>
  <c r="B501" i="3"/>
  <c r="G500" i="3"/>
  <c r="F500" i="3"/>
  <c r="E500" i="3"/>
  <c r="D500" i="3"/>
  <c r="C500" i="3"/>
  <c r="B500" i="3"/>
  <c r="G499" i="3"/>
  <c r="F499" i="3"/>
  <c r="E499" i="3"/>
  <c r="D499" i="3"/>
  <c r="C499" i="3"/>
  <c r="B499" i="3"/>
  <c r="G498" i="3"/>
  <c r="F498" i="3"/>
  <c r="E498" i="3"/>
  <c r="D498" i="3"/>
  <c r="C498" i="3"/>
  <c r="B498" i="3"/>
  <c r="G497" i="3"/>
  <c r="F497" i="3"/>
  <c r="E497" i="3"/>
  <c r="D497" i="3"/>
  <c r="C497" i="3"/>
  <c r="B497" i="3"/>
  <c r="G496" i="3"/>
  <c r="F496" i="3"/>
  <c r="E496" i="3"/>
  <c r="D496" i="3"/>
  <c r="C496" i="3"/>
  <c r="B496" i="3"/>
  <c r="G495" i="3"/>
  <c r="F495" i="3"/>
  <c r="E495" i="3"/>
  <c r="D495" i="3"/>
  <c r="C495" i="3"/>
  <c r="B495" i="3"/>
  <c r="G494" i="3"/>
  <c r="F494" i="3"/>
  <c r="E494" i="3"/>
  <c r="D494" i="3"/>
  <c r="C494" i="3"/>
  <c r="B494" i="3"/>
  <c r="G493" i="3"/>
  <c r="F493" i="3"/>
  <c r="E493" i="3"/>
  <c r="D493" i="3"/>
  <c r="C493" i="3"/>
  <c r="B493" i="3"/>
  <c r="G492" i="3"/>
  <c r="F492" i="3"/>
  <c r="E492" i="3"/>
  <c r="D492" i="3"/>
  <c r="C492" i="3"/>
  <c r="B492" i="3"/>
  <c r="G491" i="3"/>
  <c r="F491" i="3"/>
  <c r="E491" i="3"/>
  <c r="D491" i="3"/>
  <c r="C491" i="3"/>
  <c r="B491" i="3"/>
  <c r="G490" i="3"/>
  <c r="F490" i="3"/>
  <c r="E490" i="3"/>
  <c r="D490" i="3"/>
  <c r="C490" i="3"/>
  <c r="B490" i="3"/>
  <c r="G489" i="3"/>
  <c r="F489" i="3"/>
  <c r="E489" i="3"/>
  <c r="D489" i="3"/>
  <c r="C489" i="3"/>
  <c r="B489" i="3"/>
  <c r="G488" i="3"/>
  <c r="F488" i="3"/>
  <c r="E488" i="3"/>
  <c r="D488" i="3"/>
  <c r="C488" i="3"/>
  <c r="B488" i="3"/>
  <c r="G487" i="3"/>
  <c r="F487" i="3"/>
  <c r="E487" i="3"/>
  <c r="D487" i="3"/>
  <c r="C487" i="3"/>
  <c r="B487" i="3"/>
  <c r="G486" i="3"/>
  <c r="F486" i="3"/>
  <c r="E486" i="3"/>
  <c r="D486" i="3"/>
  <c r="C486" i="3"/>
  <c r="B486" i="3"/>
  <c r="G485" i="3"/>
  <c r="F485" i="3"/>
  <c r="E485" i="3"/>
  <c r="D485" i="3"/>
  <c r="C485" i="3"/>
  <c r="B485" i="3"/>
  <c r="G484" i="3"/>
  <c r="F484" i="3"/>
  <c r="E484" i="3"/>
  <c r="D484" i="3"/>
  <c r="C484" i="3"/>
  <c r="B484" i="3"/>
  <c r="G483" i="3"/>
  <c r="F483" i="3"/>
  <c r="E483" i="3"/>
  <c r="D483" i="3"/>
  <c r="C483" i="3"/>
  <c r="B483" i="3"/>
  <c r="G482" i="3"/>
  <c r="F482" i="3"/>
  <c r="E482" i="3"/>
  <c r="D482" i="3"/>
  <c r="C482" i="3"/>
  <c r="B482" i="3"/>
  <c r="G481" i="3"/>
  <c r="F481" i="3"/>
  <c r="E481" i="3"/>
  <c r="D481" i="3"/>
  <c r="C481" i="3"/>
  <c r="B481" i="3"/>
  <c r="G480" i="3"/>
  <c r="F480" i="3"/>
  <c r="E480" i="3"/>
  <c r="D480" i="3"/>
  <c r="C480" i="3"/>
  <c r="B480" i="3"/>
  <c r="G479" i="3"/>
  <c r="F479" i="3"/>
  <c r="E479" i="3"/>
  <c r="D479" i="3"/>
  <c r="C479" i="3"/>
  <c r="B479" i="3"/>
  <c r="G478" i="3"/>
  <c r="F478" i="3"/>
  <c r="E478" i="3"/>
  <c r="D478" i="3"/>
  <c r="C478" i="3"/>
  <c r="B478" i="3"/>
  <c r="G477" i="3"/>
  <c r="F477" i="3"/>
  <c r="E477" i="3"/>
  <c r="D477" i="3"/>
  <c r="C477" i="3"/>
  <c r="B477" i="3"/>
  <c r="G476" i="3"/>
  <c r="F476" i="3"/>
  <c r="E476" i="3"/>
  <c r="D476" i="3"/>
  <c r="C476" i="3"/>
  <c r="B476" i="3"/>
  <c r="G475" i="3"/>
  <c r="F475" i="3"/>
  <c r="E475" i="3"/>
  <c r="D475" i="3"/>
  <c r="C475" i="3"/>
  <c r="B475" i="3"/>
  <c r="G474" i="3"/>
  <c r="F474" i="3"/>
  <c r="E474" i="3"/>
  <c r="D474" i="3"/>
  <c r="C474" i="3"/>
  <c r="B474" i="3"/>
  <c r="G473" i="3"/>
  <c r="F473" i="3"/>
  <c r="E473" i="3"/>
  <c r="D473" i="3"/>
  <c r="C473" i="3"/>
  <c r="B473" i="3"/>
  <c r="G472" i="3"/>
  <c r="F472" i="3"/>
  <c r="E472" i="3"/>
  <c r="D472" i="3"/>
  <c r="C472" i="3"/>
  <c r="B472" i="3"/>
  <c r="G471" i="3"/>
  <c r="F471" i="3"/>
  <c r="E471" i="3"/>
  <c r="D471" i="3"/>
  <c r="C471" i="3"/>
  <c r="B471" i="3"/>
  <c r="G470" i="3"/>
  <c r="F470" i="3"/>
  <c r="E470" i="3"/>
  <c r="D470" i="3"/>
  <c r="C470" i="3"/>
  <c r="B470" i="3"/>
  <c r="G469" i="3"/>
  <c r="F469" i="3"/>
  <c r="E469" i="3"/>
  <c r="D469" i="3"/>
  <c r="C469" i="3"/>
  <c r="B469" i="3"/>
  <c r="G468" i="3"/>
  <c r="F468" i="3"/>
  <c r="E468" i="3"/>
  <c r="D468" i="3"/>
  <c r="C468" i="3"/>
  <c r="B468" i="3"/>
  <c r="G467" i="3"/>
  <c r="F467" i="3"/>
  <c r="E467" i="3"/>
  <c r="D467" i="3"/>
  <c r="C467" i="3"/>
  <c r="B467" i="3"/>
  <c r="G466" i="3"/>
  <c r="F466" i="3"/>
  <c r="E466" i="3"/>
  <c r="D466" i="3"/>
  <c r="C466" i="3"/>
  <c r="B466" i="3"/>
  <c r="G465" i="3"/>
  <c r="F465" i="3"/>
  <c r="E465" i="3"/>
  <c r="D465" i="3"/>
  <c r="C465" i="3"/>
  <c r="B465" i="3"/>
  <c r="G464" i="3"/>
  <c r="F464" i="3"/>
  <c r="E464" i="3"/>
  <c r="D464" i="3"/>
  <c r="C464" i="3"/>
  <c r="B464" i="3"/>
  <c r="G463" i="3"/>
  <c r="F463" i="3"/>
  <c r="E463" i="3"/>
  <c r="D463" i="3"/>
  <c r="C463" i="3"/>
  <c r="B463" i="3"/>
  <c r="G462" i="3"/>
  <c r="F462" i="3"/>
  <c r="E462" i="3"/>
  <c r="D462" i="3"/>
  <c r="C462" i="3"/>
  <c r="B462" i="3"/>
  <c r="G461" i="3"/>
  <c r="F461" i="3"/>
  <c r="E461" i="3"/>
  <c r="D461" i="3"/>
  <c r="C461" i="3"/>
  <c r="B461" i="3"/>
  <c r="G460" i="3"/>
  <c r="F460" i="3"/>
  <c r="E460" i="3"/>
  <c r="D460" i="3"/>
  <c r="C460" i="3"/>
  <c r="B460" i="3"/>
  <c r="G459" i="3"/>
  <c r="F459" i="3"/>
  <c r="E459" i="3"/>
  <c r="D459" i="3"/>
  <c r="C459" i="3"/>
  <c r="B459" i="3"/>
  <c r="G458" i="3"/>
  <c r="F458" i="3"/>
  <c r="E458" i="3"/>
  <c r="D458" i="3"/>
  <c r="C458" i="3"/>
  <c r="B458" i="3"/>
  <c r="G457" i="3"/>
  <c r="F457" i="3"/>
  <c r="E457" i="3"/>
  <c r="D457" i="3"/>
  <c r="C457" i="3"/>
  <c r="B457" i="3"/>
  <c r="G456" i="3"/>
  <c r="F456" i="3"/>
  <c r="E456" i="3"/>
  <c r="D456" i="3"/>
  <c r="C456" i="3"/>
  <c r="B456" i="3"/>
  <c r="G455" i="3"/>
  <c r="F455" i="3"/>
  <c r="E455" i="3"/>
  <c r="D455" i="3"/>
  <c r="C455" i="3"/>
  <c r="B455" i="3"/>
  <c r="G454" i="3"/>
  <c r="F454" i="3"/>
  <c r="E454" i="3"/>
  <c r="D454" i="3"/>
  <c r="C454" i="3"/>
  <c r="B454" i="3"/>
  <c r="G453" i="3"/>
  <c r="F453" i="3"/>
  <c r="E453" i="3"/>
  <c r="D453" i="3"/>
  <c r="C453" i="3"/>
  <c r="B453" i="3"/>
  <c r="G452" i="3"/>
  <c r="F452" i="3"/>
  <c r="E452" i="3"/>
  <c r="D452" i="3"/>
  <c r="C452" i="3"/>
  <c r="B452" i="3"/>
  <c r="G451" i="3"/>
  <c r="F451" i="3"/>
  <c r="E451" i="3"/>
  <c r="D451" i="3"/>
  <c r="C451" i="3"/>
  <c r="B451" i="3"/>
  <c r="G450" i="3"/>
  <c r="F450" i="3"/>
  <c r="E450" i="3"/>
  <c r="D450" i="3"/>
  <c r="C450" i="3"/>
  <c r="B450" i="3"/>
  <c r="G449" i="3"/>
  <c r="F449" i="3"/>
  <c r="E449" i="3"/>
  <c r="D449" i="3"/>
  <c r="C449" i="3"/>
  <c r="B449" i="3"/>
  <c r="G448" i="3"/>
  <c r="F448" i="3"/>
  <c r="E448" i="3"/>
  <c r="D448" i="3"/>
  <c r="C448" i="3"/>
  <c r="B448" i="3"/>
  <c r="G447" i="3"/>
  <c r="F447" i="3"/>
  <c r="E447" i="3"/>
  <c r="D447" i="3"/>
  <c r="C447" i="3"/>
  <c r="B447" i="3"/>
  <c r="G446" i="3"/>
  <c r="F446" i="3"/>
  <c r="E446" i="3"/>
  <c r="D446" i="3"/>
  <c r="C446" i="3"/>
  <c r="B446" i="3"/>
  <c r="G445" i="3"/>
  <c r="F445" i="3"/>
  <c r="E445" i="3"/>
  <c r="D445" i="3"/>
  <c r="C445" i="3"/>
  <c r="B445" i="3"/>
  <c r="G444" i="3"/>
  <c r="F444" i="3"/>
  <c r="E444" i="3"/>
  <c r="D444" i="3"/>
  <c r="C444" i="3"/>
  <c r="B444" i="3"/>
  <c r="G443" i="3"/>
  <c r="F443" i="3"/>
  <c r="E443" i="3"/>
  <c r="D443" i="3"/>
  <c r="C443" i="3"/>
  <c r="B443" i="3"/>
  <c r="G442" i="3"/>
  <c r="F442" i="3"/>
  <c r="E442" i="3"/>
  <c r="D442" i="3"/>
  <c r="C442" i="3"/>
  <c r="B442" i="3"/>
  <c r="G441" i="3"/>
  <c r="F441" i="3"/>
  <c r="E441" i="3"/>
  <c r="D441" i="3"/>
  <c r="C441" i="3"/>
  <c r="B441" i="3"/>
  <c r="G440" i="3"/>
  <c r="F440" i="3"/>
  <c r="E440" i="3"/>
  <c r="D440" i="3"/>
  <c r="C440" i="3"/>
  <c r="B440" i="3"/>
  <c r="G439" i="3"/>
  <c r="F439" i="3"/>
  <c r="E439" i="3"/>
  <c r="D439" i="3"/>
  <c r="C439" i="3"/>
  <c r="B439" i="3"/>
  <c r="G438" i="3"/>
  <c r="F438" i="3"/>
  <c r="E438" i="3"/>
  <c r="D438" i="3"/>
  <c r="C438" i="3"/>
  <c r="B438" i="3"/>
  <c r="G437" i="3"/>
  <c r="F437" i="3"/>
  <c r="E437" i="3"/>
  <c r="D437" i="3"/>
  <c r="C437" i="3"/>
  <c r="B437" i="3"/>
  <c r="G436" i="3"/>
  <c r="F436" i="3"/>
  <c r="E436" i="3"/>
  <c r="D436" i="3"/>
  <c r="C436" i="3"/>
  <c r="B436" i="3"/>
  <c r="G435" i="3"/>
  <c r="F435" i="3"/>
  <c r="E435" i="3"/>
  <c r="D435" i="3"/>
  <c r="C435" i="3"/>
  <c r="B435" i="3"/>
  <c r="G434" i="3"/>
  <c r="F434" i="3"/>
  <c r="E434" i="3"/>
  <c r="D434" i="3"/>
  <c r="C434" i="3"/>
  <c r="B434" i="3"/>
  <c r="G433" i="3"/>
  <c r="F433" i="3"/>
  <c r="E433" i="3"/>
  <c r="D433" i="3"/>
  <c r="C433" i="3"/>
  <c r="B433" i="3"/>
  <c r="G432" i="3"/>
  <c r="F432" i="3"/>
  <c r="E432" i="3"/>
  <c r="D432" i="3"/>
  <c r="C432" i="3"/>
  <c r="B432" i="3"/>
  <c r="G431" i="3"/>
  <c r="F431" i="3"/>
  <c r="E431" i="3"/>
  <c r="D431" i="3"/>
  <c r="C431" i="3"/>
  <c r="B431" i="3"/>
  <c r="G430" i="3"/>
  <c r="F430" i="3"/>
  <c r="E430" i="3"/>
  <c r="D430" i="3"/>
  <c r="C430" i="3"/>
  <c r="B430" i="3"/>
  <c r="G429" i="3"/>
  <c r="F429" i="3"/>
  <c r="E429" i="3"/>
  <c r="D429" i="3"/>
  <c r="C429" i="3"/>
  <c r="B429" i="3"/>
  <c r="G428" i="3"/>
  <c r="F428" i="3"/>
  <c r="E428" i="3"/>
  <c r="D428" i="3"/>
  <c r="C428" i="3"/>
  <c r="B428" i="3"/>
  <c r="G427" i="3"/>
  <c r="F427" i="3"/>
  <c r="E427" i="3"/>
  <c r="D427" i="3"/>
  <c r="C427" i="3"/>
  <c r="B427" i="3"/>
  <c r="G426" i="3"/>
  <c r="F426" i="3"/>
  <c r="E426" i="3"/>
  <c r="D426" i="3"/>
  <c r="C426" i="3"/>
  <c r="B426" i="3"/>
  <c r="G425" i="3"/>
  <c r="F425" i="3"/>
  <c r="E425" i="3"/>
  <c r="D425" i="3"/>
  <c r="C425" i="3"/>
  <c r="B425" i="3"/>
  <c r="G424" i="3"/>
  <c r="F424" i="3"/>
  <c r="E424" i="3"/>
  <c r="D424" i="3"/>
  <c r="C424" i="3"/>
  <c r="B424" i="3"/>
  <c r="G423" i="3"/>
  <c r="F423" i="3"/>
  <c r="E423" i="3"/>
  <c r="D423" i="3"/>
  <c r="C423" i="3"/>
  <c r="B423" i="3"/>
  <c r="G422" i="3"/>
  <c r="F422" i="3"/>
  <c r="E422" i="3"/>
  <c r="D422" i="3"/>
  <c r="C422" i="3"/>
  <c r="B422" i="3"/>
  <c r="G421" i="3"/>
  <c r="F421" i="3"/>
  <c r="E421" i="3"/>
  <c r="D421" i="3"/>
  <c r="C421" i="3"/>
  <c r="B421" i="3"/>
  <c r="G420" i="3"/>
  <c r="F420" i="3"/>
  <c r="E420" i="3"/>
  <c r="D420" i="3"/>
  <c r="C420" i="3"/>
  <c r="B420" i="3"/>
  <c r="G419" i="3"/>
  <c r="F419" i="3"/>
  <c r="E419" i="3"/>
  <c r="D419" i="3"/>
  <c r="C419" i="3"/>
  <c r="B419" i="3"/>
  <c r="G418" i="3"/>
  <c r="F418" i="3"/>
  <c r="E418" i="3"/>
  <c r="D418" i="3"/>
  <c r="C418" i="3"/>
  <c r="B418" i="3"/>
  <c r="G417" i="3"/>
  <c r="F417" i="3"/>
  <c r="E417" i="3"/>
  <c r="D417" i="3"/>
  <c r="C417" i="3"/>
  <c r="B417" i="3"/>
  <c r="G416" i="3"/>
  <c r="F416" i="3"/>
  <c r="E416" i="3"/>
  <c r="D416" i="3"/>
  <c r="C416" i="3"/>
  <c r="B416" i="3"/>
  <c r="G415" i="3"/>
  <c r="F415" i="3"/>
  <c r="E415" i="3"/>
  <c r="D415" i="3"/>
  <c r="C415" i="3"/>
  <c r="B415" i="3"/>
  <c r="G414" i="3"/>
  <c r="F414" i="3"/>
  <c r="E414" i="3"/>
  <c r="D414" i="3"/>
  <c r="C414" i="3"/>
  <c r="B414" i="3"/>
  <c r="G413" i="3"/>
  <c r="F413" i="3"/>
  <c r="E413" i="3"/>
  <c r="D413" i="3"/>
  <c r="C413" i="3"/>
  <c r="B413" i="3"/>
  <c r="G412" i="3"/>
  <c r="F412" i="3"/>
  <c r="E412" i="3"/>
  <c r="D412" i="3"/>
  <c r="C412" i="3"/>
  <c r="B412" i="3"/>
  <c r="G411" i="3"/>
  <c r="F411" i="3"/>
  <c r="E411" i="3"/>
  <c r="D411" i="3"/>
  <c r="C411" i="3"/>
  <c r="B411" i="3"/>
  <c r="G410" i="3"/>
  <c r="F410" i="3"/>
  <c r="E410" i="3"/>
  <c r="D410" i="3"/>
  <c r="C410" i="3"/>
  <c r="B410" i="3"/>
  <c r="G409" i="3"/>
  <c r="F409" i="3"/>
  <c r="E409" i="3"/>
  <c r="D409" i="3"/>
  <c r="C409" i="3"/>
  <c r="B409" i="3"/>
  <c r="G408" i="3"/>
  <c r="F408" i="3"/>
  <c r="E408" i="3"/>
  <c r="D408" i="3"/>
  <c r="C408" i="3"/>
  <c r="B408" i="3"/>
  <c r="G407" i="3"/>
  <c r="F407" i="3"/>
  <c r="E407" i="3"/>
  <c r="D407" i="3"/>
  <c r="C407" i="3"/>
  <c r="B407" i="3"/>
  <c r="G406" i="3"/>
  <c r="F406" i="3"/>
  <c r="E406" i="3"/>
  <c r="D406" i="3"/>
  <c r="C406" i="3"/>
  <c r="B406" i="3"/>
  <c r="G405" i="3"/>
  <c r="F405" i="3"/>
  <c r="E405" i="3"/>
  <c r="D405" i="3"/>
  <c r="C405" i="3"/>
  <c r="B405" i="3"/>
  <c r="G404" i="3"/>
  <c r="F404" i="3"/>
  <c r="E404" i="3"/>
  <c r="D404" i="3"/>
  <c r="C404" i="3"/>
  <c r="B404" i="3"/>
  <c r="G403" i="3"/>
  <c r="F403" i="3"/>
  <c r="E403" i="3"/>
  <c r="D403" i="3"/>
  <c r="C403" i="3"/>
  <c r="B403" i="3"/>
  <c r="G402" i="3"/>
  <c r="F402" i="3"/>
  <c r="E402" i="3"/>
  <c r="D402" i="3"/>
  <c r="C402" i="3"/>
  <c r="B402" i="3"/>
  <c r="G401" i="3"/>
  <c r="F401" i="3"/>
  <c r="E401" i="3"/>
  <c r="D401" i="3"/>
  <c r="C401" i="3"/>
  <c r="B401" i="3"/>
  <c r="G400" i="3"/>
  <c r="F400" i="3"/>
  <c r="E400" i="3"/>
  <c r="D400" i="3"/>
  <c r="C400" i="3"/>
  <c r="B400" i="3"/>
  <c r="G399" i="3"/>
  <c r="F399" i="3"/>
  <c r="E399" i="3"/>
  <c r="D399" i="3"/>
  <c r="C399" i="3"/>
  <c r="B399" i="3"/>
  <c r="G398" i="3"/>
  <c r="F398" i="3"/>
  <c r="E398" i="3"/>
  <c r="D398" i="3"/>
  <c r="C398" i="3"/>
  <c r="B398" i="3"/>
  <c r="G397" i="3"/>
  <c r="F397" i="3"/>
  <c r="E397" i="3"/>
  <c r="D397" i="3"/>
  <c r="C397" i="3"/>
  <c r="B397" i="3"/>
  <c r="G396" i="3"/>
  <c r="F396" i="3"/>
  <c r="E396" i="3"/>
  <c r="D396" i="3"/>
  <c r="C396" i="3"/>
  <c r="B396" i="3"/>
  <c r="G395" i="3"/>
  <c r="F395" i="3"/>
  <c r="E395" i="3"/>
  <c r="D395" i="3"/>
  <c r="C395" i="3"/>
  <c r="B395" i="3"/>
  <c r="G394" i="3"/>
  <c r="F394" i="3"/>
  <c r="E394" i="3"/>
  <c r="D394" i="3"/>
  <c r="C394" i="3"/>
  <c r="B394" i="3"/>
  <c r="G393" i="3"/>
  <c r="F393" i="3"/>
  <c r="E393" i="3"/>
  <c r="D393" i="3"/>
  <c r="C393" i="3"/>
  <c r="B393" i="3"/>
  <c r="G392" i="3"/>
  <c r="F392" i="3"/>
  <c r="E392" i="3"/>
  <c r="D392" i="3"/>
  <c r="C392" i="3"/>
  <c r="B392" i="3"/>
  <c r="G391" i="3"/>
  <c r="F391" i="3"/>
  <c r="E391" i="3"/>
  <c r="D391" i="3"/>
  <c r="C391" i="3"/>
  <c r="B391" i="3"/>
  <c r="G390" i="3"/>
  <c r="F390" i="3"/>
  <c r="E390" i="3"/>
  <c r="D390" i="3"/>
  <c r="C390" i="3"/>
  <c r="B390" i="3"/>
  <c r="G389" i="3"/>
  <c r="F389" i="3"/>
  <c r="E389" i="3"/>
  <c r="D389" i="3"/>
  <c r="C389" i="3"/>
  <c r="B389" i="3"/>
  <c r="G388" i="3"/>
  <c r="F388" i="3"/>
  <c r="E388" i="3"/>
  <c r="D388" i="3"/>
  <c r="C388" i="3"/>
  <c r="B388" i="3"/>
  <c r="G387" i="3"/>
  <c r="F387" i="3"/>
  <c r="E387" i="3"/>
  <c r="D387" i="3"/>
  <c r="C387" i="3"/>
  <c r="B387" i="3"/>
  <c r="G386" i="3"/>
  <c r="F386" i="3"/>
  <c r="E386" i="3"/>
  <c r="D386" i="3"/>
  <c r="C386" i="3"/>
  <c r="B386" i="3"/>
  <c r="G385" i="3"/>
  <c r="F385" i="3"/>
  <c r="E385" i="3"/>
  <c r="D385" i="3"/>
  <c r="C385" i="3"/>
  <c r="B385" i="3"/>
  <c r="G384" i="3"/>
  <c r="F384" i="3"/>
  <c r="E384" i="3"/>
  <c r="D384" i="3"/>
  <c r="C384" i="3"/>
  <c r="B384" i="3"/>
  <c r="G383" i="3"/>
  <c r="F383" i="3"/>
  <c r="E383" i="3"/>
  <c r="D383" i="3"/>
  <c r="C383" i="3"/>
  <c r="B383" i="3"/>
  <c r="G382" i="3"/>
  <c r="F382" i="3"/>
  <c r="E382" i="3"/>
  <c r="D382" i="3"/>
  <c r="C382" i="3"/>
  <c r="B382" i="3"/>
  <c r="G381" i="3"/>
  <c r="F381" i="3"/>
  <c r="E381" i="3"/>
  <c r="D381" i="3"/>
  <c r="C381" i="3"/>
  <c r="B381" i="3"/>
  <c r="G380" i="3"/>
  <c r="F380" i="3"/>
  <c r="E380" i="3"/>
  <c r="D380" i="3"/>
  <c r="C380" i="3"/>
  <c r="B380" i="3"/>
  <c r="G379" i="3"/>
  <c r="F379" i="3"/>
  <c r="E379" i="3"/>
  <c r="D379" i="3"/>
  <c r="C379" i="3"/>
  <c r="B379" i="3"/>
  <c r="G378" i="3"/>
  <c r="F378" i="3"/>
  <c r="E378" i="3"/>
  <c r="D378" i="3"/>
  <c r="C378" i="3"/>
  <c r="B378" i="3"/>
  <c r="G377" i="3"/>
  <c r="F377" i="3"/>
  <c r="E377" i="3"/>
  <c r="D377" i="3"/>
  <c r="C377" i="3"/>
  <c r="B377" i="3"/>
  <c r="G376" i="3"/>
  <c r="F376" i="3"/>
  <c r="E376" i="3"/>
  <c r="D376" i="3"/>
  <c r="C376" i="3"/>
  <c r="B376" i="3"/>
  <c r="G375" i="3"/>
  <c r="F375" i="3"/>
  <c r="E375" i="3"/>
  <c r="D375" i="3"/>
  <c r="C375" i="3"/>
  <c r="B375" i="3"/>
  <c r="G374" i="3"/>
  <c r="F374" i="3"/>
  <c r="E374" i="3"/>
  <c r="D374" i="3"/>
  <c r="C374" i="3"/>
  <c r="B374" i="3"/>
  <c r="G373" i="3"/>
  <c r="F373" i="3"/>
  <c r="E373" i="3"/>
  <c r="D373" i="3"/>
  <c r="C373" i="3"/>
  <c r="B373" i="3"/>
  <c r="G372" i="3"/>
  <c r="F372" i="3"/>
  <c r="E372" i="3"/>
  <c r="D372" i="3"/>
  <c r="C372" i="3"/>
  <c r="B372" i="3"/>
  <c r="G371" i="3"/>
  <c r="F371" i="3"/>
  <c r="E371" i="3"/>
  <c r="D371" i="3"/>
  <c r="C371" i="3"/>
  <c r="B371" i="3"/>
  <c r="G370" i="3"/>
  <c r="F370" i="3"/>
  <c r="E370" i="3"/>
  <c r="D370" i="3"/>
  <c r="C370" i="3"/>
  <c r="B370" i="3"/>
  <c r="G369" i="3"/>
  <c r="F369" i="3"/>
  <c r="E369" i="3"/>
  <c r="D369" i="3"/>
  <c r="C369" i="3"/>
  <c r="B369" i="3"/>
  <c r="G368" i="3"/>
  <c r="F368" i="3"/>
  <c r="E368" i="3"/>
  <c r="D368" i="3"/>
  <c r="C368" i="3"/>
  <c r="B368" i="3"/>
  <c r="G367" i="3"/>
  <c r="F367" i="3"/>
  <c r="E367" i="3"/>
  <c r="D367" i="3"/>
  <c r="C367" i="3"/>
  <c r="B367" i="3"/>
  <c r="G366" i="3"/>
  <c r="F366" i="3"/>
  <c r="E366" i="3"/>
  <c r="D366" i="3"/>
  <c r="C366" i="3"/>
  <c r="B366" i="3"/>
  <c r="G365" i="3"/>
  <c r="F365" i="3"/>
  <c r="E365" i="3"/>
  <c r="D365" i="3"/>
  <c r="C365" i="3"/>
  <c r="B365" i="3"/>
  <c r="G364" i="3"/>
  <c r="F364" i="3"/>
  <c r="E364" i="3"/>
  <c r="D364" i="3"/>
  <c r="C364" i="3"/>
  <c r="B364" i="3"/>
  <c r="G363" i="3"/>
  <c r="F363" i="3"/>
  <c r="E363" i="3"/>
  <c r="D363" i="3"/>
  <c r="C363" i="3"/>
  <c r="B363" i="3"/>
  <c r="G362" i="3"/>
  <c r="F362" i="3"/>
  <c r="E362" i="3"/>
  <c r="D362" i="3"/>
  <c r="C362" i="3"/>
  <c r="B362" i="3"/>
  <c r="G361" i="3"/>
  <c r="F361" i="3"/>
  <c r="E361" i="3"/>
  <c r="D361" i="3"/>
  <c r="C361" i="3"/>
  <c r="B361" i="3"/>
  <c r="G360" i="3"/>
  <c r="F360" i="3"/>
  <c r="E360" i="3"/>
  <c r="D360" i="3"/>
  <c r="C360" i="3"/>
  <c r="B360" i="3"/>
  <c r="G359" i="3"/>
  <c r="F359" i="3"/>
  <c r="E359" i="3"/>
  <c r="D359" i="3"/>
  <c r="C359" i="3"/>
  <c r="B359" i="3"/>
  <c r="G358" i="3"/>
  <c r="F358" i="3"/>
  <c r="E358" i="3"/>
  <c r="D358" i="3"/>
  <c r="C358" i="3"/>
  <c r="B358" i="3"/>
  <c r="G357" i="3"/>
  <c r="F357" i="3"/>
  <c r="E357" i="3"/>
  <c r="D357" i="3"/>
  <c r="C357" i="3"/>
  <c r="B357" i="3"/>
  <c r="G356" i="3"/>
  <c r="F356" i="3"/>
  <c r="E356" i="3"/>
  <c r="D356" i="3"/>
  <c r="C356" i="3"/>
  <c r="B356" i="3"/>
  <c r="G355" i="3"/>
  <c r="F355" i="3"/>
  <c r="E355" i="3"/>
  <c r="D355" i="3"/>
  <c r="C355" i="3"/>
  <c r="B355" i="3"/>
  <c r="G354" i="3"/>
  <c r="F354" i="3"/>
  <c r="E354" i="3"/>
  <c r="D354" i="3"/>
  <c r="C354" i="3"/>
  <c r="B354" i="3"/>
  <c r="G353" i="3"/>
  <c r="F353" i="3"/>
  <c r="E353" i="3"/>
  <c r="D353" i="3"/>
  <c r="C353" i="3"/>
  <c r="B353" i="3"/>
  <c r="G352" i="3"/>
  <c r="F352" i="3"/>
  <c r="E352" i="3"/>
  <c r="D352" i="3"/>
  <c r="C352" i="3"/>
  <c r="B352" i="3"/>
  <c r="G351" i="3"/>
  <c r="F351" i="3"/>
  <c r="E351" i="3"/>
  <c r="D351" i="3"/>
  <c r="C351" i="3"/>
  <c r="B351" i="3"/>
  <c r="G350" i="3"/>
  <c r="F350" i="3"/>
  <c r="E350" i="3"/>
  <c r="D350" i="3"/>
  <c r="C350" i="3"/>
  <c r="B350" i="3"/>
  <c r="G349" i="3"/>
  <c r="F349" i="3"/>
  <c r="E349" i="3"/>
  <c r="D349" i="3"/>
  <c r="C349" i="3"/>
  <c r="B349" i="3"/>
  <c r="G348" i="3"/>
  <c r="F348" i="3"/>
  <c r="E348" i="3"/>
  <c r="D348" i="3"/>
  <c r="C348" i="3"/>
  <c r="B348" i="3"/>
  <c r="G347" i="3"/>
  <c r="F347" i="3"/>
  <c r="E347" i="3"/>
  <c r="D347" i="3"/>
  <c r="C347" i="3"/>
  <c r="B347" i="3"/>
  <c r="G346" i="3"/>
  <c r="F346" i="3"/>
  <c r="E346" i="3"/>
  <c r="D346" i="3"/>
  <c r="C346" i="3"/>
  <c r="B346" i="3"/>
  <c r="G345" i="3"/>
  <c r="F345" i="3"/>
  <c r="E345" i="3"/>
  <c r="D345" i="3"/>
  <c r="C345" i="3"/>
  <c r="B345" i="3"/>
  <c r="G344" i="3"/>
  <c r="F344" i="3"/>
  <c r="E344" i="3"/>
  <c r="D344" i="3"/>
  <c r="C344" i="3"/>
  <c r="B344" i="3"/>
  <c r="G343" i="3"/>
  <c r="F343" i="3"/>
  <c r="E343" i="3"/>
  <c r="D343" i="3"/>
  <c r="C343" i="3"/>
  <c r="B343" i="3"/>
  <c r="G342" i="3"/>
  <c r="F342" i="3"/>
  <c r="E342" i="3"/>
  <c r="D342" i="3"/>
  <c r="C342" i="3"/>
  <c r="B342" i="3"/>
  <c r="G341" i="3"/>
  <c r="F341" i="3"/>
  <c r="E341" i="3"/>
  <c r="D341" i="3"/>
  <c r="C341" i="3"/>
  <c r="B341" i="3"/>
  <c r="G340" i="3"/>
  <c r="F340" i="3"/>
  <c r="E340" i="3"/>
  <c r="D340" i="3"/>
  <c r="C340" i="3"/>
  <c r="B340" i="3"/>
  <c r="G339" i="3"/>
  <c r="F339" i="3"/>
  <c r="E339" i="3"/>
  <c r="D339" i="3"/>
  <c r="C339" i="3"/>
  <c r="B339" i="3"/>
  <c r="G338" i="3"/>
  <c r="F338" i="3"/>
  <c r="E338" i="3"/>
  <c r="D338" i="3"/>
  <c r="C338" i="3"/>
  <c r="B338" i="3"/>
  <c r="G337" i="3"/>
  <c r="F337" i="3"/>
  <c r="E337" i="3"/>
  <c r="D337" i="3"/>
  <c r="C337" i="3"/>
  <c r="B337" i="3"/>
  <c r="G336" i="3"/>
  <c r="F336" i="3"/>
  <c r="E336" i="3"/>
  <c r="D336" i="3"/>
  <c r="C336" i="3"/>
  <c r="B336" i="3"/>
  <c r="G335" i="3"/>
  <c r="F335" i="3"/>
  <c r="E335" i="3"/>
  <c r="D335" i="3"/>
  <c r="C335" i="3"/>
  <c r="B335" i="3"/>
  <c r="G334" i="3"/>
  <c r="F334" i="3"/>
  <c r="E334" i="3"/>
  <c r="D334" i="3"/>
  <c r="C334" i="3"/>
  <c r="B334" i="3"/>
  <c r="G333" i="3"/>
  <c r="F333" i="3"/>
  <c r="E333" i="3"/>
  <c r="D333" i="3"/>
  <c r="C333" i="3"/>
  <c r="B333" i="3"/>
  <c r="G332" i="3"/>
  <c r="F332" i="3"/>
  <c r="E332" i="3"/>
  <c r="D332" i="3"/>
  <c r="C332" i="3"/>
  <c r="B332" i="3"/>
  <c r="G331" i="3"/>
  <c r="F331" i="3"/>
  <c r="E331" i="3"/>
  <c r="D331" i="3"/>
  <c r="C331" i="3"/>
  <c r="B331" i="3"/>
  <c r="G330" i="3"/>
  <c r="F330" i="3"/>
  <c r="E330" i="3"/>
  <c r="D330" i="3"/>
  <c r="C330" i="3"/>
  <c r="B330" i="3"/>
  <c r="G329" i="3"/>
  <c r="F329" i="3"/>
  <c r="E329" i="3"/>
  <c r="D329" i="3"/>
  <c r="C329" i="3"/>
  <c r="B329" i="3"/>
  <c r="G328" i="3"/>
  <c r="F328" i="3"/>
  <c r="E328" i="3"/>
  <c r="D328" i="3"/>
  <c r="C328" i="3"/>
  <c r="B328" i="3"/>
  <c r="G327" i="3"/>
  <c r="F327" i="3"/>
  <c r="E327" i="3"/>
  <c r="D327" i="3"/>
  <c r="C327" i="3"/>
  <c r="B327" i="3"/>
  <c r="G326" i="3"/>
  <c r="F326" i="3"/>
  <c r="E326" i="3"/>
  <c r="D326" i="3"/>
  <c r="C326" i="3"/>
  <c r="B326" i="3"/>
  <c r="G325" i="3"/>
  <c r="F325" i="3"/>
  <c r="E325" i="3"/>
  <c r="D325" i="3"/>
  <c r="C325" i="3"/>
  <c r="B325" i="3"/>
  <c r="G324" i="3"/>
  <c r="F324" i="3"/>
  <c r="E324" i="3"/>
  <c r="D324" i="3"/>
  <c r="C324" i="3"/>
  <c r="B324" i="3"/>
  <c r="G323" i="3"/>
  <c r="F323" i="3"/>
  <c r="E323" i="3"/>
  <c r="D323" i="3"/>
  <c r="C323" i="3"/>
  <c r="B323" i="3"/>
  <c r="G322" i="3"/>
  <c r="F322" i="3"/>
  <c r="E322" i="3"/>
  <c r="D322" i="3"/>
  <c r="C322" i="3"/>
  <c r="B322" i="3"/>
  <c r="G321" i="3"/>
  <c r="F321" i="3"/>
  <c r="E321" i="3"/>
  <c r="D321" i="3"/>
  <c r="C321" i="3"/>
  <c r="B321" i="3"/>
  <c r="G320" i="3"/>
  <c r="F320" i="3"/>
  <c r="E320" i="3"/>
  <c r="D320" i="3"/>
  <c r="C320" i="3"/>
  <c r="B320" i="3"/>
  <c r="G319" i="3"/>
  <c r="F319" i="3"/>
  <c r="E319" i="3"/>
  <c r="D319" i="3"/>
  <c r="C319" i="3"/>
  <c r="B319" i="3"/>
  <c r="G318" i="3"/>
  <c r="F318" i="3"/>
  <c r="E318" i="3"/>
  <c r="D318" i="3"/>
  <c r="C318" i="3"/>
  <c r="B318" i="3"/>
  <c r="G317" i="3"/>
  <c r="F317" i="3"/>
  <c r="E317" i="3"/>
  <c r="D317" i="3"/>
  <c r="C317" i="3"/>
  <c r="B317" i="3"/>
  <c r="G316" i="3"/>
  <c r="F316" i="3"/>
  <c r="E316" i="3"/>
  <c r="D316" i="3"/>
  <c r="C316" i="3"/>
  <c r="B316" i="3"/>
  <c r="G315" i="3"/>
  <c r="F315" i="3"/>
  <c r="E315" i="3"/>
  <c r="D315" i="3"/>
  <c r="C315" i="3"/>
  <c r="B315" i="3"/>
  <c r="G314" i="3"/>
  <c r="F314" i="3"/>
  <c r="E314" i="3"/>
  <c r="D314" i="3"/>
  <c r="C314" i="3"/>
  <c r="B314" i="3"/>
  <c r="G313" i="3"/>
  <c r="F313" i="3"/>
  <c r="E313" i="3"/>
  <c r="D313" i="3"/>
  <c r="C313" i="3"/>
  <c r="B313" i="3"/>
  <c r="G312" i="3"/>
  <c r="F312" i="3"/>
  <c r="E312" i="3"/>
  <c r="D312" i="3"/>
  <c r="C312" i="3"/>
  <c r="B312" i="3"/>
  <c r="G311" i="3"/>
  <c r="F311" i="3"/>
  <c r="E311" i="3"/>
  <c r="D311" i="3"/>
  <c r="C311" i="3"/>
  <c r="B311" i="3"/>
  <c r="G310" i="3"/>
  <c r="F310" i="3"/>
  <c r="E310" i="3"/>
  <c r="D310" i="3"/>
  <c r="C310" i="3"/>
  <c r="B310" i="3"/>
  <c r="G309" i="3"/>
  <c r="F309" i="3"/>
  <c r="E309" i="3"/>
  <c r="D309" i="3"/>
  <c r="C309" i="3"/>
  <c r="B309" i="3"/>
  <c r="G308" i="3"/>
  <c r="F308" i="3"/>
  <c r="E308" i="3"/>
  <c r="D308" i="3"/>
  <c r="C308" i="3"/>
  <c r="B308" i="3"/>
  <c r="G307" i="3"/>
  <c r="F307" i="3"/>
  <c r="E307" i="3"/>
  <c r="D307" i="3"/>
  <c r="C307" i="3"/>
  <c r="B307" i="3"/>
  <c r="G306" i="3"/>
  <c r="F306" i="3"/>
  <c r="E306" i="3"/>
  <c r="D306" i="3"/>
  <c r="C306" i="3"/>
  <c r="B306" i="3"/>
  <c r="G305" i="3"/>
  <c r="F305" i="3"/>
  <c r="E305" i="3"/>
  <c r="D305" i="3"/>
  <c r="C305" i="3"/>
  <c r="B305" i="3"/>
  <c r="G304" i="3"/>
  <c r="F304" i="3"/>
  <c r="E304" i="3"/>
  <c r="D304" i="3"/>
  <c r="C304" i="3"/>
  <c r="B304" i="3"/>
  <c r="G303" i="3"/>
  <c r="F303" i="3"/>
  <c r="E303" i="3"/>
  <c r="D303" i="3"/>
  <c r="C303" i="3"/>
  <c r="B303" i="3"/>
  <c r="G302" i="3"/>
  <c r="F302" i="3"/>
  <c r="E302" i="3"/>
  <c r="D302" i="3"/>
  <c r="C302" i="3"/>
  <c r="B302" i="3"/>
  <c r="G301" i="3"/>
  <c r="F301" i="3"/>
  <c r="E301" i="3"/>
  <c r="D301" i="3"/>
  <c r="C301" i="3"/>
  <c r="B301" i="3"/>
  <c r="G300" i="3"/>
  <c r="F300" i="3"/>
  <c r="E300" i="3"/>
  <c r="D300" i="3"/>
  <c r="C300" i="3"/>
  <c r="B300" i="3"/>
  <c r="G299" i="3"/>
  <c r="F299" i="3"/>
  <c r="E299" i="3"/>
  <c r="D299" i="3"/>
  <c r="C299" i="3"/>
  <c r="B299" i="3"/>
  <c r="G298" i="3"/>
  <c r="F298" i="3"/>
  <c r="E298" i="3"/>
  <c r="D298" i="3"/>
  <c r="C298" i="3"/>
  <c r="B298" i="3"/>
  <c r="G297" i="3"/>
  <c r="F297" i="3"/>
  <c r="E297" i="3"/>
  <c r="D297" i="3"/>
  <c r="C297" i="3"/>
  <c r="B297" i="3"/>
  <c r="G296" i="3"/>
  <c r="F296" i="3"/>
  <c r="E296" i="3"/>
  <c r="D296" i="3"/>
  <c r="C296" i="3"/>
  <c r="B296" i="3"/>
  <c r="G295" i="3"/>
  <c r="F295" i="3"/>
  <c r="E295" i="3"/>
  <c r="D295" i="3"/>
  <c r="C295" i="3"/>
  <c r="B295" i="3"/>
  <c r="G294" i="3"/>
  <c r="F294" i="3"/>
  <c r="E294" i="3"/>
  <c r="D294" i="3"/>
  <c r="C294" i="3"/>
  <c r="B294" i="3"/>
  <c r="G293" i="3"/>
  <c r="F293" i="3"/>
  <c r="E293" i="3"/>
  <c r="D293" i="3"/>
  <c r="C293" i="3"/>
  <c r="B293" i="3"/>
  <c r="G292" i="3"/>
  <c r="F292" i="3"/>
  <c r="E292" i="3"/>
  <c r="D292" i="3"/>
  <c r="C292" i="3"/>
  <c r="B292" i="3"/>
  <c r="G291" i="3"/>
  <c r="F291" i="3"/>
  <c r="E291" i="3"/>
  <c r="D291" i="3"/>
  <c r="C291" i="3"/>
  <c r="B291" i="3"/>
  <c r="G290" i="3"/>
  <c r="F290" i="3"/>
  <c r="E290" i="3"/>
  <c r="D290" i="3"/>
  <c r="C290" i="3"/>
  <c r="B290" i="3"/>
  <c r="G289" i="3"/>
  <c r="F289" i="3"/>
  <c r="E289" i="3"/>
  <c r="D289" i="3"/>
  <c r="C289" i="3"/>
  <c r="B289" i="3"/>
  <c r="G288" i="3"/>
  <c r="F288" i="3"/>
  <c r="E288" i="3"/>
  <c r="D288" i="3"/>
  <c r="C288" i="3"/>
  <c r="B288" i="3"/>
  <c r="G287" i="3"/>
  <c r="F287" i="3"/>
  <c r="E287" i="3"/>
  <c r="D287" i="3"/>
  <c r="C287" i="3"/>
  <c r="B287" i="3"/>
  <c r="G286" i="3"/>
  <c r="F286" i="3"/>
  <c r="E286" i="3"/>
  <c r="D286" i="3"/>
  <c r="C286" i="3"/>
  <c r="B286" i="3"/>
  <c r="G285" i="3"/>
  <c r="F285" i="3"/>
  <c r="E285" i="3"/>
  <c r="D285" i="3"/>
  <c r="C285" i="3"/>
  <c r="B285" i="3"/>
  <c r="G284" i="3"/>
  <c r="F284" i="3"/>
  <c r="E284" i="3"/>
  <c r="D284" i="3"/>
  <c r="C284" i="3"/>
  <c r="B284" i="3"/>
  <c r="G283" i="3"/>
  <c r="F283" i="3"/>
  <c r="E283" i="3"/>
  <c r="D283" i="3"/>
  <c r="C283" i="3"/>
  <c r="B283" i="3"/>
  <c r="G282" i="3"/>
  <c r="F282" i="3"/>
  <c r="E282" i="3"/>
  <c r="D282" i="3"/>
  <c r="C282" i="3"/>
  <c r="B282" i="3"/>
  <c r="G281" i="3"/>
  <c r="F281" i="3"/>
  <c r="E281" i="3"/>
  <c r="D281" i="3"/>
  <c r="C281" i="3"/>
  <c r="B281" i="3"/>
  <c r="G280" i="3"/>
  <c r="F280" i="3"/>
  <c r="E280" i="3"/>
  <c r="D280" i="3"/>
  <c r="C280" i="3"/>
  <c r="B280" i="3"/>
  <c r="G279" i="3"/>
  <c r="F279" i="3"/>
  <c r="E279" i="3"/>
  <c r="D279" i="3"/>
  <c r="C279" i="3"/>
  <c r="B279" i="3"/>
  <c r="G278" i="3"/>
  <c r="F278" i="3"/>
  <c r="E278" i="3"/>
  <c r="D278" i="3"/>
  <c r="C278" i="3"/>
  <c r="B278" i="3"/>
  <c r="G277" i="3"/>
  <c r="F277" i="3"/>
  <c r="E277" i="3"/>
  <c r="D277" i="3"/>
  <c r="C277" i="3"/>
  <c r="B277" i="3"/>
  <c r="G276" i="3"/>
  <c r="F276" i="3"/>
  <c r="E276" i="3"/>
  <c r="D276" i="3"/>
  <c r="C276" i="3"/>
  <c r="B276" i="3"/>
  <c r="G275" i="3"/>
  <c r="F275" i="3"/>
  <c r="E275" i="3"/>
  <c r="D275" i="3"/>
  <c r="C275" i="3"/>
  <c r="B275" i="3"/>
  <c r="G274" i="3"/>
  <c r="F274" i="3"/>
  <c r="E274" i="3"/>
  <c r="D274" i="3"/>
  <c r="C274" i="3"/>
  <c r="B274" i="3"/>
  <c r="G273" i="3"/>
  <c r="F273" i="3"/>
  <c r="E273" i="3"/>
  <c r="D273" i="3"/>
  <c r="C273" i="3"/>
  <c r="B273" i="3"/>
  <c r="G272" i="3"/>
  <c r="F272" i="3"/>
  <c r="E272" i="3"/>
  <c r="D272" i="3"/>
  <c r="C272" i="3"/>
  <c r="B272" i="3"/>
  <c r="G271" i="3"/>
  <c r="F271" i="3"/>
  <c r="E271" i="3"/>
  <c r="D271" i="3"/>
  <c r="C271" i="3"/>
  <c r="B271" i="3"/>
  <c r="G270" i="3"/>
  <c r="F270" i="3"/>
  <c r="E270" i="3"/>
  <c r="D270" i="3"/>
  <c r="C270" i="3"/>
  <c r="B270" i="3"/>
  <c r="G269" i="3"/>
  <c r="F269" i="3"/>
  <c r="E269" i="3"/>
  <c r="D269" i="3"/>
  <c r="C269" i="3"/>
  <c r="B269" i="3"/>
  <c r="G268" i="3"/>
  <c r="F268" i="3"/>
  <c r="E268" i="3"/>
  <c r="D268" i="3"/>
  <c r="C268" i="3"/>
  <c r="B268" i="3"/>
  <c r="G267" i="3"/>
  <c r="F267" i="3"/>
  <c r="E267" i="3"/>
  <c r="D267" i="3"/>
  <c r="C267" i="3"/>
  <c r="B267" i="3"/>
  <c r="G266" i="3"/>
  <c r="F266" i="3"/>
  <c r="E266" i="3"/>
  <c r="D266" i="3"/>
  <c r="C266" i="3"/>
  <c r="B266" i="3"/>
  <c r="G265" i="3"/>
  <c r="F265" i="3"/>
  <c r="E265" i="3"/>
  <c r="D265" i="3"/>
  <c r="C265" i="3"/>
  <c r="B265" i="3"/>
  <c r="G264" i="3"/>
  <c r="F264" i="3"/>
  <c r="E264" i="3"/>
  <c r="D264" i="3"/>
  <c r="C264" i="3"/>
  <c r="B264" i="3"/>
  <c r="G263" i="3"/>
  <c r="F263" i="3"/>
  <c r="E263" i="3"/>
  <c r="D263" i="3"/>
  <c r="C263" i="3"/>
  <c r="B263" i="3"/>
  <c r="G262" i="3"/>
  <c r="F262" i="3"/>
  <c r="E262" i="3"/>
  <c r="D262" i="3"/>
  <c r="C262" i="3"/>
  <c r="B262" i="3"/>
  <c r="G261" i="3"/>
  <c r="F261" i="3"/>
  <c r="E261" i="3"/>
  <c r="D261" i="3"/>
  <c r="C261" i="3"/>
  <c r="B261" i="3"/>
  <c r="G260" i="3"/>
  <c r="F260" i="3"/>
  <c r="E260" i="3"/>
  <c r="D260" i="3"/>
  <c r="C260" i="3"/>
  <c r="B260" i="3"/>
  <c r="G259" i="3"/>
  <c r="F259" i="3"/>
  <c r="E259" i="3"/>
  <c r="D259" i="3"/>
  <c r="C259" i="3"/>
  <c r="B259" i="3"/>
  <c r="G258" i="3"/>
  <c r="F258" i="3"/>
  <c r="E258" i="3"/>
  <c r="D258" i="3"/>
  <c r="C258" i="3"/>
  <c r="B258" i="3"/>
  <c r="G257" i="3"/>
  <c r="F257" i="3"/>
  <c r="E257" i="3"/>
  <c r="D257" i="3"/>
  <c r="C257" i="3"/>
  <c r="B257" i="3"/>
  <c r="G256" i="3"/>
  <c r="F256" i="3"/>
  <c r="E256" i="3"/>
  <c r="D256" i="3"/>
  <c r="C256" i="3"/>
  <c r="B256" i="3"/>
  <c r="G255" i="3"/>
  <c r="F255" i="3"/>
  <c r="E255" i="3"/>
  <c r="D255" i="3"/>
  <c r="C255" i="3"/>
  <c r="B255" i="3"/>
  <c r="G254" i="3"/>
  <c r="F254" i="3"/>
  <c r="E254" i="3"/>
  <c r="D254" i="3"/>
  <c r="C254" i="3"/>
  <c r="B254" i="3"/>
  <c r="G253" i="3"/>
  <c r="F253" i="3"/>
  <c r="E253" i="3"/>
  <c r="D253" i="3"/>
  <c r="C253" i="3"/>
  <c r="B253" i="3"/>
  <c r="G252" i="3"/>
  <c r="F252" i="3"/>
  <c r="E252" i="3"/>
  <c r="D252" i="3"/>
  <c r="C252" i="3"/>
  <c r="B252" i="3"/>
  <c r="G251" i="3"/>
  <c r="F251" i="3"/>
  <c r="E251" i="3"/>
  <c r="D251" i="3"/>
  <c r="C251" i="3"/>
  <c r="B251" i="3"/>
  <c r="G250" i="3"/>
  <c r="F250" i="3"/>
  <c r="E250" i="3"/>
  <c r="D250" i="3"/>
  <c r="C250" i="3"/>
  <c r="B250" i="3"/>
  <c r="G249" i="3"/>
  <c r="F249" i="3"/>
  <c r="E249" i="3"/>
  <c r="D249" i="3"/>
  <c r="C249" i="3"/>
  <c r="B249" i="3"/>
  <c r="G248" i="3"/>
  <c r="F248" i="3"/>
  <c r="E248" i="3"/>
  <c r="D248" i="3"/>
  <c r="C248" i="3"/>
  <c r="B248" i="3"/>
  <c r="G247" i="3"/>
  <c r="F247" i="3"/>
  <c r="E247" i="3"/>
  <c r="D247" i="3"/>
  <c r="C247" i="3"/>
  <c r="B247" i="3"/>
  <c r="G246" i="3"/>
  <c r="F246" i="3"/>
  <c r="E246" i="3"/>
  <c r="D246" i="3"/>
  <c r="C246" i="3"/>
  <c r="B246" i="3"/>
  <c r="G245" i="3"/>
  <c r="F245" i="3"/>
  <c r="E245" i="3"/>
  <c r="D245" i="3"/>
  <c r="C245" i="3"/>
  <c r="B245" i="3"/>
  <c r="G244" i="3"/>
  <c r="F244" i="3"/>
  <c r="E244" i="3"/>
  <c r="D244" i="3"/>
  <c r="C244" i="3"/>
  <c r="B244" i="3"/>
  <c r="G243" i="3"/>
  <c r="F243" i="3"/>
  <c r="E243" i="3"/>
  <c r="D243" i="3"/>
  <c r="C243" i="3"/>
  <c r="B243" i="3"/>
  <c r="G242" i="3"/>
  <c r="F242" i="3"/>
  <c r="E242" i="3"/>
  <c r="D242" i="3"/>
  <c r="C242" i="3"/>
  <c r="B242" i="3"/>
  <c r="G241" i="3"/>
  <c r="F241" i="3"/>
  <c r="E241" i="3"/>
  <c r="D241" i="3"/>
  <c r="C241" i="3"/>
  <c r="B241" i="3"/>
  <c r="G240" i="3"/>
  <c r="F240" i="3"/>
  <c r="E240" i="3"/>
  <c r="D240" i="3"/>
  <c r="C240" i="3"/>
  <c r="B240" i="3"/>
  <c r="G239" i="3"/>
  <c r="F239" i="3"/>
  <c r="E239" i="3"/>
  <c r="D239" i="3"/>
  <c r="C239" i="3"/>
  <c r="B239" i="3"/>
  <c r="G238" i="3"/>
  <c r="F238" i="3"/>
  <c r="E238" i="3"/>
  <c r="D238" i="3"/>
  <c r="C238" i="3"/>
  <c r="B238" i="3"/>
  <c r="G237" i="3"/>
  <c r="F237" i="3"/>
  <c r="E237" i="3"/>
  <c r="D237" i="3"/>
  <c r="C237" i="3"/>
  <c r="B237" i="3"/>
  <c r="G236" i="3"/>
  <c r="F236" i="3"/>
  <c r="E236" i="3"/>
  <c r="D236" i="3"/>
  <c r="C236" i="3"/>
  <c r="B236" i="3"/>
  <c r="G235" i="3"/>
  <c r="F235" i="3"/>
  <c r="E235" i="3"/>
  <c r="D235" i="3"/>
  <c r="C235" i="3"/>
  <c r="B235" i="3"/>
  <c r="G234" i="3"/>
  <c r="F234" i="3"/>
  <c r="E234" i="3"/>
  <c r="D234" i="3"/>
  <c r="C234" i="3"/>
  <c r="B234" i="3"/>
  <c r="G233" i="3"/>
  <c r="F233" i="3"/>
  <c r="E233" i="3"/>
  <c r="D233" i="3"/>
  <c r="C233" i="3"/>
  <c r="B233" i="3"/>
  <c r="G232" i="3"/>
  <c r="F232" i="3"/>
  <c r="E232" i="3"/>
  <c r="D232" i="3"/>
  <c r="C232" i="3"/>
  <c r="B232" i="3"/>
  <c r="G231" i="3"/>
  <c r="F231" i="3"/>
  <c r="E231" i="3"/>
  <c r="D231" i="3"/>
  <c r="C231" i="3"/>
  <c r="B231" i="3"/>
  <c r="G230" i="3"/>
  <c r="F230" i="3"/>
  <c r="E230" i="3"/>
  <c r="D230" i="3"/>
  <c r="C230" i="3"/>
  <c r="B230" i="3"/>
  <c r="G229" i="3"/>
  <c r="F229" i="3"/>
  <c r="E229" i="3"/>
  <c r="D229" i="3"/>
  <c r="C229" i="3"/>
  <c r="B229" i="3"/>
  <c r="G228" i="3"/>
  <c r="F228" i="3"/>
  <c r="E228" i="3"/>
  <c r="D228" i="3"/>
  <c r="C228" i="3"/>
  <c r="B228" i="3"/>
  <c r="G227" i="3"/>
  <c r="F227" i="3"/>
  <c r="E227" i="3"/>
  <c r="D227" i="3"/>
  <c r="C227" i="3"/>
  <c r="B227" i="3"/>
  <c r="G226" i="3"/>
  <c r="F226" i="3"/>
  <c r="E226" i="3"/>
  <c r="D226" i="3"/>
  <c r="C226" i="3"/>
  <c r="B226" i="3"/>
  <c r="G225" i="3"/>
  <c r="F225" i="3"/>
  <c r="E225" i="3"/>
  <c r="D225" i="3"/>
  <c r="C225" i="3"/>
  <c r="B225" i="3"/>
  <c r="G224" i="3"/>
  <c r="F224" i="3"/>
  <c r="E224" i="3"/>
  <c r="D224" i="3"/>
  <c r="C224" i="3"/>
  <c r="B224" i="3"/>
  <c r="G223" i="3"/>
  <c r="F223" i="3"/>
  <c r="E223" i="3"/>
  <c r="D223" i="3"/>
  <c r="C223" i="3"/>
  <c r="B223" i="3"/>
  <c r="G222" i="3"/>
  <c r="F222" i="3"/>
  <c r="E222" i="3"/>
  <c r="D222" i="3"/>
  <c r="C222" i="3"/>
  <c r="B222" i="3"/>
  <c r="G221" i="3"/>
  <c r="F221" i="3"/>
  <c r="E221" i="3"/>
  <c r="D221" i="3"/>
  <c r="C221" i="3"/>
  <c r="B221" i="3"/>
  <c r="G220" i="3"/>
  <c r="F220" i="3"/>
  <c r="E220" i="3"/>
  <c r="D220" i="3"/>
  <c r="C220" i="3"/>
  <c r="B220" i="3"/>
  <c r="G219" i="3"/>
  <c r="F219" i="3"/>
  <c r="E219" i="3"/>
  <c r="D219" i="3"/>
  <c r="C219" i="3"/>
  <c r="B219" i="3"/>
  <c r="G218" i="3"/>
  <c r="F218" i="3"/>
  <c r="E218" i="3"/>
  <c r="D218" i="3"/>
  <c r="C218" i="3"/>
  <c r="B218" i="3"/>
  <c r="G217" i="3"/>
  <c r="F217" i="3"/>
  <c r="E217" i="3"/>
  <c r="D217" i="3"/>
  <c r="C217" i="3"/>
  <c r="B217" i="3"/>
  <c r="G216" i="3"/>
  <c r="F216" i="3"/>
  <c r="E216" i="3"/>
  <c r="D216" i="3"/>
  <c r="C216" i="3"/>
  <c r="B216" i="3"/>
  <c r="G215" i="3"/>
  <c r="F215" i="3"/>
  <c r="E215" i="3"/>
  <c r="D215" i="3"/>
  <c r="C215" i="3"/>
  <c r="B215" i="3"/>
  <c r="G214" i="3"/>
  <c r="F214" i="3"/>
  <c r="E214" i="3"/>
  <c r="D214" i="3"/>
  <c r="C214" i="3"/>
  <c r="B214" i="3"/>
  <c r="G213" i="3"/>
  <c r="F213" i="3"/>
  <c r="E213" i="3"/>
  <c r="D213" i="3"/>
  <c r="C213" i="3"/>
  <c r="B213" i="3"/>
  <c r="G212" i="3"/>
  <c r="F212" i="3"/>
  <c r="E212" i="3"/>
  <c r="D212" i="3"/>
  <c r="C212" i="3"/>
  <c r="B212" i="3"/>
  <c r="G211" i="3"/>
  <c r="F211" i="3"/>
  <c r="E211" i="3"/>
  <c r="D211" i="3"/>
  <c r="C211" i="3"/>
  <c r="B211" i="3"/>
  <c r="G210" i="3"/>
  <c r="F210" i="3"/>
  <c r="E210" i="3"/>
  <c r="D210" i="3"/>
  <c r="C210" i="3"/>
  <c r="B210" i="3"/>
  <c r="G209" i="3"/>
  <c r="F209" i="3"/>
  <c r="E209" i="3"/>
  <c r="D209" i="3"/>
  <c r="C209" i="3"/>
  <c r="B209" i="3"/>
  <c r="G208" i="3"/>
  <c r="F208" i="3"/>
  <c r="E208" i="3"/>
  <c r="D208" i="3"/>
  <c r="C208" i="3"/>
  <c r="B208" i="3"/>
  <c r="G207" i="3"/>
  <c r="F207" i="3"/>
  <c r="E207" i="3"/>
  <c r="D207" i="3"/>
  <c r="C207" i="3"/>
  <c r="B207" i="3"/>
  <c r="G206" i="3"/>
  <c r="F206" i="3"/>
  <c r="E206" i="3"/>
  <c r="D206" i="3"/>
  <c r="C206" i="3"/>
  <c r="B206" i="3"/>
  <c r="G205" i="3"/>
  <c r="F205" i="3"/>
  <c r="E205" i="3"/>
  <c r="D205" i="3"/>
  <c r="C205" i="3"/>
  <c r="B205" i="3"/>
  <c r="G204" i="3"/>
  <c r="F204" i="3"/>
  <c r="E204" i="3"/>
  <c r="D204" i="3"/>
  <c r="C204" i="3"/>
  <c r="B204" i="3"/>
  <c r="G203" i="3"/>
  <c r="F203" i="3"/>
  <c r="E203" i="3"/>
  <c r="D203" i="3"/>
  <c r="C203" i="3"/>
  <c r="B203" i="3"/>
  <c r="G202" i="3"/>
  <c r="F202" i="3"/>
  <c r="E202" i="3"/>
  <c r="D202" i="3"/>
  <c r="C202" i="3"/>
  <c r="B202" i="3"/>
  <c r="G201" i="3"/>
  <c r="F201" i="3"/>
  <c r="E201" i="3"/>
  <c r="D201" i="3"/>
  <c r="C201" i="3"/>
  <c r="B201" i="3"/>
  <c r="G200" i="3"/>
  <c r="F200" i="3"/>
  <c r="E200" i="3"/>
  <c r="D200" i="3"/>
  <c r="C200" i="3"/>
  <c r="B200" i="3"/>
  <c r="G199" i="3"/>
  <c r="F199" i="3"/>
  <c r="E199" i="3"/>
  <c r="D199" i="3"/>
  <c r="C199" i="3"/>
  <c r="B199" i="3"/>
  <c r="G198" i="3"/>
  <c r="F198" i="3"/>
  <c r="E198" i="3"/>
  <c r="D198" i="3"/>
  <c r="C198" i="3"/>
  <c r="B198" i="3"/>
  <c r="G197" i="3"/>
  <c r="F197" i="3"/>
  <c r="E197" i="3"/>
  <c r="D197" i="3"/>
  <c r="C197" i="3"/>
  <c r="B197" i="3"/>
  <c r="G196" i="3"/>
  <c r="F196" i="3"/>
  <c r="E196" i="3"/>
  <c r="D196" i="3"/>
  <c r="C196" i="3"/>
  <c r="B196" i="3"/>
  <c r="G195" i="3"/>
  <c r="F195" i="3"/>
  <c r="E195" i="3"/>
  <c r="D195" i="3"/>
  <c r="C195" i="3"/>
  <c r="B195" i="3"/>
  <c r="G194" i="3"/>
  <c r="F194" i="3"/>
  <c r="E194" i="3"/>
  <c r="D194" i="3"/>
  <c r="C194" i="3"/>
  <c r="B194" i="3"/>
  <c r="G193" i="3"/>
  <c r="F193" i="3"/>
  <c r="E193" i="3"/>
  <c r="D193" i="3"/>
  <c r="C193" i="3"/>
  <c r="B193" i="3"/>
  <c r="G192" i="3"/>
  <c r="F192" i="3"/>
  <c r="E192" i="3"/>
  <c r="D192" i="3"/>
  <c r="C192" i="3"/>
  <c r="B192" i="3"/>
  <c r="G191" i="3"/>
  <c r="F191" i="3"/>
  <c r="E191" i="3"/>
  <c r="D191" i="3"/>
  <c r="C191" i="3"/>
  <c r="B191" i="3"/>
  <c r="G190" i="3"/>
  <c r="F190" i="3"/>
  <c r="E190" i="3"/>
  <c r="D190" i="3"/>
  <c r="C190" i="3"/>
  <c r="B190" i="3"/>
  <c r="G189" i="3"/>
  <c r="F189" i="3"/>
  <c r="E189" i="3"/>
  <c r="D189" i="3"/>
  <c r="C189" i="3"/>
  <c r="B189" i="3"/>
  <c r="G188" i="3"/>
  <c r="F188" i="3"/>
  <c r="E188" i="3"/>
  <c r="D188" i="3"/>
  <c r="C188" i="3"/>
  <c r="B188" i="3"/>
  <c r="G187" i="3"/>
  <c r="F187" i="3"/>
  <c r="E187" i="3"/>
  <c r="D187" i="3"/>
  <c r="C187" i="3"/>
  <c r="B187" i="3"/>
  <c r="G186" i="3"/>
  <c r="F186" i="3"/>
  <c r="E186" i="3"/>
  <c r="D186" i="3"/>
  <c r="C186" i="3"/>
  <c r="B186" i="3"/>
  <c r="G185" i="3"/>
  <c r="F185" i="3"/>
  <c r="E185" i="3"/>
  <c r="D185" i="3"/>
  <c r="C185" i="3"/>
  <c r="B185" i="3"/>
  <c r="G184" i="3"/>
  <c r="F184" i="3"/>
  <c r="E184" i="3"/>
  <c r="D184" i="3"/>
  <c r="C184" i="3"/>
  <c r="B184" i="3"/>
  <c r="G183" i="3"/>
  <c r="F183" i="3"/>
  <c r="E183" i="3"/>
  <c r="D183" i="3"/>
  <c r="C183" i="3"/>
  <c r="B183" i="3"/>
  <c r="G182" i="3"/>
  <c r="F182" i="3"/>
  <c r="E182" i="3"/>
  <c r="D182" i="3"/>
  <c r="C182" i="3"/>
  <c r="B182" i="3"/>
  <c r="G181" i="3"/>
  <c r="F181" i="3"/>
  <c r="E181" i="3"/>
  <c r="D181" i="3"/>
  <c r="C181" i="3"/>
  <c r="B181" i="3"/>
  <c r="G180" i="3"/>
  <c r="F180" i="3"/>
  <c r="E180" i="3"/>
  <c r="D180" i="3"/>
  <c r="C180" i="3"/>
  <c r="B180" i="3"/>
  <c r="G179" i="3"/>
  <c r="F179" i="3"/>
  <c r="E179" i="3"/>
  <c r="D179" i="3"/>
  <c r="C179" i="3"/>
  <c r="B179" i="3"/>
  <c r="G178" i="3"/>
  <c r="F178" i="3"/>
  <c r="E178" i="3"/>
  <c r="D178" i="3"/>
  <c r="C178" i="3"/>
  <c r="B178" i="3"/>
  <c r="G177" i="3"/>
  <c r="F177" i="3"/>
  <c r="E177" i="3"/>
  <c r="D177" i="3"/>
  <c r="C177" i="3"/>
  <c r="B177" i="3"/>
  <c r="G176" i="3"/>
  <c r="F176" i="3"/>
  <c r="E176" i="3"/>
  <c r="D176" i="3"/>
  <c r="C176" i="3"/>
  <c r="B176" i="3"/>
  <c r="G175" i="3"/>
  <c r="F175" i="3"/>
  <c r="E175" i="3"/>
  <c r="D175" i="3"/>
  <c r="C175" i="3"/>
  <c r="B175" i="3"/>
  <c r="G174" i="3"/>
  <c r="F174" i="3"/>
  <c r="E174" i="3"/>
  <c r="D174" i="3"/>
  <c r="C174" i="3"/>
  <c r="B174" i="3"/>
  <c r="G173" i="3"/>
  <c r="F173" i="3"/>
  <c r="E173" i="3"/>
  <c r="D173" i="3"/>
  <c r="C173" i="3"/>
  <c r="B173" i="3"/>
  <c r="G172" i="3"/>
  <c r="F172" i="3"/>
  <c r="E172" i="3"/>
  <c r="D172" i="3"/>
  <c r="C172" i="3"/>
  <c r="B172" i="3"/>
  <c r="G171" i="3"/>
  <c r="F171" i="3"/>
  <c r="E171" i="3"/>
  <c r="D171" i="3"/>
  <c r="C171" i="3"/>
  <c r="B171" i="3"/>
  <c r="G170" i="3"/>
  <c r="F170" i="3"/>
  <c r="E170" i="3"/>
  <c r="D170" i="3"/>
  <c r="C170" i="3"/>
  <c r="B170" i="3"/>
  <c r="G169" i="3"/>
  <c r="F169" i="3"/>
  <c r="E169" i="3"/>
  <c r="D169" i="3"/>
  <c r="C169" i="3"/>
  <c r="B169" i="3"/>
  <c r="G168" i="3"/>
  <c r="F168" i="3"/>
  <c r="E168" i="3"/>
  <c r="D168" i="3"/>
  <c r="C168" i="3"/>
  <c r="B168" i="3"/>
  <c r="G167" i="3"/>
  <c r="F167" i="3"/>
  <c r="E167" i="3"/>
  <c r="D167" i="3"/>
  <c r="C167" i="3"/>
  <c r="B167" i="3"/>
  <c r="G166" i="3"/>
  <c r="F166" i="3"/>
  <c r="E166" i="3"/>
  <c r="D166" i="3"/>
  <c r="C166" i="3"/>
  <c r="B166" i="3"/>
  <c r="G165" i="3"/>
  <c r="F165" i="3"/>
  <c r="E165" i="3"/>
  <c r="D165" i="3"/>
  <c r="C165" i="3"/>
  <c r="B165" i="3"/>
  <c r="G164" i="3"/>
  <c r="F164" i="3"/>
  <c r="E164" i="3"/>
  <c r="D164" i="3"/>
  <c r="C164" i="3"/>
  <c r="B164" i="3"/>
  <c r="G163" i="3"/>
  <c r="F163" i="3"/>
  <c r="E163" i="3"/>
  <c r="D163" i="3"/>
  <c r="C163" i="3"/>
  <c r="B163" i="3"/>
  <c r="G162" i="3"/>
  <c r="F162" i="3"/>
  <c r="E162" i="3"/>
  <c r="D162" i="3"/>
  <c r="C162" i="3"/>
  <c r="B162" i="3"/>
  <c r="G161" i="3"/>
  <c r="F161" i="3"/>
  <c r="E161" i="3"/>
  <c r="D161" i="3"/>
  <c r="C161" i="3"/>
  <c r="B161" i="3"/>
  <c r="G160" i="3"/>
  <c r="F160" i="3"/>
  <c r="E160" i="3"/>
  <c r="D160" i="3"/>
  <c r="C160" i="3"/>
  <c r="B160" i="3"/>
  <c r="G159" i="3"/>
  <c r="F159" i="3"/>
  <c r="E159" i="3"/>
  <c r="D159" i="3"/>
  <c r="C159" i="3"/>
  <c r="B159" i="3"/>
  <c r="G158" i="3"/>
  <c r="F158" i="3"/>
  <c r="E158" i="3"/>
  <c r="D158" i="3"/>
  <c r="C158" i="3"/>
  <c r="B158" i="3"/>
  <c r="G157" i="3"/>
  <c r="F157" i="3"/>
  <c r="E157" i="3"/>
  <c r="D157" i="3"/>
  <c r="C157" i="3"/>
  <c r="B157" i="3"/>
  <c r="G156" i="3"/>
  <c r="F156" i="3"/>
  <c r="E156" i="3"/>
  <c r="D156" i="3"/>
  <c r="C156" i="3"/>
  <c r="B156" i="3"/>
  <c r="G155" i="3"/>
  <c r="F155" i="3"/>
  <c r="E155" i="3"/>
  <c r="D155" i="3"/>
  <c r="C155" i="3"/>
  <c r="B155" i="3"/>
  <c r="G154" i="3"/>
  <c r="F154" i="3"/>
  <c r="E154" i="3"/>
  <c r="D154" i="3"/>
  <c r="C154" i="3"/>
  <c r="B154" i="3"/>
  <c r="G153" i="3"/>
  <c r="F153" i="3"/>
  <c r="E153" i="3"/>
  <c r="D153" i="3"/>
  <c r="C153" i="3"/>
  <c r="B153" i="3"/>
  <c r="G152" i="3"/>
  <c r="F152" i="3"/>
  <c r="E152" i="3"/>
  <c r="D152" i="3"/>
  <c r="C152" i="3"/>
  <c r="B152" i="3"/>
  <c r="G151" i="3"/>
  <c r="F151" i="3"/>
  <c r="E151" i="3"/>
  <c r="D151" i="3"/>
  <c r="C151" i="3"/>
  <c r="B151" i="3"/>
  <c r="G150" i="3"/>
  <c r="F150" i="3"/>
  <c r="E150" i="3"/>
  <c r="D150" i="3"/>
  <c r="C150" i="3"/>
  <c r="B150" i="3"/>
  <c r="G149" i="3"/>
  <c r="F149" i="3"/>
  <c r="E149" i="3"/>
  <c r="D149" i="3"/>
  <c r="C149" i="3"/>
  <c r="B149" i="3"/>
  <c r="G148" i="3"/>
  <c r="F148" i="3"/>
  <c r="E148" i="3"/>
  <c r="D148" i="3"/>
  <c r="C148" i="3"/>
  <c r="B148" i="3"/>
  <c r="G147" i="3"/>
  <c r="F147" i="3"/>
  <c r="E147" i="3"/>
  <c r="D147" i="3"/>
  <c r="C147" i="3"/>
  <c r="B147" i="3"/>
  <c r="G146" i="3"/>
  <c r="F146" i="3"/>
  <c r="E146" i="3"/>
  <c r="D146" i="3"/>
  <c r="C146" i="3"/>
  <c r="B146" i="3"/>
  <c r="G145" i="3"/>
  <c r="D145" i="3" s="1"/>
  <c r="F145" i="3"/>
  <c r="E145" i="3"/>
  <c r="C145" i="3"/>
  <c r="B145" i="3"/>
  <c r="G144" i="3"/>
  <c r="D144" i="3" s="1"/>
  <c r="F144" i="3"/>
  <c r="E144" i="3"/>
  <c r="C144" i="3"/>
  <c r="B144" i="3"/>
  <c r="G143" i="3"/>
  <c r="D143" i="3" s="1"/>
  <c r="F143" i="3"/>
  <c r="E143" i="3"/>
  <c r="C143" i="3"/>
  <c r="B143" i="3"/>
  <c r="G142" i="3"/>
  <c r="D142" i="3" s="1"/>
  <c r="F142" i="3"/>
  <c r="E142" i="3"/>
  <c r="C142" i="3"/>
  <c r="B142" i="3"/>
  <c r="G141" i="3"/>
  <c r="D141" i="3" s="1"/>
  <c r="F141" i="3"/>
  <c r="E141" i="3"/>
  <c r="C141" i="3"/>
  <c r="B141" i="3"/>
  <c r="G140" i="3"/>
  <c r="D140" i="3" s="1"/>
  <c r="F140" i="3"/>
  <c r="E140" i="3"/>
  <c r="C140" i="3"/>
  <c r="B140" i="3"/>
  <c r="G139" i="3"/>
  <c r="D139" i="3" s="1"/>
  <c r="F139" i="3"/>
  <c r="E139" i="3"/>
  <c r="C139" i="3"/>
  <c r="B139" i="3"/>
  <c r="G138" i="3"/>
  <c r="D138" i="3" s="1"/>
  <c r="F138" i="3"/>
  <c r="E138" i="3"/>
  <c r="C138" i="3"/>
  <c r="B138" i="3"/>
  <c r="G137" i="3"/>
  <c r="D137" i="3" s="1"/>
  <c r="F137" i="3"/>
  <c r="E137" i="3"/>
  <c r="C137" i="3"/>
  <c r="B137" i="3"/>
  <c r="G136" i="3"/>
  <c r="D136" i="3" s="1"/>
  <c r="F136" i="3"/>
  <c r="E136" i="3"/>
  <c r="C136" i="3"/>
  <c r="B136" i="3"/>
  <c r="G135" i="3"/>
  <c r="D135" i="3" s="1"/>
  <c r="F135" i="3"/>
  <c r="E135" i="3"/>
  <c r="C135" i="3"/>
  <c r="B135" i="3"/>
  <c r="G134" i="3"/>
  <c r="D134" i="3" s="1"/>
  <c r="F134" i="3"/>
  <c r="E134" i="3"/>
  <c r="C134" i="3"/>
  <c r="B134" i="3"/>
  <c r="G133" i="3"/>
  <c r="D133" i="3" s="1"/>
  <c r="F133" i="3"/>
  <c r="E133" i="3"/>
  <c r="C133" i="3"/>
  <c r="B133" i="3"/>
  <c r="G132" i="3"/>
  <c r="D132" i="3" s="1"/>
  <c r="F132" i="3"/>
  <c r="E132" i="3"/>
  <c r="C132" i="3"/>
  <c r="B132" i="3"/>
  <c r="G131" i="3"/>
  <c r="D131" i="3" s="1"/>
  <c r="F131" i="3"/>
  <c r="E131" i="3"/>
  <c r="C131" i="3"/>
  <c r="B131" i="3"/>
  <c r="G130" i="3"/>
  <c r="D130" i="3" s="1"/>
  <c r="F130" i="3"/>
  <c r="E130" i="3"/>
  <c r="C130" i="3"/>
  <c r="B130" i="3"/>
  <c r="G129" i="3"/>
  <c r="D129" i="3" s="1"/>
  <c r="F129" i="3"/>
  <c r="E129" i="3"/>
  <c r="C129" i="3"/>
  <c r="B129" i="3"/>
  <c r="G128" i="3"/>
  <c r="D128" i="3" s="1"/>
  <c r="F128" i="3"/>
  <c r="E128" i="3"/>
  <c r="C128" i="3"/>
  <c r="B128" i="3"/>
  <c r="G127" i="3"/>
  <c r="D127" i="3" s="1"/>
  <c r="F127" i="3"/>
  <c r="E127" i="3"/>
  <c r="C127" i="3"/>
  <c r="B127" i="3"/>
  <c r="G126" i="3"/>
  <c r="D126" i="3" s="1"/>
  <c r="F126" i="3"/>
  <c r="E126" i="3"/>
  <c r="C126" i="3"/>
  <c r="B126" i="3"/>
  <c r="G125" i="3"/>
  <c r="D125" i="3" s="1"/>
  <c r="F125" i="3"/>
  <c r="E125" i="3"/>
  <c r="C125" i="3"/>
  <c r="B125" i="3"/>
  <c r="G124" i="3"/>
  <c r="D124" i="3" s="1"/>
  <c r="F124" i="3"/>
  <c r="E124" i="3"/>
  <c r="C124" i="3"/>
  <c r="B124" i="3"/>
  <c r="G123" i="3"/>
  <c r="D123" i="3" s="1"/>
  <c r="F123" i="3"/>
  <c r="E123" i="3"/>
  <c r="C123" i="3"/>
  <c r="B123" i="3"/>
  <c r="G122" i="3"/>
  <c r="D122" i="3" s="1"/>
  <c r="F122" i="3"/>
  <c r="E122" i="3"/>
  <c r="C122" i="3"/>
  <c r="B122" i="3"/>
  <c r="G121" i="3"/>
  <c r="D121" i="3" s="1"/>
  <c r="F121" i="3"/>
  <c r="E121" i="3"/>
  <c r="C121" i="3"/>
  <c r="B121" i="3"/>
  <c r="G120" i="3"/>
  <c r="D120" i="3" s="1"/>
  <c r="F120" i="3"/>
  <c r="E120" i="3"/>
  <c r="C120" i="3"/>
  <c r="B120" i="3"/>
  <c r="G119" i="3"/>
  <c r="D119" i="3" s="1"/>
  <c r="F119" i="3"/>
  <c r="E119" i="3"/>
  <c r="C119" i="3"/>
  <c r="B119" i="3"/>
  <c r="G118" i="3"/>
  <c r="D118" i="3" s="1"/>
  <c r="F118" i="3"/>
  <c r="E118" i="3"/>
  <c r="C118" i="3"/>
  <c r="B118" i="3"/>
  <c r="G117" i="3"/>
  <c r="D117" i="3" s="1"/>
  <c r="F117" i="3"/>
  <c r="E117" i="3"/>
  <c r="C117" i="3"/>
  <c r="B117" i="3"/>
  <c r="G116" i="3"/>
  <c r="D116" i="3" s="1"/>
  <c r="F116" i="3"/>
  <c r="E116" i="3"/>
  <c r="C116" i="3"/>
  <c r="B116" i="3"/>
  <c r="G115" i="3"/>
  <c r="D115" i="3" s="1"/>
  <c r="F115" i="3"/>
  <c r="E115" i="3"/>
  <c r="C115" i="3"/>
  <c r="B115" i="3"/>
  <c r="G114" i="3"/>
  <c r="D114" i="3" s="1"/>
  <c r="F114" i="3"/>
  <c r="E114" i="3"/>
  <c r="C114" i="3"/>
  <c r="B114" i="3"/>
  <c r="G113" i="3"/>
  <c r="D113" i="3" s="1"/>
  <c r="F113" i="3"/>
  <c r="E113" i="3"/>
  <c r="C113" i="3"/>
  <c r="B113" i="3"/>
  <c r="G112" i="3"/>
  <c r="D112" i="3" s="1"/>
  <c r="F112" i="3"/>
  <c r="E112" i="3"/>
  <c r="C112" i="3"/>
  <c r="B112" i="3"/>
  <c r="G111" i="3"/>
  <c r="D111" i="3" s="1"/>
  <c r="F111" i="3"/>
  <c r="E111" i="3"/>
  <c r="C111" i="3"/>
  <c r="B111" i="3"/>
  <c r="G110" i="3"/>
  <c r="D110" i="3" s="1"/>
  <c r="F110" i="3"/>
  <c r="E110" i="3"/>
  <c r="C110" i="3"/>
  <c r="B110" i="3"/>
  <c r="G109" i="3"/>
  <c r="D109" i="3" s="1"/>
  <c r="F109" i="3"/>
  <c r="E109" i="3"/>
  <c r="C109" i="3"/>
  <c r="B109" i="3"/>
  <c r="G108" i="3"/>
  <c r="D108" i="3" s="1"/>
  <c r="F108" i="3"/>
  <c r="E108" i="3"/>
  <c r="C108" i="3"/>
  <c r="B108" i="3"/>
  <c r="G107" i="3"/>
  <c r="D107" i="3" s="1"/>
  <c r="F107" i="3"/>
  <c r="E107" i="3"/>
  <c r="C107" i="3"/>
  <c r="B107" i="3"/>
  <c r="G106" i="3"/>
  <c r="D106" i="3" s="1"/>
  <c r="F106" i="3"/>
  <c r="E106" i="3"/>
  <c r="C106" i="3"/>
  <c r="B106" i="3"/>
  <c r="G105" i="3"/>
  <c r="D105" i="3" s="1"/>
  <c r="F105" i="3"/>
  <c r="E105" i="3"/>
  <c r="C105" i="3"/>
  <c r="B105" i="3"/>
  <c r="G104" i="3"/>
  <c r="D104" i="3" s="1"/>
  <c r="F104" i="3"/>
  <c r="E104" i="3"/>
  <c r="C104" i="3"/>
  <c r="B104" i="3"/>
  <c r="G103" i="3"/>
  <c r="D103" i="3" s="1"/>
  <c r="F103" i="3"/>
  <c r="E103" i="3"/>
  <c r="C103" i="3"/>
  <c r="B103" i="3"/>
  <c r="G102" i="3"/>
  <c r="D102" i="3" s="1"/>
  <c r="F102" i="3"/>
  <c r="E102" i="3"/>
  <c r="C102" i="3"/>
  <c r="B102" i="3"/>
  <c r="G101" i="3"/>
  <c r="D101" i="3" s="1"/>
  <c r="F101" i="3"/>
  <c r="E101" i="3"/>
  <c r="C101" i="3"/>
  <c r="B101" i="3"/>
  <c r="G100" i="3"/>
  <c r="D100" i="3" s="1"/>
  <c r="F100" i="3"/>
  <c r="E100" i="3"/>
  <c r="C100" i="3"/>
  <c r="B100" i="3"/>
  <c r="G99" i="3"/>
  <c r="D99" i="3" s="1"/>
  <c r="F99" i="3"/>
  <c r="E99" i="3"/>
  <c r="C99" i="3"/>
  <c r="B99" i="3"/>
  <c r="G98" i="3"/>
  <c r="D98" i="3" s="1"/>
  <c r="F98" i="3"/>
  <c r="E98" i="3"/>
  <c r="C98" i="3"/>
  <c r="B98" i="3"/>
  <c r="G97" i="3"/>
  <c r="D97" i="3" s="1"/>
  <c r="F97" i="3"/>
  <c r="E97" i="3"/>
  <c r="C97" i="3"/>
  <c r="B97" i="3"/>
  <c r="G96" i="3"/>
  <c r="D96" i="3" s="1"/>
  <c r="F96" i="3"/>
  <c r="E96" i="3"/>
  <c r="C96" i="3"/>
  <c r="B96" i="3"/>
  <c r="G95" i="3"/>
  <c r="D95" i="3" s="1"/>
  <c r="F95" i="3"/>
  <c r="E95" i="3"/>
  <c r="C95" i="3"/>
  <c r="B95" i="3"/>
  <c r="G94" i="3"/>
  <c r="D94" i="3" s="1"/>
  <c r="F94" i="3"/>
  <c r="E94" i="3"/>
  <c r="C94" i="3"/>
  <c r="B94" i="3"/>
  <c r="G93" i="3"/>
  <c r="D93" i="3" s="1"/>
  <c r="F93" i="3"/>
  <c r="E93" i="3"/>
  <c r="C93" i="3"/>
  <c r="B93" i="3"/>
  <c r="G92" i="3"/>
  <c r="D92" i="3" s="1"/>
  <c r="F92" i="3"/>
  <c r="E92" i="3"/>
  <c r="C92" i="3"/>
  <c r="B92" i="3"/>
  <c r="G91" i="3"/>
  <c r="D91" i="3" s="1"/>
  <c r="F91" i="3"/>
  <c r="E91" i="3"/>
  <c r="C91" i="3"/>
  <c r="B91" i="3"/>
  <c r="G90" i="3"/>
  <c r="D90" i="3" s="1"/>
  <c r="F90" i="3"/>
  <c r="E90" i="3"/>
  <c r="C90" i="3"/>
  <c r="B90" i="3"/>
  <c r="G89" i="3"/>
  <c r="D89" i="3" s="1"/>
  <c r="F89" i="3"/>
  <c r="E89" i="3"/>
  <c r="C89" i="3"/>
  <c r="B89" i="3"/>
  <c r="G88" i="3"/>
  <c r="D88" i="3" s="1"/>
  <c r="F88" i="3"/>
  <c r="E88" i="3"/>
  <c r="C88" i="3"/>
  <c r="B88" i="3"/>
  <c r="G87" i="3"/>
  <c r="D87" i="3" s="1"/>
  <c r="F87" i="3"/>
  <c r="E87" i="3"/>
  <c r="C87" i="3"/>
  <c r="B87" i="3"/>
  <c r="G86" i="3"/>
  <c r="D86" i="3" s="1"/>
  <c r="F86" i="3"/>
  <c r="E86" i="3"/>
  <c r="C86" i="3"/>
  <c r="B86" i="3"/>
  <c r="G85" i="3"/>
  <c r="D85" i="3" s="1"/>
  <c r="F85" i="3"/>
  <c r="E85" i="3"/>
  <c r="C85" i="3"/>
  <c r="B85" i="3"/>
  <c r="G84" i="3"/>
  <c r="D84" i="3" s="1"/>
  <c r="F84" i="3"/>
  <c r="E84" i="3"/>
  <c r="C84" i="3"/>
  <c r="B84" i="3"/>
  <c r="G83" i="3"/>
  <c r="D83" i="3" s="1"/>
  <c r="F83" i="3"/>
  <c r="E83" i="3"/>
  <c r="C83" i="3"/>
  <c r="B83" i="3"/>
  <c r="G82" i="3"/>
  <c r="D82" i="3" s="1"/>
  <c r="F82" i="3"/>
  <c r="E82" i="3"/>
  <c r="C82" i="3"/>
  <c r="B82" i="3"/>
  <c r="G81" i="3"/>
  <c r="D81" i="3" s="1"/>
  <c r="F81" i="3"/>
  <c r="E81" i="3"/>
  <c r="C81" i="3"/>
  <c r="B81" i="3"/>
  <c r="G80" i="3"/>
  <c r="D80" i="3" s="1"/>
  <c r="F80" i="3"/>
  <c r="E80" i="3"/>
  <c r="C80" i="3"/>
  <c r="B80" i="3"/>
  <c r="G79" i="3"/>
  <c r="D79" i="3" s="1"/>
  <c r="F79" i="3"/>
  <c r="E79" i="3"/>
  <c r="C79" i="3"/>
  <c r="B79" i="3"/>
  <c r="G78" i="3"/>
  <c r="D78" i="3" s="1"/>
  <c r="F78" i="3"/>
  <c r="E78" i="3"/>
  <c r="C78" i="3"/>
  <c r="B78" i="3"/>
  <c r="G77" i="3"/>
  <c r="D77" i="3" s="1"/>
  <c r="F77" i="3"/>
  <c r="E77" i="3"/>
  <c r="C77" i="3"/>
  <c r="B77" i="3"/>
  <c r="G76" i="3"/>
  <c r="D76" i="3" s="1"/>
  <c r="F76" i="3"/>
  <c r="E76" i="3"/>
  <c r="C76" i="3"/>
  <c r="B76" i="3"/>
  <c r="G75" i="3"/>
  <c r="D75" i="3" s="1"/>
  <c r="F75" i="3"/>
  <c r="E75" i="3"/>
  <c r="C75" i="3"/>
  <c r="B75" i="3"/>
  <c r="G74" i="3"/>
  <c r="D74" i="3" s="1"/>
  <c r="F74" i="3"/>
  <c r="E74" i="3"/>
  <c r="C74" i="3"/>
  <c r="B74" i="3"/>
  <c r="G73" i="3"/>
  <c r="D73" i="3" s="1"/>
  <c r="F73" i="3"/>
  <c r="E73" i="3"/>
  <c r="C73" i="3"/>
  <c r="B73" i="3"/>
  <c r="G72" i="3"/>
  <c r="D72" i="3" s="1"/>
  <c r="F72" i="3"/>
  <c r="E72" i="3"/>
  <c r="C72" i="3"/>
  <c r="B72" i="3"/>
  <c r="G71" i="3"/>
  <c r="D71" i="3" s="1"/>
  <c r="F71" i="3"/>
  <c r="E71" i="3"/>
  <c r="C71" i="3"/>
  <c r="B71" i="3"/>
  <c r="G70" i="3"/>
  <c r="D70" i="3" s="1"/>
  <c r="F70" i="3"/>
  <c r="E70" i="3"/>
  <c r="C70" i="3"/>
  <c r="B70" i="3"/>
  <c r="G69" i="3"/>
  <c r="D69" i="3" s="1"/>
  <c r="F69" i="3"/>
  <c r="E69" i="3"/>
  <c r="C69" i="3"/>
  <c r="B69" i="3"/>
  <c r="G68" i="3"/>
  <c r="D68" i="3" s="1"/>
  <c r="F68" i="3"/>
  <c r="E68" i="3"/>
  <c r="C68" i="3"/>
  <c r="B68" i="3"/>
  <c r="G67" i="3"/>
  <c r="D67" i="3" s="1"/>
  <c r="F67" i="3"/>
  <c r="E67" i="3"/>
  <c r="C67" i="3"/>
  <c r="B67" i="3"/>
  <c r="G66" i="3"/>
  <c r="D66" i="3" s="1"/>
  <c r="F66" i="3"/>
  <c r="E66" i="3"/>
  <c r="C66" i="3"/>
  <c r="B66" i="3"/>
  <c r="G65" i="3"/>
  <c r="D65" i="3" s="1"/>
  <c r="F65" i="3"/>
  <c r="E65" i="3"/>
  <c r="C65" i="3"/>
  <c r="B65" i="3"/>
  <c r="G64" i="3"/>
  <c r="D64" i="3" s="1"/>
  <c r="F64" i="3"/>
  <c r="E64" i="3"/>
  <c r="C64" i="3"/>
  <c r="B64" i="3"/>
  <c r="G63" i="3"/>
  <c r="D63" i="3" s="1"/>
  <c r="F63" i="3"/>
  <c r="E63" i="3"/>
  <c r="C63" i="3"/>
  <c r="B63" i="3"/>
  <c r="G62" i="3"/>
  <c r="D62" i="3" s="1"/>
  <c r="F62" i="3"/>
  <c r="E62" i="3"/>
  <c r="C62" i="3"/>
  <c r="B62" i="3"/>
  <c r="G61" i="3"/>
  <c r="D61" i="3" s="1"/>
  <c r="F61" i="3"/>
  <c r="E61" i="3"/>
  <c r="C61" i="3"/>
  <c r="B61" i="3"/>
  <c r="G60" i="3"/>
  <c r="D60" i="3" s="1"/>
  <c r="F60" i="3"/>
  <c r="E60" i="3"/>
  <c r="C60" i="3"/>
  <c r="B60" i="3"/>
  <c r="G59" i="3"/>
  <c r="D59" i="3" s="1"/>
  <c r="F59" i="3"/>
  <c r="E59" i="3"/>
  <c r="C59" i="3"/>
  <c r="B59" i="3"/>
  <c r="G58" i="3"/>
  <c r="D58" i="3" s="1"/>
  <c r="F58" i="3"/>
  <c r="E58" i="3"/>
  <c r="C58" i="3"/>
  <c r="B58" i="3"/>
  <c r="G57" i="3"/>
  <c r="D57" i="3" s="1"/>
  <c r="F57" i="3"/>
  <c r="E57" i="3"/>
  <c r="C57" i="3"/>
  <c r="B57" i="3"/>
  <c r="G56" i="3"/>
  <c r="D56" i="3" s="1"/>
  <c r="F56" i="3"/>
  <c r="E56" i="3"/>
  <c r="C56" i="3"/>
  <c r="B56" i="3"/>
  <c r="G55" i="3"/>
  <c r="D55" i="3" s="1"/>
  <c r="F55" i="3"/>
  <c r="E55" i="3"/>
  <c r="C55" i="3"/>
  <c r="B55" i="3"/>
  <c r="G54" i="3"/>
  <c r="D54" i="3" s="1"/>
  <c r="F54" i="3"/>
  <c r="E54" i="3"/>
  <c r="C54" i="3"/>
  <c r="B54" i="3"/>
  <c r="G53" i="3"/>
  <c r="D53" i="3" s="1"/>
  <c r="F53" i="3"/>
  <c r="E53" i="3"/>
  <c r="C53" i="3"/>
  <c r="B53" i="3"/>
  <c r="G52" i="3"/>
  <c r="D52" i="3" s="1"/>
  <c r="F52" i="3"/>
  <c r="E52" i="3"/>
  <c r="C52" i="3"/>
  <c r="B52" i="3"/>
  <c r="G51" i="3"/>
  <c r="D51" i="3" s="1"/>
  <c r="F51" i="3"/>
  <c r="E51" i="3"/>
  <c r="C51" i="3"/>
  <c r="B51" i="3"/>
  <c r="G50" i="3"/>
  <c r="D50" i="3" s="1"/>
  <c r="F50" i="3"/>
  <c r="E50" i="3"/>
  <c r="C50" i="3"/>
  <c r="B50" i="3"/>
  <c r="G49" i="3"/>
  <c r="D49" i="3" s="1"/>
  <c r="F49" i="3"/>
  <c r="E49" i="3"/>
  <c r="C49" i="3"/>
  <c r="B49" i="3"/>
  <c r="G48" i="3"/>
  <c r="D48" i="3" s="1"/>
  <c r="F48" i="3"/>
  <c r="E48" i="3"/>
  <c r="C48" i="3"/>
  <c r="B48" i="3"/>
  <c r="G47" i="3"/>
  <c r="D47" i="3" s="1"/>
  <c r="F47" i="3"/>
  <c r="E47" i="3"/>
  <c r="C47" i="3"/>
  <c r="B47" i="3"/>
  <c r="G46" i="3"/>
  <c r="D46" i="3" s="1"/>
  <c r="F46" i="3"/>
  <c r="E46" i="3"/>
  <c r="C46" i="3"/>
  <c r="B46" i="3"/>
  <c r="G45" i="3"/>
  <c r="D45" i="3" s="1"/>
  <c r="F45" i="3"/>
  <c r="E45" i="3"/>
  <c r="C45" i="3"/>
  <c r="B45" i="3"/>
  <c r="G44" i="3"/>
  <c r="D44" i="3" s="1"/>
  <c r="F44" i="3"/>
  <c r="E44" i="3"/>
  <c r="C44" i="3"/>
  <c r="B44" i="3"/>
  <c r="G43" i="3"/>
  <c r="D43" i="3" s="1"/>
  <c r="F43" i="3"/>
  <c r="E43" i="3"/>
  <c r="C43" i="3"/>
  <c r="B43" i="3"/>
  <c r="G42" i="3"/>
  <c r="D42" i="3" s="1"/>
  <c r="F42" i="3"/>
  <c r="E42" i="3"/>
  <c r="C42" i="3"/>
  <c r="B42" i="3"/>
  <c r="G41" i="3"/>
  <c r="D41" i="3" s="1"/>
  <c r="F41" i="3"/>
  <c r="E41" i="3"/>
  <c r="C41" i="3"/>
  <c r="B41" i="3"/>
  <c r="G40" i="3"/>
  <c r="D40" i="3" s="1"/>
  <c r="F40" i="3"/>
  <c r="E40" i="3"/>
  <c r="C40" i="3"/>
  <c r="B40" i="3"/>
  <c r="G39" i="3"/>
  <c r="D39" i="3" s="1"/>
  <c r="F39" i="3"/>
  <c r="E39" i="3"/>
  <c r="C39" i="3"/>
  <c r="B39" i="3"/>
  <c r="G38" i="3"/>
  <c r="D38" i="3" s="1"/>
  <c r="F38" i="3"/>
  <c r="E38" i="3"/>
  <c r="C38" i="3"/>
  <c r="B38" i="3"/>
  <c r="G37" i="3"/>
  <c r="D37" i="3" s="1"/>
  <c r="F37" i="3"/>
  <c r="E37" i="3"/>
  <c r="C37" i="3"/>
  <c r="B37" i="3"/>
  <c r="G36" i="3"/>
  <c r="D36" i="3" s="1"/>
  <c r="F36" i="3"/>
  <c r="E36" i="3"/>
  <c r="C36" i="3"/>
  <c r="B36" i="3"/>
  <c r="G35" i="3"/>
  <c r="D35" i="3" s="1"/>
  <c r="F35" i="3"/>
  <c r="E35" i="3"/>
  <c r="C35" i="3"/>
  <c r="B35" i="3"/>
  <c r="G34" i="3"/>
  <c r="D34" i="3" s="1"/>
  <c r="F34" i="3"/>
  <c r="E34" i="3"/>
  <c r="C34" i="3"/>
  <c r="B34" i="3"/>
  <c r="G33" i="3"/>
  <c r="D33" i="3" s="1"/>
  <c r="F33" i="3"/>
  <c r="E33" i="3"/>
  <c r="C33" i="3"/>
  <c r="B33" i="3"/>
  <c r="G32" i="3"/>
  <c r="D32" i="3" s="1"/>
  <c r="F32" i="3"/>
  <c r="E32" i="3"/>
  <c r="C32" i="3"/>
  <c r="B32" i="3"/>
  <c r="G31" i="3"/>
  <c r="D31" i="3" s="1"/>
  <c r="F31" i="3"/>
  <c r="E31" i="3"/>
  <c r="C31" i="3"/>
  <c r="B31" i="3"/>
  <c r="G30" i="3"/>
  <c r="D30" i="3" s="1"/>
  <c r="F30" i="3"/>
  <c r="E30" i="3"/>
  <c r="C30" i="3"/>
  <c r="B30" i="3"/>
  <c r="G29" i="3"/>
  <c r="D29" i="3" s="1"/>
  <c r="F29" i="3"/>
  <c r="E29" i="3"/>
  <c r="C29" i="3"/>
  <c r="B29" i="3"/>
  <c r="G28" i="3"/>
  <c r="D28" i="3" s="1"/>
  <c r="F28" i="3"/>
  <c r="E28" i="3"/>
  <c r="C28" i="3"/>
  <c r="B28" i="3"/>
  <c r="G27" i="3"/>
  <c r="D27" i="3" s="1"/>
  <c r="F27" i="3"/>
  <c r="E27" i="3"/>
  <c r="C27" i="3"/>
  <c r="B27" i="3"/>
  <c r="G26" i="3"/>
  <c r="D26" i="3" s="1"/>
  <c r="F26" i="3"/>
  <c r="E26" i="3"/>
  <c r="C26" i="3"/>
  <c r="B26" i="3"/>
  <c r="G25" i="3"/>
  <c r="D25" i="3" s="1"/>
  <c r="F25" i="3"/>
  <c r="E25" i="3"/>
  <c r="C25" i="3"/>
  <c r="B25" i="3"/>
  <c r="G24" i="3"/>
  <c r="D24" i="3" s="1"/>
  <c r="F24" i="3"/>
  <c r="E24" i="3"/>
  <c r="C24" i="3"/>
  <c r="B24" i="3"/>
  <c r="G23" i="3"/>
  <c r="D23" i="3" s="1"/>
  <c r="F23" i="3"/>
  <c r="E23" i="3"/>
  <c r="C23" i="3"/>
  <c r="B23" i="3"/>
  <c r="G22" i="3"/>
  <c r="D22" i="3" s="1"/>
  <c r="F22" i="3"/>
  <c r="E22" i="3"/>
  <c r="C22" i="3"/>
  <c r="B22" i="3"/>
  <c r="G21" i="3"/>
  <c r="D21" i="3" s="1"/>
  <c r="F21" i="3"/>
  <c r="E21" i="3"/>
  <c r="C21" i="3"/>
  <c r="B21" i="3"/>
  <c r="G20" i="3"/>
  <c r="D20" i="3" s="1"/>
  <c r="F20" i="3"/>
  <c r="E20" i="3"/>
  <c r="C20" i="3"/>
  <c r="B20" i="3"/>
  <c r="G19" i="3"/>
  <c r="D19" i="3" s="1"/>
  <c r="F19" i="3"/>
  <c r="E19" i="3"/>
  <c r="C19" i="3"/>
  <c r="B19" i="3"/>
  <c r="G18" i="3"/>
  <c r="D18" i="3" s="1"/>
  <c r="F18" i="3"/>
  <c r="E18" i="3"/>
  <c r="C18" i="3"/>
  <c r="B18" i="3"/>
  <c r="G17" i="3"/>
  <c r="D17" i="3" s="1"/>
  <c r="F17" i="3"/>
  <c r="E17" i="3"/>
  <c r="C17" i="3"/>
  <c r="B17" i="3"/>
  <c r="G16" i="3"/>
  <c r="D16" i="3" s="1"/>
  <c r="F16" i="3"/>
  <c r="E16" i="3"/>
  <c r="C16" i="3"/>
  <c r="B16" i="3"/>
  <c r="G15" i="3"/>
  <c r="D15" i="3" s="1"/>
  <c r="F15" i="3"/>
  <c r="E15" i="3"/>
  <c r="C15" i="3"/>
  <c r="G14" i="3"/>
  <c r="D14" i="3" s="1"/>
  <c r="F14" i="3"/>
  <c r="E14" i="3"/>
  <c r="C14" i="3"/>
  <c r="B14" i="3"/>
  <c r="G13" i="3"/>
  <c r="D13" i="3" s="1"/>
  <c r="F13" i="3"/>
  <c r="E13" i="3"/>
  <c r="C13" i="3"/>
  <c r="B13" i="3"/>
  <c r="G12" i="3"/>
  <c r="D12" i="3" s="1"/>
  <c r="F12" i="3"/>
  <c r="E12" i="3"/>
  <c r="C12" i="3"/>
  <c r="B12" i="3"/>
  <c r="G11" i="3"/>
  <c r="D11" i="3" s="1"/>
  <c r="F11" i="3"/>
  <c r="E11" i="3"/>
  <c r="C11" i="3"/>
  <c r="B11" i="3"/>
  <c r="G10" i="3"/>
  <c r="D10" i="3" s="1"/>
  <c r="F10" i="3"/>
  <c r="E10" i="3"/>
  <c r="C10" i="3"/>
  <c r="B10" i="3"/>
  <c r="G9" i="3"/>
  <c r="D9" i="3" s="1"/>
  <c r="F9" i="3"/>
  <c r="E9" i="3"/>
  <c r="C9" i="3"/>
  <c r="B9" i="3"/>
  <c r="G8" i="3"/>
  <c r="D8" i="3" s="1"/>
  <c r="F8" i="3"/>
  <c r="E8" i="3"/>
  <c r="C8" i="3"/>
  <c r="B8" i="3"/>
  <c r="G7" i="3"/>
  <c r="D7" i="3" s="1"/>
  <c r="F7" i="3"/>
  <c r="E7" i="3"/>
  <c r="C7" i="3"/>
  <c r="B7" i="3"/>
  <c r="G6" i="3"/>
  <c r="D6" i="3" s="1"/>
  <c r="F6" i="3"/>
  <c r="E6" i="3"/>
  <c r="C6" i="3"/>
  <c r="B6" i="3"/>
  <c r="G5" i="3"/>
  <c r="D5" i="3" s="1"/>
  <c r="F5" i="3"/>
  <c r="E5" i="3"/>
  <c r="C5" i="3"/>
  <c r="B5" i="3"/>
  <c r="G4" i="3"/>
  <c r="D4" i="3" s="1"/>
  <c r="F4" i="3"/>
  <c r="E4" i="3"/>
  <c r="C4" i="3"/>
  <c r="B4" i="3"/>
  <c r="G3" i="3"/>
  <c r="D3" i="3" s="1"/>
  <c r="F3" i="3"/>
  <c r="E3" i="3"/>
  <c r="C3" i="3"/>
  <c r="B3" i="3"/>
  <c r="G2" i="3"/>
  <c r="F2" i="3"/>
  <c r="E2" i="3"/>
  <c r="C2" i="3"/>
  <c r="B2" i="3"/>
  <c r="S2136" i="1"/>
  <c r="S941" i="1"/>
  <c r="F43" i="11" l="1"/>
  <c r="F36" i="11"/>
  <c r="F64" i="11"/>
  <c r="F72" i="11"/>
  <c r="F76" i="11"/>
  <c r="C6" i="8"/>
  <c r="C2" i="12"/>
  <c r="D2" i="12" s="1"/>
  <c r="C3" i="12"/>
  <c r="D3" i="12" s="1"/>
  <c r="C4" i="12"/>
  <c r="D4" i="12" s="1"/>
  <c r="C5" i="12"/>
  <c r="D5" i="12" s="1"/>
  <c r="C6" i="12"/>
  <c r="D6" i="12" s="1"/>
  <c r="C7" i="12"/>
  <c r="D7" i="12" s="1"/>
  <c r="C8" i="12"/>
  <c r="D8" i="12" s="1"/>
  <c r="C9" i="12"/>
  <c r="D9" i="12" s="1"/>
  <c r="C10" i="12"/>
  <c r="D10" i="12" s="1"/>
  <c r="C11" i="12"/>
  <c r="D11" i="12" s="1"/>
  <c r="C12" i="12"/>
  <c r="D12" i="12" s="1"/>
  <c r="A14" i="12"/>
  <c r="B13" i="12"/>
  <c r="C13" i="12"/>
  <c r="G77" i="11"/>
  <c r="F13" i="11" a="1"/>
  <c r="G13" i="11"/>
  <c r="C7" i="8"/>
  <c r="F2" i="11"/>
  <c r="F3" i="11"/>
  <c r="B6" i="4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16" i="5"/>
  <c r="J3" i="8"/>
  <c r="M3" i="8" s="1"/>
  <c r="C20" i="6" a="1"/>
  <c r="C20" i="6" s="1"/>
  <c r="D20" i="6"/>
  <c r="E4" i="9"/>
  <c r="F4" i="9"/>
  <c r="G4" i="9"/>
  <c r="H4" i="9"/>
  <c r="O3" i="9"/>
  <c r="AF3" i="9"/>
  <c r="V3" i="9"/>
  <c r="N3" i="9"/>
  <c r="Q3" i="9"/>
  <c r="AC3" i="9"/>
  <c r="W3" i="9"/>
  <c r="P3" i="9"/>
  <c r="AD3" i="9"/>
  <c r="X3" i="9"/>
  <c r="AE3" i="9"/>
  <c r="Y3" i="9"/>
  <c r="U3" i="9"/>
  <c r="B5" i="5"/>
  <c r="B17" i="5" s="1"/>
  <c r="F55" i="11"/>
  <c r="F67" i="11"/>
  <c r="F75" i="11"/>
  <c r="F12" i="11"/>
  <c r="F20" i="11"/>
  <c r="F24" i="11"/>
  <c r="F65" i="11"/>
  <c r="F6" i="11"/>
  <c r="F10" i="11"/>
  <c r="F34" i="11"/>
  <c r="C17" i="10"/>
  <c r="D17" i="10" s="1"/>
  <c r="B21" i="7" a="1"/>
  <c r="B21" i="7" s="1"/>
  <c r="F25" i="11"/>
  <c r="F40" i="11"/>
  <c r="F59" i="11"/>
  <c r="F11" i="11"/>
  <c r="F15" i="11"/>
  <c r="F48" i="11"/>
  <c r="F71" i="11"/>
  <c r="F22" i="11"/>
  <c r="F4" i="11"/>
  <c r="F26" i="11"/>
  <c r="F41" i="11"/>
  <c r="F45" i="11"/>
  <c r="F8" i="11"/>
  <c r="F19" i="11"/>
  <c r="F42" i="11"/>
  <c r="F60" i="11"/>
  <c r="F5" i="11"/>
  <c r="F35" i="11"/>
  <c r="F73" i="11"/>
  <c r="F17" i="11"/>
  <c r="F58" i="11"/>
  <c r="F47" i="11"/>
  <c r="F7" i="11"/>
  <c r="F14" i="11"/>
  <c r="F21" i="11"/>
  <c r="F27" i="11"/>
  <c r="F37" i="11"/>
  <c r="F44" i="11"/>
  <c r="F61" i="11"/>
  <c r="F68" i="11"/>
  <c r="F18" i="11"/>
  <c r="C21" i="11"/>
  <c r="F51" i="11"/>
  <c r="C5" i="11"/>
  <c r="C8" i="11"/>
  <c r="C15" i="11"/>
  <c r="F28" i="11"/>
  <c r="F38" i="11"/>
  <c r="C45" i="11"/>
  <c r="F62" i="11"/>
  <c r="F66" i="11"/>
  <c r="F52" i="11"/>
  <c r="F69" i="11"/>
  <c r="F32" i="11"/>
  <c r="F49" i="11"/>
  <c r="F56" i="11"/>
  <c r="F9" i="11"/>
  <c r="F16" i="11"/>
  <c r="F29" i="11"/>
  <c r="F39" i="11"/>
  <c r="F53" i="11"/>
  <c r="F63" i="11"/>
  <c r="F77" i="11"/>
  <c r="F33" i="11"/>
  <c r="F46" i="11"/>
  <c r="F57" i="11"/>
  <c r="F70" i="11"/>
  <c r="F13" i="11"/>
  <c r="F23" i="11"/>
  <c r="F30" i="11"/>
  <c r="C33" i="11"/>
  <c r="F50" i="11"/>
  <c r="F54" i="11"/>
  <c r="C57" i="11"/>
  <c r="F74" i="11"/>
  <c r="J7" i="8"/>
  <c r="H14" i="8"/>
  <c r="I3" i="9"/>
  <c r="C12" i="10"/>
  <c r="C13" i="10" s="1"/>
  <c r="J4" i="8"/>
  <c r="J13" i="8"/>
  <c r="J10" i="8"/>
  <c r="J8" i="8"/>
  <c r="M8" i="8" s="1"/>
  <c r="J11" i="8"/>
  <c r="M11" i="8" s="1"/>
  <c r="J5" i="8"/>
  <c r="M5" i="8" s="1"/>
  <c r="F14" i="8"/>
  <c r="J6" i="8"/>
  <c r="G14" i="8"/>
  <c r="J9" i="8"/>
  <c r="J12" i="8"/>
  <c r="I14" i="8"/>
  <c r="Z3" i="9"/>
  <c r="E3" i="5"/>
  <c r="E4" i="5"/>
  <c r="F3" i="5"/>
  <c r="F4" i="5"/>
  <c r="E16" i="5"/>
  <c r="N145" i="3"/>
  <c r="O145" i="3"/>
  <c r="P145" i="3" s="1"/>
  <c r="D2" i="3"/>
  <c r="G4" i="5"/>
  <c r="G3" i="5"/>
  <c r="G16" i="5"/>
  <c r="B39" i="5"/>
  <c r="G27" i="5"/>
  <c r="F27" i="5"/>
  <c r="E27" i="5"/>
  <c r="C15" i="6"/>
  <c r="C16" i="6" s="1"/>
  <c r="D15" i="6"/>
  <c r="D16" i="6" s="1"/>
  <c r="L7" i="5"/>
  <c r="F15" i="5"/>
  <c r="E15" i="5"/>
  <c r="G15" i="5"/>
  <c r="F16" i="5"/>
  <c r="B28" i="5"/>
  <c r="B21" i="6" a="1"/>
  <c r="B21" i="6" s="1"/>
  <c r="D21" i="6" s="1"/>
  <c r="D15" i="7"/>
  <c r="I5" i="10" a="1"/>
  <c r="I5" i="10" s="1"/>
  <c r="M5" i="10"/>
  <c r="C7" i="10"/>
  <c r="AB3" i="9"/>
  <c r="M4" i="9"/>
  <c r="D5" i="9"/>
  <c r="E5" i="9" s="1"/>
  <c r="G24" i="10"/>
  <c r="C11" i="11"/>
  <c r="C18" i="11"/>
  <c r="C30" i="11"/>
  <c r="C42" i="11"/>
  <c r="C54" i="11"/>
  <c r="C66" i="11"/>
  <c r="C4" i="11"/>
  <c r="C71" i="11"/>
  <c r="D13" i="12" l="1"/>
  <c r="A15" i="12"/>
  <c r="B14" i="12"/>
  <c r="C14" i="12"/>
  <c r="D14" i="12" s="1"/>
  <c r="B6" i="5"/>
  <c r="F5" i="5"/>
  <c r="I5" i="5" s="1"/>
  <c r="G5" i="5"/>
  <c r="E5" i="5"/>
  <c r="O8" i="8"/>
  <c r="N8" i="8"/>
  <c r="M7" i="8"/>
  <c r="N7" i="8"/>
  <c r="O7" i="8"/>
  <c r="M10" i="8"/>
  <c r="N10" i="8"/>
  <c r="O10" i="8"/>
  <c r="M13" i="8"/>
  <c r="N13" i="8"/>
  <c r="O13" i="8"/>
  <c r="O4" i="8"/>
  <c r="M4" i="8"/>
  <c r="N4" i="8"/>
  <c r="M12" i="8"/>
  <c r="N12" i="8"/>
  <c r="O12" i="8"/>
  <c r="N11" i="8"/>
  <c r="O11" i="8"/>
  <c r="N3" i="8"/>
  <c r="O3" i="8"/>
  <c r="N9" i="8"/>
  <c r="O9" i="8"/>
  <c r="M9" i="8"/>
  <c r="M6" i="8"/>
  <c r="N6" i="8"/>
  <c r="O6" i="8"/>
  <c r="N5" i="8"/>
  <c r="O5" i="8"/>
  <c r="O4" i="10"/>
  <c r="O5" i="10"/>
  <c r="O6" i="10"/>
  <c r="O3" i="10"/>
  <c r="D16" i="7"/>
  <c r="E15" i="7"/>
  <c r="H5" i="9"/>
  <c r="F5" i="9"/>
  <c r="G5" i="9"/>
  <c r="AC4" i="9"/>
  <c r="V4" i="9"/>
  <c r="N4" i="9"/>
  <c r="AD4" i="9"/>
  <c r="W4" i="9"/>
  <c r="O4" i="9"/>
  <c r="AE4" i="9"/>
  <c r="X4" i="9"/>
  <c r="P4" i="9"/>
  <c r="AF4" i="9"/>
  <c r="Y4" i="9"/>
  <c r="Q4" i="9"/>
  <c r="D21" i="7" a="1"/>
  <c r="D21" i="7" s="1"/>
  <c r="E21" i="7" s="1"/>
  <c r="C21" i="7" a="1"/>
  <c r="C21" i="7" s="1"/>
  <c r="B22" i="7" a="1"/>
  <c r="B22" i="7" s="1"/>
  <c r="L3" i="10"/>
  <c r="J14" i="8"/>
  <c r="I4" i="9"/>
  <c r="I15" i="5"/>
  <c r="H15" i="5"/>
  <c r="I27" i="5"/>
  <c r="H27" i="5"/>
  <c r="D6" i="9"/>
  <c r="M5" i="9"/>
  <c r="Z4" i="9"/>
  <c r="AB4" i="9"/>
  <c r="U4" i="9"/>
  <c r="L4" i="10"/>
  <c r="B22" i="6" a="1"/>
  <c r="B22" i="6" s="1"/>
  <c r="D22" i="6" s="1"/>
  <c r="C21" i="6" a="1"/>
  <c r="C21" i="6" s="1"/>
  <c r="G39" i="5"/>
  <c r="E39" i="5"/>
  <c r="F39" i="5"/>
  <c r="B51" i="5"/>
  <c r="L5" i="10"/>
  <c r="L6" i="10"/>
  <c r="F28" i="5"/>
  <c r="E28" i="5"/>
  <c r="B40" i="5"/>
  <c r="G28" i="5"/>
  <c r="B18" i="5"/>
  <c r="B7" i="5"/>
  <c r="G6" i="5"/>
  <c r="F6" i="5"/>
  <c r="E6" i="5"/>
  <c r="I4" i="5"/>
  <c r="H4" i="5"/>
  <c r="I16" i="5"/>
  <c r="H16" i="5"/>
  <c r="R3" i="9"/>
  <c r="S3" i="9" s="1"/>
  <c r="B29" i="5"/>
  <c r="G17" i="5"/>
  <c r="E17" i="5"/>
  <c r="F17" i="5"/>
  <c r="I3" i="5"/>
  <c r="H3" i="5"/>
  <c r="L11" i="5"/>
  <c r="I7" i="10" a="1"/>
  <c r="I7" i="10" s="1"/>
  <c r="A16" i="12" l="1"/>
  <c r="C15" i="12"/>
  <c r="D15" i="12" s="1"/>
  <c r="B15" i="12"/>
  <c r="H5" i="5"/>
  <c r="F6" i="9"/>
  <c r="G6" i="9"/>
  <c r="H6" i="9"/>
  <c r="E6" i="9"/>
  <c r="AC5" i="9"/>
  <c r="V5" i="9"/>
  <c r="N5" i="9"/>
  <c r="AD5" i="9"/>
  <c r="W5" i="9"/>
  <c r="O5" i="9"/>
  <c r="AE5" i="9"/>
  <c r="X5" i="9"/>
  <c r="P5" i="9"/>
  <c r="AF5" i="9"/>
  <c r="Y5" i="9"/>
  <c r="Q5" i="9"/>
  <c r="D22" i="7" a="1"/>
  <c r="D22" i="7" s="1"/>
  <c r="E22" i="7" s="1"/>
  <c r="C22" i="7" a="1"/>
  <c r="C22" i="7" s="1"/>
  <c r="B23" i="7" a="1"/>
  <c r="B23" i="7" s="1"/>
  <c r="I5" i="9"/>
  <c r="I6" i="5"/>
  <c r="H6" i="5"/>
  <c r="R4" i="9"/>
  <c r="S4" i="9" s="1"/>
  <c r="G7" i="5"/>
  <c r="E7" i="5"/>
  <c r="F7" i="5"/>
  <c r="B8" i="5"/>
  <c r="B19" i="5"/>
  <c r="I17" i="5"/>
  <c r="H17" i="5"/>
  <c r="E18" i="5"/>
  <c r="G18" i="5"/>
  <c r="F18" i="5"/>
  <c r="B30" i="5"/>
  <c r="G51" i="5"/>
  <c r="F51" i="5"/>
  <c r="E51" i="5"/>
  <c r="B63" i="5"/>
  <c r="H39" i="5"/>
  <c r="I39" i="5"/>
  <c r="F40" i="5"/>
  <c r="B52" i="5"/>
  <c r="G40" i="5"/>
  <c r="E40" i="5"/>
  <c r="L15" i="5"/>
  <c r="Z5" i="9"/>
  <c r="U5" i="9"/>
  <c r="AB5" i="9"/>
  <c r="I28" i="5"/>
  <c r="H28" i="5"/>
  <c r="B41" i="5"/>
  <c r="G29" i="5"/>
  <c r="E29" i="5"/>
  <c r="F29" i="5"/>
  <c r="AG3" i="9"/>
  <c r="M6" i="9"/>
  <c r="D7" i="9"/>
  <c r="B23" i="6" a="1"/>
  <c r="B23" i="6" s="1"/>
  <c r="D23" i="6" s="1"/>
  <c r="C22" i="6" a="1"/>
  <c r="C22" i="6" s="1"/>
  <c r="I14" i="10" a="1"/>
  <c r="I14" i="10" s="1"/>
  <c r="C16" i="12" l="1"/>
  <c r="D16" i="12" s="1"/>
  <c r="H1" i="12" s="1"/>
  <c r="B16" i="12"/>
  <c r="F7" i="9"/>
  <c r="G7" i="9"/>
  <c r="H7" i="9"/>
  <c r="E7" i="9"/>
  <c r="Y6" i="9"/>
  <c r="Q6" i="9"/>
  <c r="AC6" i="9"/>
  <c r="V6" i="9"/>
  <c r="N6" i="9"/>
  <c r="AD6" i="9"/>
  <c r="W6" i="9"/>
  <c r="O6" i="9"/>
  <c r="AF6" i="9"/>
  <c r="AE6" i="9"/>
  <c r="X6" i="9"/>
  <c r="P6" i="9"/>
  <c r="D23" i="7" a="1"/>
  <c r="D23" i="7" s="1"/>
  <c r="E23" i="7" s="1"/>
  <c r="C23" i="7" a="1"/>
  <c r="C23" i="7" s="1"/>
  <c r="B24" i="7" a="1"/>
  <c r="B24" i="7" s="1"/>
  <c r="I6" i="9"/>
  <c r="I29" i="5"/>
  <c r="H29" i="5"/>
  <c r="E52" i="5"/>
  <c r="B64" i="5"/>
  <c r="G52" i="5"/>
  <c r="F52" i="5"/>
  <c r="E41" i="5"/>
  <c r="F41" i="5"/>
  <c r="G41" i="5"/>
  <c r="B53" i="5"/>
  <c r="L19" i="5"/>
  <c r="H40" i="5"/>
  <c r="I40" i="5"/>
  <c r="G63" i="5"/>
  <c r="E63" i="5"/>
  <c r="F63" i="5"/>
  <c r="G19" i="5"/>
  <c r="F19" i="5"/>
  <c r="E19" i="5"/>
  <c r="B31" i="5"/>
  <c r="I15" i="10" a="1"/>
  <c r="I15" i="10" s="1"/>
  <c r="I22" i="10" s="1" a="1"/>
  <c r="I22" i="10" s="1"/>
  <c r="C23" i="6" a="1"/>
  <c r="C23" i="6" s="1"/>
  <c r="B24" i="6" a="1"/>
  <c r="B24" i="6" s="1"/>
  <c r="D24" i="6" s="1"/>
  <c r="G8" i="5"/>
  <c r="E8" i="5"/>
  <c r="F8" i="5"/>
  <c r="B9" i="5"/>
  <c r="B20" i="5"/>
  <c r="H7" i="5"/>
  <c r="I7" i="5"/>
  <c r="H18" i="5"/>
  <c r="I18" i="5"/>
  <c r="AB6" i="9"/>
  <c r="Z6" i="9"/>
  <c r="U6" i="9"/>
  <c r="H51" i="5"/>
  <c r="I51" i="5"/>
  <c r="R5" i="9"/>
  <c r="S5" i="9" s="1"/>
  <c r="D8" i="9"/>
  <c r="M7" i="9"/>
  <c r="E30" i="5"/>
  <c r="B42" i="5"/>
  <c r="F30" i="5"/>
  <c r="G30" i="5"/>
  <c r="AG4" i="9"/>
  <c r="F8" i="9" l="1"/>
  <c r="G8" i="9"/>
  <c r="E8" i="9"/>
  <c r="H8" i="9"/>
  <c r="AC7" i="9"/>
  <c r="V7" i="9"/>
  <c r="N7" i="9"/>
  <c r="AD7" i="9"/>
  <c r="W7" i="9"/>
  <c r="O7" i="9"/>
  <c r="AE7" i="9"/>
  <c r="X7" i="9"/>
  <c r="P7" i="9"/>
  <c r="AF7" i="9"/>
  <c r="Y7" i="9"/>
  <c r="Q7" i="9"/>
  <c r="D24" i="7" a="1"/>
  <c r="D24" i="7" s="1"/>
  <c r="E24" i="7" s="1"/>
  <c r="C24" i="7" a="1"/>
  <c r="C24" i="7" s="1"/>
  <c r="B25" i="7" a="1"/>
  <c r="B25" i="7" s="1"/>
  <c r="M8" i="9"/>
  <c r="D9" i="9"/>
  <c r="R6" i="9"/>
  <c r="S6" i="9" s="1"/>
  <c r="B25" i="6" a="1"/>
  <c r="B25" i="6" s="1"/>
  <c r="D25" i="6" s="1"/>
  <c r="C24" i="6" a="1"/>
  <c r="C24" i="6" s="1"/>
  <c r="E53" i="5"/>
  <c r="G53" i="5"/>
  <c r="F53" i="5"/>
  <c r="B65" i="5"/>
  <c r="AG5" i="9"/>
  <c r="I52" i="5"/>
  <c r="H52" i="5"/>
  <c r="I30" i="5"/>
  <c r="H30" i="5"/>
  <c r="E42" i="5"/>
  <c r="F42" i="5"/>
  <c r="B54" i="5"/>
  <c r="G42" i="5"/>
  <c r="F31" i="5"/>
  <c r="E31" i="5"/>
  <c r="G31" i="5"/>
  <c r="B43" i="5"/>
  <c r="I41" i="5"/>
  <c r="H41" i="5"/>
  <c r="B32" i="5"/>
  <c r="G20" i="5"/>
  <c r="E20" i="5"/>
  <c r="F20" i="5"/>
  <c r="F64" i="5"/>
  <c r="E64" i="5"/>
  <c r="G64" i="5"/>
  <c r="I19" i="5"/>
  <c r="H19" i="5"/>
  <c r="B10" i="5"/>
  <c r="B21" i="5"/>
  <c r="F9" i="5"/>
  <c r="E9" i="5"/>
  <c r="G9" i="5"/>
  <c r="H8" i="5"/>
  <c r="I8" i="5"/>
  <c r="I25" i="10" a="1"/>
  <c r="I25" i="10" s="1"/>
  <c r="I7" i="9"/>
  <c r="I63" i="5"/>
  <c r="H63" i="5"/>
  <c r="AB7" i="9"/>
  <c r="Z7" i="9"/>
  <c r="U7" i="9"/>
  <c r="H9" i="9" l="1"/>
  <c r="E9" i="9"/>
  <c r="F9" i="9"/>
  <c r="G9" i="9"/>
  <c r="AC8" i="9"/>
  <c r="V8" i="9"/>
  <c r="N8" i="9"/>
  <c r="AD8" i="9"/>
  <c r="W8" i="9"/>
  <c r="O8" i="9"/>
  <c r="AE8" i="9"/>
  <c r="X8" i="9"/>
  <c r="P8" i="9"/>
  <c r="AF8" i="9"/>
  <c r="Y8" i="9"/>
  <c r="Q8" i="9"/>
  <c r="D25" i="7" a="1"/>
  <c r="D25" i="7" s="1"/>
  <c r="E25" i="7" s="1"/>
  <c r="C25" i="7" a="1"/>
  <c r="C25" i="7" s="1"/>
  <c r="B26" i="7" a="1"/>
  <c r="B26" i="7" s="1"/>
  <c r="I31" i="10" a="1"/>
  <c r="I31" i="10" s="1"/>
  <c r="F21" i="5"/>
  <c r="E21" i="5"/>
  <c r="B33" i="5"/>
  <c r="G21" i="5"/>
  <c r="H64" i="5"/>
  <c r="I64" i="5"/>
  <c r="G54" i="5"/>
  <c r="E54" i="5"/>
  <c r="B66" i="5"/>
  <c r="F54" i="5"/>
  <c r="D10" i="9"/>
  <c r="M9" i="9"/>
  <c r="F10" i="5"/>
  <c r="B11" i="5"/>
  <c r="G10" i="5"/>
  <c r="B22" i="5"/>
  <c r="E10" i="5"/>
  <c r="B44" i="5"/>
  <c r="F32" i="5"/>
  <c r="G32" i="5"/>
  <c r="E32" i="5"/>
  <c r="I42" i="5"/>
  <c r="H42" i="5"/>
  <c r="Z8" i="9"/>
  <c r="U8" i="9"/>
  <c r="AB8" i="9"/>
  <c r="F43" i="5"/>
  <c r="E43" i="5"/>
  <c r="B55" i="5"/>
  <c r="G43" i="5"/>
  <c r="I31" i="5"/>
  <c r="H31" i="5"/>
  <c r="B26" i="6" a="1"/>
  <c r="B26" i="6" s="1"/>
  <c r="D26" i="6" s="1"/>
  <c r="C25" i="6" a="1"/>
  <c r="C25" i="6" s="1"/>
  <c r="AG6" i="9"/>
  <c r="R7" i="9"/>
  <c r="S7" i="9" s="1"/>
  <c r="E65" i="5"/>
  <c r="G65" i="5"/>
  <c r="F65" i="5"/>
  <c r="I20" i="5"/>
  <c r="H20" i="5"/>
  <c r="H53" i="5"/>
  <c r="I53" i="5"/>
  <c r="I8" i="9"/>
  <c r="I9" i="5"/>
  <c r="H9" i="5"/>
  <c r="F10" i="9" l="1"/>
  <c r="G10" i="9"/>
  <c r="H10" i="9"/>
  <c r="E10" i="9"/>
  <c r="Y9" i="9"/>
  <c r="O9" i="9"/>
  <c r="Q9" i="9"/>
  <c r="AC9" i="9"/>
  <c r="V9" i="9"/>
  <c r="N9" i="9"/>
  <c r="AD9" i="9"/>
  <c r="W9" i="9"/>
  <c r="AE9" i="9"/>
  <c r="X9" i="9"/>
  <c r="P9" i="9"/>
  <c r="AF9" i="9"/>
  <c r="D26" i="7" a="1"/>
  <c r="D26" i="7" s="1"/>
  <c r="E26" i="7" s="1"/>
  <c r="C26" i="7" a="1"/>
  <c r="C26" i="7" s="1"/>
  <c r="H19" i="7" s="1"/>
  <c r="B27" i="7" a="1"/>
  <c r="B27" i="7" s="1"/>
  <c r="R8" i="9"/>
  <c r="S8" i="9" s="1"/>
  <c r="I9" i="9"/>
  <c r="G22" i="5"/>
  <c r="E22" i="5"/>
  <c r="F22" i="5"/>
  <c r="B34" i="5"/>
  <c r="Z9" i="9"/>
  <c r="AB9" i="9"/>
  <c r="U9" i="9"/>
  <c r="I33" i="10" a="1"/>
  <c r="I33" i="10" s="1"/>
  <c r="H32" i="5"/>
  <c r="I32" i="5"/>
  <c r="F11" i="5"/>
  <c r="E11" i="5"/>
  <c r="G11" i="5"/>
  <c r="B23" i="5"/>
  <c r="B12" i="5"/>
  <c r="F55" i="5"/>
  <c r="G55" i="5"/>
  <c r="E55" i="5"/>
  <c r="B67" i="5"/>
  <c r="F44" i="5"/>
  <c r="E44" i="5"/>
  <c r="B56" i="5"/>
  <c r="G44" i="5"/>
  <c r="I10" i="5"/>
  <c r="H10" i="5"/>
  <c r="G33" i="5"/>
  <c r="F33" i="5"/>
  <c r="E33" i="5"/>
  <c r="B45" i="5"/>
  <c r="M10" i="9"/>
  <c r="D11" i="9"/>
  <c r="I54" i="5"/>
  <c r="H54" i="5"/>
  <c r="I43" i="5"/>
  <c r="H43" i="5"/>
  <c r="G66" i="5"/>
  <c r="F66" i="5"/>
  <c r="E66" i="5"/>
  <c r="I21" i="5"/>
  <c r="H21" i="5"/>
  <c r="C26" i="6" a="1"/>
  <c r="C26" i="6" s="1"/>
  <c r="H19" i="6" s="1"/>
  <c r="B27" i="6" a="1"/>
  <c r="B27" i="6" s="1"/>
  <c r="D27" i="6" s="1"/>
  <c r="AG7" i="9"/>
  <c r="I65" i="5"/>
  <c r="H65" i="5"/>
  <c r="AG8" i="9" l="1"/>
  <c r="F11" i="9"/>
  <c r="G11" i="9"/>
  <c r="H11" i="9"/>
  <c r="E11" i="9"/>
  <c r="AC10" i="9"/>
  <c r="V10" i="9"/>
  <c r="N10" i="9"/>
  <c r="AD10" i="9"/>
  <c r="W10" i="9"/>
  <c r="O10" i="9"/>
  <c r="AE10" i="9"/>
  <c r="X10" i="9"/>
  <c r="P10" i="9"/>
  <c r="AF10" i="9"/>
  <c r="Y10" i="9"/>
  <c r="Q10" i="9"/>
  <c r="D27" i="7" a="1"/>
  <c r="D27" i="7" s="1"/>
  <c r="E27" i="7" s="1"/>
  <c r="C27" i="7" a="1"/>
  <c r="C27" i="7" s="1"/>
  <c r="B28" i="7" a="1"/>
  <c r="B28" i="7" s="1"/>
  <c r="R9" i="9"/>
  <c r="S9" i="9" s="1"/>
  <c r="G56" i="5"/>
  <c r="F56" i="5"/>
  <c r="E56" i="5"/>
  <c r="B68" i="5"/>
  <c r="F45" i="5"/>
  <c r="E45" i="5"/>
  <c r="G45" i="5"/>
  <c r="B57" i="5"/>
  <c r="H55" i="5"/>
  <c r="I55" i="5"/>
  <c r="D12" i="9"/>
  <c r="M11" i="9"/>
  <c r="H44" i="5"/>
  <c r="I44" i="5"/>
  <c r="B13" i="5"/>
  <c r="G12" i="5"/>
  <c r="F12" i="5"/>
  <c r="B24" i="5"/>
  <c r="E12" i="5"/>
  <c r="B35" i="5"/>
  <c r="F23" i="5"/>
  <c r="E23" i="5"/>
  <c r="G23" i="5"/>
  <c r="H33" i="5"/>
  <c r="I33" i="5"/>
  <c r="G34" i="5"/>
  <c r="F34" i="5"/>
  <c r="E34" i="5"/>
  <c r="B46" i="5"/>
  <c r="H22" i="5"/>
  <c r="I22" i="5"/>
  <c r="AB10" i="9"/>
  <c r="Z10" i="9"/>
  <c r="U10" i="9"/>
  <c r="I35" i="10" a="1"/>
  <c r="I35" i="10" s="1"/>
  <c r="H11" i="5"/>
  <c r="I11" i="5"/>
  <c r="B28" i="6" a="1"/>
  <c r="B28" i="6" s="1"/>
  <c r="D28" i="6" s="1"/>
  <c r="C27" i="6" a="1"/>
  <c r="C27" i="6" s="1"/>
  <c r="I66" i="5"/>
  <c r="H66" i="5"/>
  <c r="G67" i="5"/>
  <c r="F67" i="5"/>
  <c r="E67" i="5"/>
  <c r="I10" i="9"/>
  <c r="AG9" i="9" l="1"/>
  <c r="E12" i="9"/>
  <c r="F12" i="9"/>
  <c r="H12" i="9"/>
  <c r="G12" i="9"/>
  <c r="AC11" i="9"/>
  <c r="V11" i="9"/>
  <c r="N11" i="9"/>
  <c r="AD11" i="9"/>
  <c r="W11" i="9"/>
  <c r="O11" i="9"/>
  <c r="AE11" i="9"/>
  <c r="X11" i="9"/>
  <c r="P11" i="9"/>
  <c r="AF11" i="9"/>
  <c r="Y11" i="9"/>
  <c r="Q11" i="9"/>
  <c r="D28" i="7" a="1"/>
  <c r="D28" i="7" s="1"/>
  <c r="E28" i="7" s="1"/>
  <c r="C28" i="7" a="1"/>
  <c r="C28" i="7" s="1"/>
  <c r="R15" i="5"/>
  <c r="R7" i="5"/>
  <c r="O19" i="5"/>
  <c r="N15" i="5"/>
  <c r="P19" i="5"/>
  <c r="B29" i="7" a="1"/>
  <c r="B29" i="7" s="1"/>
  <c r="B25" i="5"/>
  <c r="B14" i="5"/>
  <c r="G13" i="5"/>
  <c r="F13" i="5"/>
  <c r="E13" i="5"/>
  <c r="F46" i="5"/>
  <c r="E46" i="5"/>
  <c r="G46" i="5"/>
  <c r="B58" i="5"/>
  <c r="C28" i="6" a="1"/>
  <c r="C28" i="6" s="1"/>
  <c r="B29" i="6" a="1"/>
  <c r="B29" i="6" s="1"/>
  <c r="D29" i="6" s="1"/>
  <c r="R10" i="9"/>
  <c r="S10" i="9" s="1"/>
  <c r="I36" i="10" a="1"/>
  <c r="I36" i="10" s="1"/>
  <c r="E24" i="5"/>
  <c r="B36" i="5"/>
  <c r="G24" i="5"/>
  <c r="F24" i="5"/>
  <c r="AB11" i="9"/>
  <c r="Z11" i="9"/>
  <c r="U11" i="9"/>
  <c r="P15" i="5"/>
  <c r="H12" i="5"/>
  <c r="I12" i="5"/>
  <c r="M12" i="9"/>
  <c r="D13" i="9"/>
  <c r="F68" i="5"/>
  <c r="E68" i="5"/>
  <c r="G68" i="5"/>
  <c r="I11" i="9"/>
  <c r="E57" i="5"/>
  <c r="G57" i="5"/>
  <c r="B69" i="5"/>
  <c r="F57" i="5"/>
  <c r="H56" i="5"/>
  <c r="I56" i="5"/>
  <c r="I23" i="5"/>
  <c r="H23" i="5"/>
  <c r="H45" i="5"/>
  <c r="I45" i="5"/>
  <c r="H34" i="5"/>
  <c r="I34" i="5"/>
  <c r="I67" i="5"/>
  <c r="H67" i="5"/>
  <c r="N19" i="5"/>
  <c r="B47" i="5"/>
  <c r="F35" i="5"/>
  <c r="G35" i="5"/>
  <c r="E35" i="5"/>
  <c r="Q19" i="5" l="1"/>
  <c r="D21" i="4"/>
  <c r="H13" i="9"/>
  <c r="E13" i="9"/>
  <c r="F13" i="9"/>
  <c r="G13" i="9"/>
  <c r="P12" i="9"/>
  <c r="Q12" i="9"/>
  <c r="O12" i="9"/>
  <c r="AF12" i="9"/>
  <c r="Y12" i="9"/>
  <c r="N12" i="9"/>
  <c r="AC12" i="9"/>
  <c r="V12" i="9"/>
  <c r="AD12" i="9"/>
  <c r="W12" i="9"/>
  <c r="AE12" i="9"/>
  <c r="X12" i="9"/>
  <c r="C29" i="7" a="1"/>
  <c r="C29" i="7" s="1"/>
  <c r="D29" i="7" a="1"/>
  <c r="D29" i="7" s="1"/>
  <c r="E29" i="7" s="1"/>
  <c r="B30" i="7" a="1"/>
  <c r="B30" i="7" s="1"/>
  <c r="I37" i="10" a="1"/>
  <c r="I37" i="10" s="1"/>
  <c r="H68" i="5"/>
  <c r="I68" i="5"/>
  <c r="AG10" i="9"/>
  <c r="B59" i="5"/>
  <c r="F47" i="5"/>
  <c r="E47" i="5"/>
  <c r="G47" i="5"/>
  <c r="B30" i="6" a="1"/>
  <c r="B30" i="6" s="1"/>
  <c r="D30" i="6" s="1"/>
  <c r="C29" i="6" a="1"/>
  <c r="C29" i="6" s="1"/>
  <c r="H24" i="5"/>
  <c r="I24" i="5"/>
  <c r="I13" i="5"/>
  <c r="H13" i="5"/>
  <c r="B48" i="5"/>
  <c r="G36" i="5"/>
  <c r="F36" i="5"/>
  <c r="E36" i="5"/>
  <c r="I12" i="9"/>
  <c r="F58" i="5"/>
  <c r="G58" i="5"/>
  <c r="B70" i="5"/>
  <c r="E58" i="5"/>
  <c r="E14" i="5"/>
  <c r="G14" i="5"/>
  <c r="F14" i="5"/>
  <c r="B26" i="5"/>
  <c r="E25" i="5"/>
  <c r="G25" i="5"/>
  <c r="F25" i="5"/>
  <c r="B37" i="5"/>
  <c r="H35" i="5"/>
  <c r="I35" i="5"/>
  <c r="D14" i="9"/>
  <c r="M13" i="9"/>
  <c r="Z12" i="9"/>
  <c r="AB12" i="9"/>
  <c r="U12" i="9"/>
  <c r="R11" i="9"/>
  <c r="S11" i="9" s="1"/>
  <c r="E69" i="5"/>
  <c r="G69" i="5"/>
  <c r="F69" i="5"/>
  <c r="I46" i="5"/>
  <c r="H46" i="5"/>
  <c r="H57" i="5"/>
  <c r="I57" i="5"/>
  <c r="F14" i="9" l="1"/>
  <c r="G14" i="9"/>
  <c r="E14" i="9"/>
  <c r="H14" i="9"/>
  <c r="AC13" i="9"/>
  <c r="V13" i="9"/>
  <c r="N13" i="9"/>
  <c r="AD13" i="9"/>
  <c r="W13" i="9"/>
  <c r="O13" i="9"/>
  <c r="AE13" i="9"/>
  <c r="X13" i="9"/>
  <c r="P13" i="9"/>
  <c r="AF13" i="9"/>
  <c r="Y13" i="9"/>
  <c r="Q13" i="9"/>
  <c r="D30" i="7" a="1"/>
  <c r="D30" i="7" s="1"/>
  <c r="E30" i="7" s="1"/>
  <c r="C30" i="7" a="1"/>
  <c r="C30" i="7" s="1"/>
  <c r="B31" i="7" a="1"/>
  <c r="B31" i="7" s="1"/>
  <c r="I13" i="9"/>
  <c r="M14" i="9"/>
  <c r="D15" i="9"/>
  <c r="I14" i="5"/>
  <c r="H14" i="5"/>
  <c r="B60" i="5"/>
  <c r="E48" i="5"/>
  <c r="G48" i="5"/>
  <c r="F48" i="5"/>
  <c r="I39" i="10" a="1"/>
  <c r="I39" i="10" s="1"/>
  <c r="R12" i="9"/>
  <c r="S12" i="9" s="1"/>
  <c r="C30" i="6" a="1"/>
  <c r="C30" i="6" s="1"/>
  <c r="B31" i="6" a="1"/>
  <c r="B31" i="6" s="1"/>
  <c r="D31" i="6" s="1"/>
  <c r="I69" i="5"/>
  <c r="H69" i="5"/>
  <c r="G37" i="5"/>
  <c r="B49" i="5"/>
  <c r="F37" i="5"/>
  <c r="E37" i="5"/>
  <c r="I47" i="5"/>
  <c r="H47" i="5"/>
  <c r="AG11" i="9"/>
  <c r="I25" i="5"/>
  <c r="H25" i="5"/>
  <c r="F70" i="5"/>
  <c r="E70" i="5"/>
  <c r="G70" i="5"/>
  <c r="G59" i="5"/>
  <c r="F59" i="5"/>
  <c r="B71" i="5"/>
  <c r="E59" i="5"/>
  <c r="Z13" i="9"/>
  <c r="AB13" i="9"/>
  <c r="U13" i="9"/>
  <c r="I58" i="5"/>
  <c r="H58" i="5"/>
  <c r="H36" i="5"/>
  <c r="I36" i="5"/>
  <c r="G26" i="5"/>
  <c r="F26" i="5"/>
  <c r="B38" i="5"/>
  <c r="E26" i="5"/>
  <c r="E15" i="9" l="1"/>
  <c r="F15" i="9"/>
  <c r="G15" i="9"/>
  <c r="H15" i="9"/>
  <c r="AC14" i="9"/>
  <c r="V14" i="9"/>
  <c r="N14" i="9"/>
  <c r="AD14" i="9"/>
  <c r="W14" i="9"/>
  <c r="O14" i="9"/>
  <c r="AE14" i="9"/>
  <c r="X14" i="9"/>
  <c r="P14" i="9"/>
  <c r="AF14" i="9"/>
  <c r="Y14" i="9"/>
  <c r="Q14" i="9"/>
  <c r="D31" i="7" a="1"/>
  <c r="D31" i="7" s="1"/>
  <c r="E31" i="7" s="1"/>
  <c r="C31" i="7" a="1"/>
  <c r="C31" i="7" s="1"/>
  <c r="B32" i="7" a="1"/>
  <c r="B32" i="7" s="1"/>
  <c r="R13" i="9"/>
  <c r="S13" i="9" s="1"/>
  <c r="H59" i="5"/>
  <c r="I59" i="5"/>
  <c r="F49" i="5"/>
  <c r="E49" i="5"/>
  <c r="G49" i="5"/>
  <c r="B61" i="5"/>
  <c r="AG12" i="9"/>
  <c r="I37" i="5"/>
  <c r="H37" i="5"/>
  <c r="O20" i="5"/>
  <c r="G38" i="5"/>
  <c r="E38" i="5"/>
  <c r="F38" i="5"/>
  <c r="B50" i="5"/>
  <c r="G71" i="5"/>
  <c r="E71" i="5"/>
  <c r="F71" i="5"/>
  <c r="B72" i="5"/>
  <c r="F60" i="5"/>
  <c r="E60" i="5"/>
  <c r="G60" i="5"/>
  <c r="D16" i="9"/>
  <c r="M15" i="9"/>
  <c r="I41" i="10" a="1"/>
  <c r="I41" i="10" s="1"/>
  <c r="AB14" i="9"/>
  <c r="Z14" i="9"/>
  <c r="U14" i="9"/>
  <c r="I14" i="9"/>
  <c r="B32" i="6" a="1"/>
  <c r="B32" i="6" s="1"/>
  <c r="D32" i="6" s="1"/>
  <c r="C31" i="6" a="1"/>
  <c r="C31" i="6" s="1"/>
  <c r="H48" i="5"/>
  <c r="I48" i="5"/>
  <c r="I70" i="5"/>
  <c r="H70" i="5"/>
  <c r="H26" i="5"/>
  <c r="I26" i="5"/>
  <c r="AG13" i="9" l="1"/>
  <c r="Q20" i="5"/>
  <c r="D22" i="4"/>
  <c r="E16" i="9"/>
  <c r="F16" i="9"/>
  <c r="G16" i="9"/>
  <c r="H16" i="9"/>
  <c r="Y15" i="9"/>
  <c r="Q15" i="9"/>
  <c r="P15" i="9"/>
  <c r="AC15" i="9"/>
  <c r="V15" i="9"/>
  <c r="N15" i="9"/>
  <c r="AF15" i="9"/>
  <c r="AD15" i="9"/>
  <c r="W15" i="9"/>
  <c r="O15" i="9"/>
  <c r="AE15" i="9"/>
  <c r="X15" i="9"/>
  <c r="D32" i="7" a="1"/>
  <c r="D32" i="7" s="1"/>
  <c r="E32" i="7" s="1"/>
  <c r="C32" i="7" a="1"/>
  <c r="C32" i="7" s="1"/>
  <c r="B33" i="7" a="1"/>
  <c r="B33" i="7" s="1"/>
  <c r="R14" i="9"/>
  <c r="S14" i="9" s="1"/>
  <c r="G61" i="5"/>
  <c r="F61" i="5"/>
  <c r="E61" i="5"/>
  <c r="B73" i="5"/>
  <c r="I60" i="5"/>
  <c r="H60" i="5"/>
  <c r="B33" i="6" a="1"/>
  <c r="B33" i="6" s="1"/>
  <c r="D33" i="6" s="1"/>
  <c r="C32" i="6" a="1"/>
  <c r="C32" i="6" s="1"/>
  <c r="B62" i="5"/>
  <c r="F50" i="5"/>
  <c r="G50" i="5"/>
  <c r="E50" i="5"/>
  <c r="E72" i="5"/>
  <c r="G72" i="5"/>
  <c r="F72" i="5"/>
  <c r="I38" i="5"/>
  <c r="H38" i="5"/>
  <c r="I49" i="5"/>
  <c r="H49" i="5"/>
  <c r="AB15" i="9"/>
  <c r="U15" i="9"/>
  <c r="Z15" i="9"/>
  <c r="M16" i="9"/>
  <c r="D17" i="9"/>
  <c r="I15" i="9"/>
  <c r="I71" i="5"/>
  <c r="H71" i="5"/>
  <c r="I44" i="10" a="1"/>
  <c r="I44" i="10" s="1"/>
  <c r="AG14" i="9" l="1"/>
  <c r="H17" i="9"/>
  <c r="E17" i="9"/>
  <c r="F17" i="9"/>
  <c r="G17" i="9"/>
  <c r="AC16" i="9"/>
  <c r="V16" i="9"/>
  <c r="N16" i="9"/>
  <c r="AD16" i="9"/>
  <c r="W16" i="9"/>
  <c r="O16" i="9"/>
  <c r="AE16" i="9"/>
  <c r="X16" i="9"/>
  <c r="P16" i="9"/>
  <c r="AF16" i="9"/>
  <c r="Y16" i="9"/>
  <c r="Q16" i="9"/>
  <c r="C33" i="7" a="1"/>
  <c r="C33" i="7" s="1"/>
  <c r="D33" i="7" a="1"/>
  <c r="D33" i="7" s="1"/>
  <c r="E33" i="7" s="1"/>
  <c r="R15" i="9"/>
  <c r="S15" i="9" s="1"/>
  <c r="B34" i="7" a="1"/>
  <c r="B34" i="7" s="1"/>
  <c r="I45" i="10" a="1"/>
  <c r="I45" i="10" s="1"/>
  <c r="G73" i="5"/>
  <c r="F73" i="5"/>
  <c r="E73" i="5"/>
  <c r="I50" i="5"/>
  <c r="H50" i="5"/>
  <c r="I72" i="5"/>
  <c r="H72" i="5"/>
  <c r="I61" i="5"/>
  <c r="H61" i="5"/>
  <c r="B74" i="5"/>
  <c r="G62" i="5"/>
  <c r="F62" i="5"/>
  <c r="E62" i="5"/>
  <c r="I16" i="9"/>
  <c r="C33" i="6" a="1"/>
  <c r="C33" i="6" s="1"/>
  <c r="B34" i="6" a="1"/>
  <c r="B34" i="6" s="1"/>
  <c r="D34" i="6" s="1"/>
  <c r="D18" i="9"/>
  <c r="M17" i="9"/>
  <c r="Z16" i="9"/>
  <c r="AB16" i="9"/>
  <c r="U16" i="9"/>
  <c r="AG15" i="9" l="1"/>
  <c r="H18" i="9"/>
  <c r="F18" i="9"/>
  <c r="G18" i="9"/>
  <c r="E18" i="9"/>
  <c r="N17" i="9"/>
  <c r="AC17" i="9"/>
  <c r="V17" i="9"/>
  <c r="AD17" i="9"/>
  <c r="W17" i="9"/>
  <c r="O17" i="9"/>
  <c r="AE17" i="9"/>
  <c r="X17" i="9"/>
  <c r="P17" i="9"/>
  <c r="AF17" i="9"/>
  <c r="Y17" i="9"/>
  <c r="Q17" i="9"/>
  <c r="D34" i="7" a="1"/>
  <c r="D34" i="7" s="1"/>
  <c r="E34" i="7" s="1"/>
  <c r="C34" i="7" a="1"/>
  <c r="C34" i="7" s="1"/>
  <c r="B35" i="7" a="1"/>
  <c r="B35" i="7" s="1"/>
  <c r="R16" i="9"/>
  <c r="S16" i="9" s="1"/>
  <c r="I62" i="5"/>
  <c r="H62" i="5"/>
  <c r="B35" i="6" a="1"/>
  <c r="B35" i="6" s="1"/>
  <c r="D35" i="6" s="1"/>
  <c r="C34" i="6" a="1"/>
  <c r="C34" i="6" s="1"/>
  <c r="F74" i="5"/>
  <c r="E74" i="5"/>
  <c r="G74" i="5"/>
  <c r="M18" i="9"/>
  <c r="D19" i="9"/>
  <c r="I46" i="10" a="1"/>
  <c r="I46" i="10" s="1"/>
  <c r="I17" i="9"/>
  <c r="Z17" i="9"/>
  <c r="AB17" i="9"/>
  <c r="U17" i="9"/>
  <c r="I73" i="5"/>
  <c r="H73" i="5"/>
  <c r="F19" i="9" l="1"/>
  <c r="G19" i="9"/>
  <c r="H19" i="9"/>
  <c r="E19" i="9"/>
  <c r="AF18" i="9"/>
  <c r="O18" i="9"/>
  <c r="Q18" i="9"/>
  <c r="AC18" i="9"/>
  <c r="V18" i="9"/>
  <c r="N18" i="9"/>
  <c r="P18" i="9"/>
  <c r="AD18" i="9"/>
  <c r="W18" i="9"/>
  <c r="AE18" i="9"/>
  <c r="X18" i="9"/>
  <c r="Y18" i="9"/>
  <c r="D35" i="7" a="1"/>
  <c r="D35" i="7" s="1"/>
  <c r="E35" i="7" s="1"/>
  <c r="C35" i="7" a="1"/>
  <c r="C35" i="7" s="1"/>
  <c r="B36" i="7" a="1"/>
  <c r="B36" i="7" s="1"/>
  <c r="I18" i="9"/>
  <c r="AG16" i="9"/>
  <c r="C35" i="6" a="1"/>
  <c r="C35" i="6" s="1"/>
  <c r="B36" i="6" a="1"/>
  <c r="B36" i="6" s="1"/>
  <c r="D36" i="6" s="1"/>
  <c r="D20" i="9"/>
  <c r="M19" i="9"/>
  <c r="R17" i="9"/>
  <c r="S17" i="9" s="1"/>
  <c r="AB18" i="9"/>
  <c r="Z18" i="9"/>
  <c r="U18" i="9"/>
  <c r="I74" i="5"/>
  <c r="H74" i="5"/>
  <c r="I50" i="10" a="1"/>
  <c r="I50" i="10" s="1"/>
  <c r="F20" i="9" l="1"/>
  <c r="H20" i="9"/>
  <c r="G20" i="9"/>
  <c r="E20" i="9"/>
  <c r="AC19" i="9"/>
  <c r="V19" i="9"/>
  <c r="N19" i="9"/>
  <c r="AD19" i="9"/>
  <c r="W19" i="9"/>
  <c r="O19" i="9"/>
  <c r="AE19" i="9"/>
  <c r="X19" i="9"/>
  <c r="P19" i="9"/>
  <c r="AF19" i="9"/>
  <c r="Y19" i="9"/>
  <c r="Q19" i="9"/>
  <c r="D36" i="7" a="1"/>
  <c r="D36" i="7" s="1"/>
  <c r="E36" i="7" s="1"/>
  <c r="C36" i="7" a="1"/>
  <c r="C36" i="7" s="1"/>
  <c r="R18" i="9"/>
  <c r="B37" i="7" a="1"/>
  <c r="B37" i="7" s="1"/>
  <c r="I19" i="9"/>
  <c r="I51" i="10" a="1"/>
  <c r="I51" i="10" s="1"/>
  <c r="AB19" i="9"/>
  <c r="Z19" i="9"/>
  <c r="U19" i="9"/>
  <c r="M20" i="9"/>
  <c r="D21" i="9"/>
  <c r="AG17" i="9"/>
  <c r="B37" i="6" a="1"/>
  <c r="B37" i="6" s="1"/>
  <c r="C36" i="6" a="1"/>
  <c r="C36" i="6" s="1"/>
  <c r="O3" i="5" l="1"/>
  <c r="N3" i="5"/>
  <c r="AG18" i="9"/>
  <c r="S18" i="9"/>
  <c r="B38" i="6"/>
  <c r="D38" i="6" s="1"/>
  <c r="D37" i="6"/>
  <c r="H21" i="9"/>
  <c r="G21" i="9"/>
  <c r="E21" i="9"/>
  <c r="F21" i="9"/>
  <c r="N20" i="9"/>
  <c r="AC20" i="9"/>
  <c r="V20" i="9"/>
  <c r="AD20" i="9"/>
  <c r="W20" i="9"/>
  <c r="O20" i="9"/>
  <c r="AE20" i="9"/>
  <c r="X20" i="9"/>
  <c r="P20" i="9"/>
  <c r="AF20" i="9"/>
  <c r="Y20" i="9"/>
  <c r="Q20" i="9"/>
  <c r="D37" i="7" a="1"/>
  <c r="D37" i="7" s="1"/>
  <c r="E37" i="7" s="1"/>
  <c r="C37" i="7" a="1"/>
  <c r="C37" i="7" s="1"/>
  <c r="B38" i="7" a="1"/>
  <c r="B38" i="7" s="1"/>
  <c r="R19" i="9"/>
  <c r="S19" i="9" s="1"/>
  <c r="D22" i="9"/>
  <c r="M21" i="9"/>
  <c r="Z20" i="9"/>
  <c r="U20" i="9"/>
  <c r="AB20" i="9"/>
  <c r="R3" i="5"/>
  <c r="R4" i="5"/>
  <c r="P3" i="5"/>
  <c r="N8" i="5"/>
  <c r="O8" i="5"/>
  <c r="P8" i="5"/>
  <c r="N7" i="5"/>
  <c r="P11" i="5"/>
  <c r="N12" i="5"/>
  <c r="P7" i="5"/>
  <c r="N11" i="5"/>
  <c r="O5" i="5"/>
  <c r="O7" i="5"/>
  <c r="R19" i="5"/>
  <c r="O4" i="5"/>
  <c r="P5" i="5"/>
  <c r="R16" i="5"/>
  <c r="P16" i="5"/>
  <c r="R11" i="5"/>
  <c r="O15" i="5"/>
  <c r="O11" i="5"/>
  <c r="P17" i="5"/>
  <c r="N17" i="5"/>
  <c r="O16" i="5"/>
  <c r="P21" i="5"/>
  <c r="P12" i="5"/>
  <c r="N9" i="5"/>
  <c r="O12" i="5"/>
  <c r="N20" i="5"/>
  <c r="R17" i="5"/>
  <c r="R12" i="5"/>
  <c r="R5" i="5"/>
  <c r="O9" i="5"/>
  <c r="P10" i="5"/>
  <c r="O22" i="5"/>
  <c r="O6" i="5"/>
  <c r="O14" i="5"/>
  <c r="R6" i="5"/>
  <c r="P18" i="5"/>
  <c r="N22" i="5"/>
  <c r="R21" i="5"/>
  <c r="R10" i="5"/>
  <c r="O10" i="5"/>
  <c r="P22" i="5"/>
  <c r="C37" i="6" a="1"/>
  <c r="C37" i="6" s="1"/>
  <c r="I20" i="9"/>
  <c r="I52" i="10" a="1"/>
  <c r="I52" i="10" s="1"/>
  <c r="F8" i="4" l="1"/>
  <c r="Q10" i="5"/>
  <c r="D12" i="4"/>
  <c r="Q14" i="5"/>
  <c r="D16" i="4"/>
  <c r="Q6" i="5"/>
  <c r="D8" i="4"/>
  <c r="Q22" i="5"/>
  <c r="D24" i="4"/>
  <c r="Q9" i="5"/>
  <c r="D11" i="4"/>
  <c r="Q12" i="5"/>
  <c r="D14" i="4"/>
  <c r="Q16" i="5"/>
  <c r="D18" i="4"/>
  <c r="Q11" i="5"/>
  <c r="D13" i="4"/>
  <c r="Q15" i="5"/>
  <c r="D17" i="4"/>
  <c r="Q4" i="5"/>
  <c r="D6" i="4"/>
  <c r="Q7" i="5"/>
  <c r="D9" i="4"/>
  <c r="Q5" i="5"/>
  <c r="D7" i="4"/>
  <c r="Q8" i="5"/>
  <c r="D10" i="4"/>
  <c r="G9" i="4"/>
  <c r="H9" i="4" s="1"/>
  <c r="D5" i="4"/>
  <c r="I5" i="4" s="1"/>
  <c r="F22" i="9"/>
  <c r="G22" i="9"/>
  <c r="H22" i="9"/>
  <c r="E22" i="9"/>
  <c r="O21" i="9"/>
  <c r="P21" i="9"/>
  <c r="Q21" i="9"/>
  <c r="N21" i="9"/>
  <c r="AF21" i="9"/>
  <c r="Y21" i="9"/>
  <c r="AC21" i="9"/>
  <c r="V21" i="9"/>
  <c r="AD21" i="9"/>
  <c r="W21" i="9"/>
  <c r="AE21" i="9"/>
  <c r="X21" i="9"/>
  <c r="D38" i="7" a="1"/>
  <c r="D38" i="7" s="1"/>
  <c r="E38" i="7" s="1"/>
  <c r="C38" i="7" a="1"/>
  <c r="C38" i="7" s="1"/>
  <c r="B39" i="7" a="1"/>
  <c r="B39" i="7" s="1"/>
  <c r="AG19" i="9"/>
  <c r="R20" i="9"/>
  <c r="I21" i="9"/>
  <c r="P4" i="5"/>
  <c r="P20" i="5"/>
  <c r="P9" i="5"/>
  <c r="P13" i="5"/>
  <c r="P6" i="5"/>
  <c r="P14" i="5"/>
  <c r="B39" i="6" a="1"/>
  <c r="B39" i="6" s="1"/>
  <c r="D39" i="6" s="1"/>
  <c r="C38" i="6" a="1"/>
  <c r="C38" i="6" s="1"/>
  <c r="I54" i="10" a="1"/>
  <c r="I54" i="10" s="1"/>
  <c r="Q3" i="5"/>
  <c r="R8" i="5"/>
  <c r="R9" i="5"/>
  <c r="R20" i="5"/>
  <c r="O17" i="5"/>
  <c r="R13" i="5"/>
  <c r="O13" i="5"/>
  <c r="O21" i="5"/>
  <c r="R18" i="5"/>
  <c r="O18" i="5"/>
  <c r="R22" i="5"/>
  <c r="R14" i="5"/>
  <c r="Z21" i="9"/>
  <c r="AB21" i="9"/>
  <c r="U21" i="9"/>
  <c r="N4" i="5"/>
  <c r="N16" i="5"/>
  <c r="N5" i="5"/>
  <c r="N13" i="5"/>
  <c r="N6" i="5"/>
  <c r="N14" i="5"/>
  <c r="N10" i="5"/>
  <c r="N21" i="5"/>
  <c r="N18" i="5"/>
  <c r="M22" i="9"/>
  <c r="D23" i="9"/>
  <c r="E9" i="4" l="1"/>
  <c r="I7" i="4"/>
  <c r="E11" i="4" s="1"/>
  <c r="I6" i="4"/>
  <c r="E10" i="4" s="1"/>
  <c r="I8" i="4"/>
  <c r="E12" i="4" s="1"/>
  <c r="F9" i="4"/>
  <c r="AG20" i="9"/>
  <c r="S20" i="9"/>
  <c r="Q18" i="5"/>
  <c r="D20" i="4"/>
  <c r="Q21" i="5"/>
  <c r="D23" i="4"/>
  <c r="Q13" i="5"/>
  <c r="D15" i="4"/>
  <c r="Q17" i="5"/>
  <c r="D19" i="4"/>
  <c r="F23" i="9"/>
  <c r="G23" i="9"/>
  <c r="H23" i="9"/>
  <c r="E23" i="9"/>
  <c r="AC22" i="9"/>
  <c r="V22" i="9"/>
  <c r="N22" i="9"/>
  <c r="AD22" i="9"/>
  <c r="W22" i="9"/>
  <c r="O22" i="9"/>
  <c r="AE22" i="9"/>
  <c r="X22" i="9"/>
  <c r="P22" i="9"/>
  <c r="AF22" i="9"/>
  <c r="Y22" i="9"/>
  <c r="Q22" i="9"/>
  <c r="D39" i="7" a="1"/>
  <c r="D39" i="7" s="1"/>
  <c r="E39" i="7" s="1"/>
  <c r="C39" i="7" a="1"/>
  <c r="C39" i="7" s="1"/>
  <c r="B40" i="7" a="1"/>
  <c r="B40" i="7" s="1"/>
  <c r="AB22" i="9"/>
  <c r="Z22" i="9"/>
  <c r="U22" i="9"/>
  <c r="I22" i="9"/>
  <c r="M23" i="9"/>
  <c r="D24" i="9"/>
  <c r="I55" i="10" a="1"/>
  <c r="I55" i="10" s="1"/>
  <c r="R21" i="9"/>
  <c r="S21" i="9" s="1"/>
  <c r="C39" i="6" a="1"/>
  <c r="C39" i="6" s="1"/>
  <c r="B40" i="6" a="1"/>
  <c r="B40" i="6" s="1"/>
  <c r="D40" i="6" s="1"/>
  <c r="J9" i="4" l="1"/>
  <c r="F10" i="4"/>
  <c r="F11" i="4" s="1"/>
  <c r="I9" i="4"/>
  <c r="E13" i="4" s="1"/>
  <c r="G10" i="4"/>
  <c r="H10" i="4" s="1"/>
  <c r="E24" i="9"/>
  <c r="F24" i="9"/>
  <c r="G24" i="9"/>
  <c r="H24" i="9"/>
  <c r="N23" i="9"/>
  <c r="AC23" i="9"/>
  <c r="V23" i="9"/>
  <c r="AD23" i="9"/>
  <c r="W23" i="9"/>
  <c r="O23" i="9"/>
  <c r="AE23" i="9"/>
  <c r="X23" i="9"/>
  <c r="P23" i="9"/>
  <c r="AF23" i="9"/>
  <c r="Y23" i="9"/>
  <c r="Q23" i="9"/>
  <c r="D40" i="7" a="1"/>
  <c r="D40" i="7" s="1"/>
  <c r="E40" i="7" s="1"/>
  <c r="C40" i="7" a="1"/>
  <c r="C40" i="7" s="1"/>
  <c r="B41" i="7" a="1"/>
  <c r="B41" i="7" s="1"/>
  <c r="R22" i="9"/>
  <c r="I23" i="9"/>
  <c r="B41" i="6" a="1"/>
  <c r="B41" i="6" s="1"/>
  <c r="D41" i="6" s="1"/>
  <c r="C40" i="6" a="1"/>
  <c r="C40" i="6" s="1"/>
  <c r="M24" i="9"/>
  <c r="D25" i="9"/>
  <c r="AB23" i="9"/>
  <c r="Z23" i="9"/>
  <c r="U23" i="9"/>
  <c r="I56" i="10" a="1"/>
  <c r="I56" i="10" s="1"/>
  <c r="AG21" i="9"/>
  <c r="K9" i="4" l="1"/>
  <c r="L9" i="4" s="1"/>
  <c r="J10" i="4"/>
  <c r="K10" i="4" s="1"/>
  <c r="L10" i="4" s="1"/>
  <c r="N10" i="4" s="1"/>
  <c r="G11" i="4"/>
  <c r="H11" i="4" s="1"/>
  <c r="I10" i="4"/>
  <c r="E14" i="4" s="1"/>
  <c r="AG22" i="9"/>
  <c r="S22" i="9"/>
  <c r="H25" i="9"/>
  <c r="E25" i="9"/>
  <c r="F25" i="9"/>
  <c r="G25" i="9"/>
  <c r="N24" i="9"/>
  <c r="AF24" i="9"/>
  <c r="O24" i="9"/>
  <c r="P24" i="9"/>
  <c r="Q24" i="9"/>
  <c r="AC24" i="9"/>
  <c r="V24" i="9"/>
  <c r="AD24" i="9"/>
  <c r="W24" i="9"/>
  <c r="Y24" i="9"/>
  <c r="AE24" i="9"/>
  <c r="X24" i="9"/>
  <c r="C41" i="7" a="1"/>
  <c r="C41" i="7" s="1"/>
  <c r="D41" i="7" a="1"/>
  <c r="D41" i="7" s="1"/>
  <c r="E41" i="7" s="1"/>
  <c r="B42" i="7" a="1"/>
  <c r="B42" i="7" s="1"/>
  <c r="I57" i="10" a="1"/>
  <c r="I57" i="10" s="1"/>
  <c r="R23" i="9"/>
  <c r="S23" i="9" s="1"/>
  <c r="I24" i="9"/>
  <c r="M25" i="9"/>
  <c r="D26" i="9"/>
  <c r="Z24" i="9"/>
  <c r="U24" i="9"/>
  <c r="AB24" i="9"/>
  <c r="C41" i="6" a="1"/>
  <c r="C41" i="6" s="1"/>
  <c r="B42" i="6" a="1"/>
  <c r="B42" i="6" s="1"/>
  <c r="N9" i="4" l="1"/>
  <c r="M9" i="4"/>
  <c r="J11" i="4"/>
  <c r="K11" i="4" s="1"/>
  <c r="L11" i="4" s="1"/>
  <c r="N11" i="4" s="1"/>
  <c r="G12" i="4"/>
  <c r="H12" i="4" s="1"/>
  <c r="I11" i="4"/>
  <c r="E15" i="4" s="1"/>
  <c r="F12" i="4"/>
  <c r="M10" i="4"/>
  <c r="O10" i="4" s="1"/>
  <c r="B43" i="6" a="1"/>
  <c r="B43" i="6" s="1"/>
  <c r="D43" i="6" s="1"/>
  <c r="D42" i="6"/>
  <c r="F26" i="9"/>
  <c r="G26" i="9"/>
  <c r="E26" i="9"/>
  <c r="H26" i="9"/>
  <c r="AC25" i="9"/>
  <c r="V25" i="9"/>
  <c r="N25" i="9"/>
  <c r="AD25" i="9"/>
  <c r="W25" i="9"/>
  <c r="O25" i="9"/>
  <c r="AE25" i="9"/>
  <c r="X25" i="9"/>
  <c r="P25" i="9"/>
  <c r="AF25" i="9"/>
  <c r="Y25" i="9"/>
  <c r="Q25" i="9"/>
  <c r="D42" i="7" a="1"/>
  <c r="D42" i="7" s="1"/>
  <c r="E42" i="7" s="1"/>
  <c r="C42" i="7" a="1"/>
  <c r="C42" i="7" s="1"/>
  <c r="B43" i="7" a="1"/>
  <c r="B43" i="7" s="1"/>
  <c r="R24" i="9"/>
  <c r="U25" i="9"/>
  <c r="AB25" i="9"/>
  <c r="Z25" i="9"/>
  <c r="I25" i="9"/>
  <c r="C42" i="6" a="1"/>
  <c r="C42" i="6" s="1"/>
  <c r="AG23" i="9"/>
  <c r="I59" i="10" a="1"/>
  <c r="I59" i="10" s="1"/>
  <c r="M26" i="9"/>
  <c r="B44" i="6" l="1" a="1"/>
  <c r="B44" i="6" s="1"/>
  <c r="G13" i="4"/>
  <c r="H13" i="4" s="1"/>
  <c r="I12" i="4"/>
  <c r="E16" i="4" s="1"/>
  <c r="F13" i="4"/>
  <c r="C43" i="6" a="1"/>
  <c r="C43" i="6" s="1"/>
  <c r="J12" i="4"/>
  <c r="K12" i="4" s="1"/>
  <c r="L12" i="4" s="1"/>
  <c r="N12" i="4" s="1"/>
  <c r="M11" i="4"/>
  <c r="O11" i="4" s="1"/>
  <c r="AG24" i="9"/>
  <c r="S24" i="9"/>
  <c r="AC26" i="9"/>
  <c r="V26" i="9"/>
  <c r="N26" i="9"/>
  <c r="AD26" i="9"/>
  <c r="W26" i="9"/>
  <c r="O26" i="9"/>
  <c r="AE26" i="9"/>
  <c r="X26" i="9"/>
  <c r="P26" i="9"/>
  <c r="AF26" i="9"/>
  <c r="Y26" i="9"/>
  <c r="Q26" i="9"/>
  <c r="D43" i="7" a="1"/>
  <c r="D43" i="7" s="1"/>
  <c r="E43" i="7" s="1"/>
  <c r="C43" i="7" a="1"/>
  <c r="C43" i="7" s="1"/>
  <c r="B44" i="7" a="1"/>
  <c r="B44" i="7" s="1"/>
  <c r="Z26" i="9"/>
  <c r="AB26" i="9"/>
  <c r="U26" i="9"/>
  <c r="R25" i="9"/>
  <c r="I26" i="9"/>
  <c r="I60" i="10" a="1"/>
  <c r="I60" i="10" s="1"/>
  <c r="D44" i="6" l="1"/>
  <c r="B45" i="6" a="1"/>
  <c r="B45" i="6" s="1"/>
  <c r="D45" i="6" s="1"/>
  <c r="M12" i="4"/>
  <c r="O12" i="4" s="1"/>
  <c r="C44" i="6" a="1"/>
  <c r="C44" i="6" s="1"/>
  <c r="G14" i="4"/>
  <c r="H14" i="4" s="1"/>
  <c r="I13" i="4"/>
  <c r="E17" i="4" s="1"/>
  <c r="F14" i="4"/>
  <c r="J13" i="4"/>
  <c r="K13" i="4" s="1"/>
  <c r="L13" i="4" s="1"/>
  <c r="M13" i="4" s="1"/>
  <c r="AG25" i="9"/>
  <c r="S25" i="9"/>
  <c r="R26" i="9"/>
  <c r="D44" i="7" a="1"/>
  <c r="D44" i="7" s="1"/>
  <c r="E44" i="7" s="1"/>
  <c r="C44" i="7" a="1"/>
  <c r="C44" i="7" s="1"/>
  <c r="I61" i="10" a="1"/>
  <c r="I61" i="10" s="1"/>
  <c r="N13" i="4" l="1"/>
  <c r="O13" i="4" s="1"/>
  <c r="G15" i="4"/>
  <c r="H15" i="4" s="1"/>
  <c r="I14" i="4"/>
  <c r="E18" i="4" s="1"/>
  <c r="F15" i="4"/>
  <c r="C45" i="6" a="1"/>
  <c r="C45" i="6" s="1"/>
  <c r="J14" i="4"/>
  <c r="K14" i="4" s="1"/>
  <c r="L14" i="4" s="1"/>
  <c r="M14" i="4" s="1"/>
  <c r="AG26" i="9"/>
  <c r="S26" i="9"/>
  <c r="I62" i="10" a="1"/>
  <c r="I62" i="10" s="1"/>
  <c r="N14" i="4" l="1"/>
  <c r="O14" i="4" s="1"/>
  <c r="G16" i="4"/>
  <c r="H16" i="4" s="1"/>
  <c r="I15" i="4"/>
  <c r="E19" i="4" s="1"/>
  <c r="F16" i="4"/>
  <c r="J15" i="4"/>
  <c r="K15" i="4" s="1"/>
  <c r="L15" i="4" s="1"/>
  <c r="M15" i="4" s="1"/>
  <c r="I63" i="10" a="1"/>
  <c r="I63" i="10" s="1"/>
  <c r="N15" i="4" l="1"/>
  <c r="O15" i="4" s="1"/>
  <c r="G17" i="4"/>
  <c r="H17" i="4" s="1"/>
  <c r="I16" i="4"/>
  <c r="E20" i="4" s="1"/>
  <c r="F17" i="4"/>
  <c r="J16" i="4"/>
  <c r="K16" i="4" s="1"/>
  <c r="L16" i="4" s="1"/>
  <c r="M16" i="4" s="1"/>
  <c r="I64" i="10" a="1"/>
  <c r="I64" i="10" s="1"/>
  <c r="G18" i="4" l="1"/>
  <c r="H18" i="4" s="1"/>
  <c r="I17" i="4"/>
  <c r="E21" i="4" s="1"/>
  <c r="F18" i="4"/>
  <c r="N16" i="4"/>
  <c r="O16" i="4" s="1"/>
  <c r="J17" i="4"/>
  <c r="K17" i="4" s="1"/>
  <c r="L17" i="4" s="1"/>
  <c r="M17" i="4" s="1"/>
  <c r="I65" i="10" a="1"/>
  <c r="I65" i="10" s="1"/>
  <c r="N17" i="4" l="1"/>
  <c r="O17" i="4" s="1"/>
  <c r="G19" i="4"/>
  <c r="H19" i="4" s="1"/>
  <c r="I18" i="4"/>
  <c r="E22" i="4" s="1"/>
  <c r="F19" i="4"/>
  <c r="J18" i="4"/>
  <c r="K18" i="4" s="1"/>
  <c r="L18" i="4" s="1"/>
  <c r="M18" i="4" s="1"/>
  <c r="I66" i="10" a="1"/>
  <c r="I66" i="10" s="1"/>
  <c r="N18" i="4" l="1"/>
  <c r="O18" i="4" s="1"/>
  <c r="G20" i="4"/>
  <c r="H20" i="4" s="1"/>
  <c r="I19" i="4"/>
  <c r="E23" i="4" s="1"/>
  <c r="F20" i="4"/>
  <c r="J19" i="4"/>
  <c r="K19" i="4" s="1"/>
  <c r="L19" i="4" s="1"/>
  <c r="N19" i="4" s="1"/>
  <c r="I67" i="10" a="1"/>
  <c r="I67" i="10" s="1"/>
  <c r="I20" i="4" l="1"/>
  <c r="E24" i="4" s="1"/>
  <c r="G21" i="4"/>
  <c r="H21" i="4" s="1"/>
  <c r="F21" i="4"/>
  <c r="J20" i="4"/>
  <c r="K20" i="4" s="1"/>
  <c r="L20" i="4" s="1"/>
  <c r="M20" i="4" s="1"/>
  <c r="M19" i="4"/>
  <c r="O19" i="4" s="1"/>
  <c r="I69" i="10" a="1"/>
  <c r="I69" i="10" s="1"/>
  <c r="N20" i="4" l="1"/>
  <c r="O20" i="4" s="1"/>
  <c r="G22" i="4"/>
  <c r="H22" i="4" s="1"/>
  <c r="I21" i="4"/>
  <c r="F22" i="4"/>
  <c r="J21" i="4"/>
  <c r="K21" i="4" s="1"/>
  <c r="L21" i="4" s="1"/>
  <c r="N21" i="4" s="1"/>
  <c r="I70" i="10" a="1"/>
  <c r="I70" i="10" s="1"/>
  <c r="G23" i="4" l="1"/>
  <c r="H23" i="4" s="1"/>
  <c r="I22" i="4"/>
  <c r="F23" i="4"/>
  <c r="J22" i="4"/>
  <c r="K22" i="4" s="1"/>
  <c r="L22" i="4" s="1"/>
  <c r="M22" i="4" s="1"/>
  <c r="M21" i="4"/>
  <c r="O21" i="4" s="1"/>
  <c r="I71" i="10" a="1"/>
  <c r="I71" i="10" s="1"/>
  <c r="N22" i="4" l="1"/>
  <c r="O22" i="4" s="1"/>
  <c r="I23" i="4"/>
  <c r="G24" i="4"/>
  <c r="H24" i="4" s="1"/>
  <c r="F24" i="4"/>
  <c r="J23" i="4"/>
  <c r="K23" i="4" s="1"/>
  <c r="L23" i="4" s="1"/>
  <c r="N23" i="4" s="1"/>
  <c r="I72" i="10" a="1"/>
  <c r="I72" i="10" s="1"/>
  <c r="M23" i="4" l="1"/>
  <c r="O23" i="4" s="1"/>
  <c r="I24" i="4"/>
  <c r="J24" i="4"/>
  <c r="K24" i="4" s="1"/>
  <c r="L24" i="4" s="1"/>
  <c r="N24" i="4" s="1"/>
  <c r="I73" i="10" a="1"/>
  <c r="I73" i="10" s="1"/>
  <c r="M24" i="4" l="1"/>
  <c r="O24" i="4" s="1"/>
  <c r="I74" i="10" a="1"/>
  <c r="I74" i="10" s="1"/>
  <c r="I75" i="10" l="1" a="1"/>
  <c r="I75" i="10" s="1"/>
  <c r="I76" i="10" l="1" a="1"/>
  <c r="I76" i="10" s="1"/>
  <c r="I77" i="10" l="1" a="1"/>
  <c r="I77" i="1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Utilizador</author>
  </authors>
  <commentList>
    <comment ref="D2" authorId="0" shapeId="0" xr:uid="{00000000-0006-0000-0400-000001000000}">
      <text>
        <r>
          <rPr>
            <sz val="11"/>
            <color theme="1"/>
            <rFont val="Calibri"/>
            <family val="2"/>
            <scheme val="minor"/>
          </rPr>
          <t xml:space="preserve">Utilizador: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<sst xmlns="http://schemas.openxmlformats.org/spreadsheetml/2006/main" count="11723" uniqueCount="894">
  <si>
    <t>Coluna1</t>
  </si>
  <si>
    <t>year</t>
  </si>
  <si>
    <t>"Hataraku" no 100-nenshi</t>
  </si>
  <si>
    <t>ona</t>
  </si>
  <si>
    <t>original</t>
  </si>
  <si>
    <t>summer</t>
  </si>
  <si>
    <t>Slice of Life</t>
  </si>
  <si>
    <t>.hack//Intermezzo</t>
  </si>
  <si>
    <t>special</t>
  </si>
  <si>
    <t>winter</t>
  </si>
  <si>
    <t>Adventure</t>
  </si>
  <si>
    <t>Fantasy</t>
  </si>
  <si>
    <t>Mystery</t>
  </si>
  <si>
    <t>Sci-Fi</t>
  </si>
  <si>
    <t>Video Game</t>
  </si>
  <si>
    <t>.hack//Sign</t>
  </si>
  <si>
    <t>tv</t>
  </si>
  <si>
    <t>spring</t>
  </si>
  <si>
    <t>.hack//Unison</t>
  </si>
  <si>
    <t>fall</t>
  </si>
  <si>
    <t>Comedy</t>
  </si>
  <si>
    <t>100-man no Inochi no Ue ni Ore wa Tatteiru</t>
  </si>
  <si>
    <t>manga</t>
  </si>
  <si>
    <t>Action</t>
  </si>
  <si>
    <t>Drama</t>
  </si>
  <si>
    <t>Isekai</t>
  </si>
  <si>
    <t>Shounen</t>
  </si>
  <si>
    <t>Survival</t>
  </si>
  <si>
    <t>100-man no Inochi no Ue ni Ore wa Tatteiru 2nd Season</t>
  </si>
  <si>
    <t>180 Byou de Kimi no Mimi wo Shiawase ni Dekiru ka?</t>
  </si>
  <si>
    <t>2.43: Seiin Koukou Danshi Volley-bu</t>
  </si>
  <si>
    <t>novel</t>
  </si>
  <si>
    <t>School</t>
  </si>
  <si>
    <t>Sports</t>
  </si>
  <si>
    <t>Team Sports</t>
  </si>
  <si>
    <t>22/7</t>
  </si>
  <si>
    <t>other</t>
  </si>
  <si>
    <t>Idols (Female)</t>
  </si>
  <si>
    <t>Music</t>
  </si>
  <si>
    <t>22/7: 8＋3=?</t>
  </si>
  <si>
    <t>3D Kanojo: Real Girl</t>
  </si>
  <si>
    <t>Romance</t>
  </si>
  <si>
    <t>Shoujo</t>
  </si>
  <si>
    <t>3D Kanojo: Real Girl 2nd Season</t>
  </si>
  <si>
    <t>5-toubun no Hanayome</t>
  </si>
  <si>
    <t>Harem</t>
  </si>
  <si>
    <t>7 Seeds</t>
  </si>
  <si>
    <t>Psychological</t>
  </si>
  <si>
    <t>Time Travel</t>
  </si>
  <si>
    <t>A Kite</t>
  </si>
  <si>
    <t>ova</t>
  </si>
  <si>
    <t>Detective</t>
  </si>
  <si>
    <t>Gore</t>
  </si>
  <si>
    <t>Hentai</t>
  </si>
  <si>
    <t>Abenobashi Mahou☆Shoutengai</t>
  </si>
  <si>
    <t>Award Winning</t>
  </si>
  <si>
    <t>Ecchi</t>
  </si>
  <si>
    <t>Parody</t>
  </si>
  <si>
    <t>Adachi to Shimamura</t>
  </si>
  <si>
    <t>light_novel</t>
  </si>
  <si>
    <t>Girls Love</t>
  </si>
  <si>
    <t>Africa no Salaryman (TV)</t>
  </si>
  <si>
    <t>web_manga</t>
  </si>
  <si>
    <t>Anthropomorphic</t>
  </si>
  <si>
    <t>Workplace</t>
  </si>
  <si>
    <t>Ai Yori Aoshi</t>
  </si>
  <si>
    <t>Seinen</t>
  </si>
  <si>
    <t>Ai Yori Aoshi: Enishi</t>
  </si>
  <si>
    <t>Aisai</t>
  </si>
  <si>
    <t>music</t>
  </si>
  <si>
    <t>Aisou ze!</t>
  </si>
  <si>
    <t>Avant Garde</t>
  </si>
  <si>
    <t>Akebi-chan no Sailor-fuku</t>
  </si>
  <si>
    <t>CGDCT</t>
  </si>
  <si>
    <t>Akudama Drive</t>
  </si>
  <si>
    <t>Adult Cast</t>
  </si>
  <si>
    <t>Alien 9</t>
  </si>
  <si>
    <t>Horror</t>
  </si>
  <si>
    <t>Ano Hi no Kokoro wo Toraete</t>
  </si>
  <si>
    <t>Aoi Heya</t>
  </si>
  <si>
    <t>Appare-Ranman!</t>
  </si>
  <si>
    <t>Historical</t>
  </si>
  <si>
    <t>Racing</t>
  </si>
  <si>
    <t>Araburu Kisetsu no Otome-domo yo.</t>
  </si>
  <si>
    <t>Arete Hime</t>
  </si>
  <si>
    <t>movie</t>
  </si>
  <si>
    <t>Argento Soma</t>
  </si>
  <si>
    <t>Mecha</t>
  </si>
  <si>
    <t>Military</t>
  </si>
  <si>
    <t>Argento Soma: Hitori to Hitori</t>
  </si>
  <si>
    <t>Arifureta Shokugyou de Sekai Saikyou</t>
  </si>
  <si>
    <t>Arifureta Shokugyou de Sekai Saikyou 2nd Season</t>
  </si>
  <si>
    <t>Arifureta Shokugyou de Sekai Saikyou Specials</t>
  </si>
  <si>
    <t>Arifureta Shokugyou de Sekai Saikyou: Prologue</t>
  </si>
  <si>
    <t>Aru Tabibito no Nikki</t>
  </si>
  <si>
    <t>Ashita Sekai ga Owaru toshitemo</t>
  </si>
  <si>
    <t>Assassins Pride</t>
  </si>
  <si>
    <t>Assault Lily: Bouquet</t>
  </si>
  <si>
    <t>mixed_media</t>
  </si>
  <si>
    <t>Atama Yama</t>
  </si>
  <si>
    <t>Suspense</t>
  </si>
  <si>
    <t>Ayashi no Ceres</t>
  </si>
  <si>
    <t>Reincarnation</t>
  </si>
  <si>
    <t>Supernatural</t>
  </si>
  <si>
    <t>Azumanga Daiou The Animation</t>
  </si>
  <si>
    <t>4_koma_manga</t>
  </si>
  <si>
    <t>Gag Humor</t>
  </si>
  <si>
    <t>Azur Lane</t>
  </si>
  <si>
    <t>game</t>
  </si>
  <si>
    <t>Baa-cha no Kingyo</t>
  </si>
  <si>
    <t>Babylon</t>
  </si>
  <si>
    <t>Back Arrow</t>
  </si>
  <si>
    <t>Bakemonogatari</t>
  </si>
  <si>
    <t>Vampire</t>
  </si>
  <si>
    <t>Bakuten!!</t>
  </si>
  <si>
    <t>Performing Arts</t>
  </si>
  <si>
    <t>Baraou no Souretsu</t>
  </si>
  <si>
    <t>Bem</t>
  </si>
  <si>
    <t>Mythology</t>
  </si>
  <si>
    <t>Bem Movie: Become Human</t>
  </si>
  <si>
    <t>Beyond Creation</t>
  </si>
  <si>
    <t>Birthday Wonderland</t>
  </si>
  <si>
    <t>book</t>
  </si>
  <si>
    <t>Bishounen Tanteidan</t>
  </si>
  <si>
    <t>Crossdressing</t>
  </si>
  <si>
    <t>Visual Arts</t>
  </si>
  <si>
    <t>Black Fox</t>
  </si>
  <si>
    <t>Blood: The Last Vampire</t>
  </si>
  <si>
    <t>Blue: Line Step Brush</t>
  </si>
  <si>
    <t>BNA</t>
  </si>
  <si>
    <t>Super Power</t>
  </si>
  <si>
    <t>Boku no Tonari ni Ankoku Hakaishin ga Imasu.</t>
  </si>
  <si>
    <t>Josei</t>
  </si>
  <si>
    <t>Bokura Mada Underground</t>
  </si>
  <si>
    <t>Bokura no Nanokakan Sensou</t>
  </si>
  <si>
    <t>Bokutachi wa Benkyou ga Dekinai</t>
  </si>
  <si>
    <t>Bokutachi wa Benkyou ga Dekinai!</t>
  </si>
  <si>
    <t>Bokutachi wa Benkyou ga Dekinai: Nagisa ni Usemono Arite Senjin wa Enzen to [X] Suru</t>
  </si>
  <si>
    <t>Boogiepop wa Warawanai</t>
  </si>
  <si>
    <t>Boogiepop wa Warawanai (2019)</t>
  </si>
  <si>
    <t>Boy</t>
  </si>
  <si>
    <t>Boys Be...</t>
  </si>
  <si>
    <t>Breakers</t>
  </si>
  <si>
    <t>Brigadoon: Marin to Melan</t>
  </si>
  <si>
    <t>Build Divide: Code Black</t>
  </si>
  <si>
    <t>Strategy Game</t>
  </si>
  <si>
    <t>Build Divide: Code White</t>
  </si>
  <si>
    <t>Bungou to Alchemist: Shinpan no Haguruma</t>
  </si>
  <si>
    <t>Caesura of Despair</t>
  </si>
  <si>
    <t>Candy Caries</t>
  </si>
  <si>
    <t>Cannon Busters</t>
  </si>
  <si>
    <t>Carole &amp; Tuesday</t>
  </si>
  <si>
    <t>Carole &amp; Tuesday Specials</t>
  </si>
  <si>
    <t>Cestvs: The Roman Fighter</t>
  </si>
  <si>
    <t>Chance Triangle Session</t>
  </si>
  <si>
    <t>radio</t>
  </si>
  <si>
    <t>Cheat Kusushi no Slow Life: Isekai ni Tsukurou Drugstore</t>
  </si>
  <si>
    <t>Chikyuu Shoujo Arjuna</t>
  </si>
  <si>
    <t>Chikyuugai Shounen Shoujo</t>
  </si>
  <si>
    <t>Space</t>
  </si>
  <si>
    <t>Chobits</t>
  </si>
  <si>
    <t>Chobits: Chibits</t>
  </si>
  <si>
    <t>Choujin Koukousei-tachi wa Isekai demo Yoyuu de Ikinuku you desu!</t>
  </si>
  <si>
    <t>Choujin Locke</t>
  </si>
  <si>
    <t>Chuubyou Gekihatsu Boy</t>
  </si>
  <si>
    <t>Chuubyou Gekihatsu Boy: Otoko ni Umareta Shukumei Dakara</t>
  </si>
  <si>
    <t>Connected...</t>
  </si>
  <si>
    <t>Cop Craft</t>
  </si>
  <si>
    <t>Cosmos Trailer</t>
  </si>
  <si>
    <t>Cowboy Bebop</t>
  </si>
  <si>
    <t>Cowboy Bebop: Tengoku no Tobira</t>
  </si>
  <si>
    <t>D.N.Angel</t>
  </si>
  <si>
    <t>Daa! Daa! Daa!</t>
  </si>
  <si>
    <t>Childcare</t>
  </si>
  <si>
    <t>Darwin's Game</t>
  </si>
  <si>
    <t>High Stakes Game</t>
  </si>
  <si>
    <t>Deatte 5-byou de Battle</t>
  </si>
  <si>
    <t>Deca-Dence</t>
  </si>
  <si>
    <t>Deji Meets Girl</t>
  </si>
  <si>
    <t>Digimon Adventure</t>
  </si>
  <si>
    <t>Kids</t>
  </si>
  <si>
    <t>Digimon Adventure 02</t>
  </si>
  <si>
    <t>Digimon Adventure 02 Movies</t>
  </si>
  <si>
    <t>Digimon Adventure 02: Diablomon no Gyakushuu</t>
  </si>
  <si>
    <t>Digimon Adventure: Bokura no War Game!</t>
  </si>
  <si>
    <t>Dogeza de Tanondemita</t>
  </si>
  <si>
    <t>Dogeza de Tanondemita: Isekai-hen</t>
  </si>
  <si>
    <t>Dokyuu Hentai HxEros</t>
  </si>
  <si>
    <t>Dokyuu Hentai HxEros OVA</t>
  </si>
  <si>
    <t>Domestic na Kanojo</t>
  </si>
  <si>
    <t>Love Polygon</t>
  </si>
  <si>
    <t>Dororo</t>
  </si>
  <si>
    <t>Samurai</t>
  </si>
  <si>
    <t>Doukyonin wa Hiza, Tokidoki, Atama no Ue.</t>
  </si>
  <si>
    <t>Pets</t>
  </si>
  <si>
    <t>Dounika Naru Hibi</t>
  </si>
  <si>
    <t>Boys Love</t>
  </si>
  <si>
    <t>Dragon Ball</t>
  </si>
  <si>
    <t>Martial Arts</t>
  </si>
  <si>
    <t>Dragon Ball Z</t>
  </si>
  <si>
    <t>Dragon, Ie wo Kau.</t>
  </si>
  <si>
    <t>Iyashikei</t>
  </si>
  <si>
    <t>Drop</t>
  </si>
  <si>
    <t>Eden (ONA)</t>
  </si>
  <si>
    <t>Eiga Daisuki Pompo-san</t>
  </si>
  <si>
    <t>Showbiz</t>
  </si>
  <si>
    <t>Eizouken ni wa Te wo Dasu na!</t>
  </si>
  <si>
    <t>Otaku Culture</t>
  </si>
  <si>
    <t>Encore</t>
  </si>
  <si>
    <t>Endro~!</t>
  </si>
  <si>
    <t>Entotsu Machi no Poupelle</t>
  </si>
  <si>
    <t>picture_book</t>
  </si>
  <si>
    <t>eX-Driver</t>
  </si>
  <si>
    <t>Fairy Gone</t>
  </si>
  <si>
    <t>Fairy Gone Part 2</t>
  </si>
  <si>
    <t>Fairy Ranmaru: Anata no Kokoro Otasuke Shimasu</t>
  </si>
  <si>
    <t>Fantasy Bishoujo Juniku Ojisan to</t>
  </si>
  <si>
    <t>Magical Sex Shift</t>
  </si>
  <si>
    <t>Figure 17: Tsubasa &amp; Hikaru</t>
  </si>
  <si>
    <t>Five Star Stories</t>
  </si>
  <si>
    <t>FLCL</t>
  </si>
  <si>
    <t>Fragtime</t>
  </si>
  <si>
    <t>Fruits Basket</t>
  </si>
  <si>
    <t>Fue</t>
  </si>
  <si>
    <t>Fugou Keiji: Balance:Unlimited</t>
  </si>
  <si>
    <t>Full Metal Panic!</t>
  </si>
  <si>
    <t>Full Moon wo Sagashite</t>
  </si>
  <si>
    <t>Full Moon wo Sagashite: Kawaii Kawaii Daibouken</t>
  </si>
  <si>
    <t>Fullmetal Alchemist</t>
  </si>
  <si>
    <t>Gakkou no Kaidan</t>
  </si>
  <si>
    <t>Gal to Kyouryuu</t>
  </si>
  <si>
    <t>Ganbare Douki-chan</t>
  </si>
  <si>
    <t>Romantic Subtext</t>
  </si>
  <si>
    <t>Ganbare Douki-chan: Kakusa Shakai ni Nayamu Kaisha no Douki</t>
  </si>
  <si>
    <t>Genjitsu Shugi Yuusha no Oukoku Saikenki</t>
  </si>
  <si>
    <t>Genjitsu Shugi Yuusha no Oukoku Saikenki Part 2</t>
  </si>
  <si>
    <t>Gensoumaden Saiyuuki</t>
  </si>
  <si>
    <t>Gensoumaden Saiyuuki Movie: Requiem - Erabarezaru Mono e no Chinkonka</t>
  </si>
  <si>
    <t>Gensoumaden Saiyuuki: Kibou no Zaika</t>
  </si>
  <si>
    <t>GetBackers</t>
  </si>
  <si>
    <t>Given</t>
  </si>
  <si>
    <t>Gleipnir</t>
  </si>
  <si>
    <t>Godzilla: S.P</t>
  </si>
  <si>
    <t>Gotcha!</t>
  </si>
  <si>
    <t>Granbelm</t>
  </si>
  <si>
    <t>Mahou Shoujo</t>
  </si>
  <si>
    <t>Grappler Baki (TV)</t>
  </si>
  <si>
    <t>Combat Sports</t>
  </si>
  <si>
    <t>Grappler Baki: Saidai Tournament-hen</t>
  </si>
  <si>
    <t>Gunjou no Fanfare</t>
  </si>
  <si>
    <t>Gunjou Sanka</t>
  </si>
  <si>
    <t>Gunsmith Cats</t>
  </si>
  <si>
    <t>Gyakuten Sekai no Denchi Shoujo</t>
  </si>
  <si>
    <t>Gyokou no Nikuko-chan</t>
  </si>
  <si>
    <t>Hachi-nan tte, Sore wa Nai deshou!</t>
  </si>
  <si>
    <t>Haibane Renmei</t>
  </si>
  <si>
    <t>Hakozume: Kouban Joshi no Gyakushuu</t>
  </si>
  <si>
    <t>Hakubo</t>
  </si>
  <si>
    <t>Hakumei no Tsubasa</t>
  </si>
  <si>
    <t>Hanako</t>
  </si>
  <si>
    <t>Hand Maid Mai</t>
  </si>
  <si>
    <t>Hand Maid May</t>
  </si>
  <si>
    <t>Hand Maid May: Akiramemasen</t>
  </si>
  <si>
    <t>Haru Dorobou</t>
  </si>
  <si>
    <t>Hataage! Kemono Michi</t>
  </si>
  <si>
    <t>Hataraku Maou-sama!</t>
  </si>
  <si>
    <t>Heart Challenger</t>
  </si>
  <si>
    <t>Heikousen</t>
  </si>
  <si>
    <t>Heion Sedai no Idaten-tachi</t>
  </si>
  <si>
    <t>Hello World</t>
  </si>
  <si>
    <t>Hellsing</t>
  </si>
  <si>
    <t>Hellsing: Psalm of the Darkness</t>
  </si>
  <si>
    <t>Hidamari no Ki</t>
  </si>
  <si>
    <t>Medical</t>
  </si>
  <si>
    <t>Hige wo Soru. Soshite Joshikousei wo Hirou.</t>
  </si>
  <si>
    <t>Hikaru no Go</t>
  </si>
  <si>
    <t>Hitoribocchi no Marumaru Seikatsu</t>
  </si>
  <si>
    <t>Home!</t>
  </si>
  <si>
    <t>Honoo no Labyrinth</t>
  </si>
  <si>
    <t>Hoshiai no Sora</t>
  </si>
  <si>
    <t>Hotohashiru</t>
  </si>
  <si>
    <t>Houkago Saikoro Club</t>
  </si>
  <si>
    <t>Houkago Teibou Nisshi</t>
  </si>
  <si>
    <t>Gourmet</t>
  </si>
  <si>
    <t>Housekishou Richard-shi no Nazo Kantei</t>
  </si>
  <si>
    <t>Hunter x Hunter</t>
  </si>
  <si>
    <t>Hunter x Hunter: Greed Island</t>
  </si>
  <si>
    <t>Hunter x Hunter: Greed Island Final</t>
  </si>
  <si>
    <t>Hunter x Hunter: Original Video Animation</t>
  </si>
  <si>
    <t>Ichiban Chikakute Tooi Hoshi</t>
  </si>
  <si>
    <t>Id:Invaded</t>
  </si>
  <si>
    <t>Idolls!</t>
  </si>
  <si>
    <t>Idoly Pride</t>
  </si>
  <si>
    <t>Ikebukuro PR Anime</t>
  </si>
  <si>
    <t>Ikebukuro West Gate Park</t>
  </si>
  <si>
    <t>Delinquents</t>
  </si>
  <si>
    <t>Infinite Dendrogram</t>
  </si>
  <si>
    <t>Inochi no Tabekata</t>
  </si>
  <si>
    <t>Inu to Neko Docchi mo Katteru to Mainichi Tanoshii</t>
  </si>
  <si>
    <t>Ishuzoku Reviewers</t>
  </si>
  <si>
    <t>It's My Life</t>
  </si>
  <si>
    <t>Iwa Kakeru! Sport Climbing Girls</t>
  </si>
  <si>
    <t>Iya na Kao sare nagara Opantsu Misete Moraitai</t>
  </si>
  <si>
    <t>Jaku-Chara Tomozaki-kun</t>
  </si>
  <si>
    <t>Jaku-Chara Tomozaki-kun Specials</t>
  </si>
  <si>
    <t>Jashin-chan Dropkick</t>
  </si>
  <si>
    <t>Jashin-chan Dropkick Episode 12</t>
  </si>
  <si>
    <t>Jashin-chan Dropkick'</t>
  </si>
  <si>
    <t>Jashin-chan Dropkick': Chitose-hen</t>
  </si>
  <si>
    <t>Jin-Rou</t>
  </si>
  <si>
    <t>Joshikausei</t>
  </si>
  <si>
    <t>Joshikousei no Mudazukai</t>
  </si>
  <si>
    <t>Jouran: The Princess of Snow and Blood</t>
  </si>
  <si>
    <t>Journey: Taiko Arabia Hantou de no Kiseki to Tatakai no Monogatari</t>
  </si>
  <si>
    <t>Jungle wa Itsumo Hare nochi Guu</t>
  </si>
  <si>
    <t>Jungle wa Itsumo Hare nochi Guu Deluxe</t>
  </si>
  <si>
    <t>Jungle wa Itsumo Hare nochi Guu Final</t>
  </si>
  <si>
    <t>Juunenbun no Watashi e</t>
  </si>
  <si>
    <t>Juuni Kokuki</t>
  </si>
  <si>
    <t>Kabukichou Sherlock</t>
  </si>
  <si>
    <t>Kageki Shoujo!!</t>
  </si>
  <si>
    <t>Kaguya-sama wa Kokurasetai: Tensai-tachi no Renai Zunousen</t>
  </si>
  <si>
    <t>Kai Byoui Ramune</t>
  </si>
  <si>
    <t>Kaifuku Jutsushi no Yarinaoshi</t>
  </si>
  <si>
    <t>Erotica</t>
  </si>
  <si>
    <t>Kaijin Kaihatsu-bu no Kuroitsu-san</t>
  </si>
  <si>
    <t>Kaijuu no Kodomo</t>
  </si>
  <si>
    <t>Kaizoku Oujo</t>
  </si>
  <si>
    <t>Kami-tachi ni Hirowareta Otoko</t>
  </si>
  <si>
    <t>Kamiari Algorithm</t>
  </si>
  <si>
    <t>Kamiarizuki no Kodomo</t>
  </si>
  <si>
    <t>Kamisama ni Natta Hi</t>
  </si>
  <si>
    <t>Kan Saete Kuyashii wa</t>
  </si>
  <si>
    <t>Kanata no Astra</t>
  </si>
  <si>
    <t>Kanojo mo Kanojo</t>
  </si>
  <si>
    <t>Kanojo to Kanojo no Neko</t>
  </si>
  <si>
    <t>Kanon</t>
  </si>
  <si>
    <t>visual_novel</t>
  </si>
  <si>
    <t>Karakai Jouzu no Takagi-san</t>
  </si>
  <si>
    <t>Karakai Jouzu no Takagi-san 2</t>
  </si>
  <si>
    <t>Karakai Jouzu no Takagi-san: Water Slide</t>
  </si>
  <si>
    <t>Karakuri no Kimi</t>
  </si>
  <si>
    <t>Katsudou Shashin</t>
  </si>
  <si>
    <t>no Genre</t>
  </si>
  <si>
    <t>Katsute Kami Datta Kemono-tachi e</t>
  </si>
  <si>
    <t xml:space="preserve">        "&gt;=" &amp; $B$1;tb_anime_genres[my_finish_date];"&lt;="&amp;$B$2)</t>
  </si>
  <si>
    <t>Kawaikereba Hentai demo Suki ni Natte Kuremasu ka?</t>
  </si>
  <si>
    <t>Kawaki wo Ameku</t>
  </si>
  <si>
    <t>Kaze no Kokyuu: Animation ni Yoru Oufuku Shokan</t>
  </si>
  <si>
    <t>Kaze no Youjinbou</t>
  </si>
  <si>
    <t>Kaze wo Mita Shounen</t>
  </si>
  <si>
    <t>Kazemakase Tsukikage Ran</t>
  </si>
  <si>
    <t>K×Drop!!</t>
  </si>
  <si>
    <t>Keishichou Tokumubu Tokushu Kyouakuhan Taisakushitsu Dainanaka: Tokunana</t>
  </si>
  <si>
    <t>Keishichou Tokumubu Tokushu Kyouakuhan Taisakushitsu Dainanaka: Tokunana OVA</t>
  </si>
  <si>
    <t>Kemono Jihen</t>
  </si>
  <si>
    <t>Kemurikusa (TV)</t>
  </si>
  <si>
    <t>Kengan Ashura</t>
  </si>
  <si>
    <t>Kenja no Deshi wo Nanoru Kenja</t>
  </si>
  <si>
    <t>Kenja no Mago</t>
  </si>
  <si>
    <t>Kimi dake ni Motetainda.</t>
  </si>
  <si>
    <t>Kimi to Boku no Saigo no Senjou, Aruiwa Sekai ga Hajimaru Seisen</t>
  </si>
  <si>
    <t>Kimi to, Nami ni Noretara</t>
  </si>
  <si>
    <t>Kimi wa Kanata</t>
  </si>
  <si>
    <t>Kino no Tabi: The Beautiful World</t>
  </si>
  <si>
    <t>Kirara</t>
  </si>
  <si>
    <t>Kitsutsuki Tanteidokoro</t>
  </si>
  <si>
    <t>Kochouki: Wakaki Nobunaga</t>
  </si>
  <si>
    <t>Koe no Katachi</t>
  </si>
  <si>
    <t>Koi to Yobu ni wa Kimochi Warui</t>
  </si>
  <si>
    <t>Koisuru Asteroid</t>
  </si>
  <si>
    <t>Kono Oto Tomare!</t>
  </si>
  <si>
    <t>Kono Oto Tomare! Part 2</t>
  </si>
  <si>
    <t>Kono Yo no Hate de Koi wo Utau Shoujo YU-NO</t>
  </si>
  <si>
    <t>Kono Yo no Hate de Koi wo Utau Shoujo YU-NO: Mugen no Heiretsu Sekai</t>
  </si>
  <si>
    <t>Koroshi Ai</t>
  </si>
  <si>
    <t>Organized Crime</t>
  </si>
  <si>
    <t>Kotonoha no Niwa</t>
  </si>
  <si>
    <t>Kouya no Kotobuki Hikoutai</t>
  </si>
  <si>
    <t>Kumo desu ga, Nani ka?</t>
  </si>
  <si>
    <t>Kuraku Kuroku</t>
  </si>
  <si>
    <t>Kuutei Dragons</t>
  </si>
  <si>
    <t>Kyokou Suiri</t>
  </si>
  <si>
    <t>Kyoshin to Hyouka no Shiro</t>
  </si>
  <si>
    <t>Kyoukai Senki</t>
  </si>
  <si>
    <t>Kyoukai Senki Part 2</t>
  </si>
  <si>
    <t>Kyuuketsuki Sugu Shinu</t>
  </si>
  <si>
    <t>Kyuukyoku Shinka shita Full Dive RPG ga Genjitsu yori mo Kusoge Dattara</t>
  </si>
  <si>
    <t>Laidbackers</t>
  </si>
  <si>
    <t>Lapis Re:LiGHTs</t>
  </si>
  <si>
    <t>Leadale no Daichi nite</t>
  </si>
  <si>
    <t>Listeners</t>
  </si>
  <si>
    <t>Love Hina</t>
  </si>
  <si>
    <t>Love Letter (Music)</t>
  </si>
  <si>
    <t>Machikado Mazoku</t>
  </si>
  <si>
    <t>Magatsu Wahrheit: Zuerst</t>
  </si>
  <si>
    <t>Mahou Senshi Louie</t>
  </si>
  <si>
    <t>Mahou Shoujo Tokushusen Asuka</t>
  </si>
  <si>
    <t>Majutsushi Orphen Hagure Tabi</t>
  </si>
  <si>
    <t>Majutsushi Orphen Hagure Tabi: Kimluck-hen</t>
  </si>
  <si>
    <t>Majutsushi Orphen Hagure Tabi: Tennin no Isan</t>
  </si>
  <si>
    <t>Makafushigi</t>
  </si>
  <si>
    <t>Maou Gakuin no Futekigousha: Shijou Saikyou no Maou no Shiso, Tensei shite Shison-tachi no Gakkou e Kayou</t>
  </si>
  <si>
    <t>Maou-sama, Retry!</t>
  </si>
  <si>
    <t>Mars Red</t>
  </si>
  <si>
    <t>Marudase Kintarou</t>
  </si>
  <si>
    <t>Mashiro no Oto</t>
  </si>
  <si>
    <t>Massara</t>
  </si>
  <si>
    <t>Mayonaka no Occult Koumuin</t>
  </si>
  <si>
    <t>Mayonaka no Occult Koumuin OVA</t>
  </si>
  <si>
    <t>Mayonaka no Occult Koumuin: Fukurokouji to Ano Ko to Ore to</t>
  </si>
  <si>
    <t>Mayonaka wa Junketsu</t>
  </si>
  <si>
    <t>Megami Kouhosei</t>
  </si>
  <si>
    <t>Megami Kouhosei Special Curriculum</t>
  </si>
  <si>
    <t>Megami-ryou no Ryoubo-kun.</t>
  </si>
  <si>
    <t>Megaton-kyuu Musashi</t>
  </si>
  <si>
    <t>Meiji Tokyo Renka</t>
  </si>
  <si>
    <t>Reverse Harem</t>
  </si>
  <si>
    <t>Meikyuu Black Company</t>
  </si>
  <si>
    <t>Metropolis</t>
  </si>
  <si>
    <t>Miami Guns</t>
  </si>
  <si>
    <t>Midara na Ao-chan wa Benkyou ga Dekinai</t>
  </si>
  <si>
    <t>Minegishi-san wa Ootsu-kun ni Tabesasetai</t>
  </si>
  <si>
    <t>Miru Tights</t>
  </si>
  <si>
    <t>Miru Tights: Cosplay Satsuei Tights</t>
  </si>
  <si>
    <t>Misaki no Mayoiga</t>
  </si>
  <si>
    <t>Mix: Meisei Story</t>
  </si>
  <si>
    <t>Mob Psycho 100</t>
  </si>
  <si>
    <t>Mob Psycho 100 II</t>
  </si>
  <si>
    <t>Mob Psycho 100: Dai Ikkai Rei toka Soudansho Ian Ryokou - Kokoro Mitasu Iyashi no Tabi</t>
  </si>
  <si>
    <t>Mob Psycho 100: Reigen - Shirarezaru Kiseki no Reinouryokusha</t>
  </si>
  <si>
    <t>Mob Psycho Mini</t>
  </si>
  <si>
    <t>Mogu Mogu Yummy!</t>
  </si>
  <si>
    <t>Mondaiji-tachi ga Isekai kara Kuru Sou desu yo?</t>
  </si>
  <si>
    <t>Monogatari Series: Second Season</t>
  </si>
  <si>
    <t>Monster Musume no Oishasan</t>
  </si>
  <si>
    <t>Muhyo to Rouji no Mahouritsu Soudan Jimusho</t>
  </si>
  <si>
    <t>Muhyo to Rouji no Mahouritsu Soudan Jimusho 2nd Season</t>
  </si>
  <si>
    <t>Munto</t>
  </si>
  <si>
    <t>Munto: Toki no Kabe wo Koete</t>
  </si>
  <si>
    <t>Murenase! Seton Gakuen</t>
  </si>
  <si>
    <t>Murenase! Seton Gakuen Special</t>
  </si>
  <si>
    <t>Mushikago no Cagaster</t>
  </si>
  <si>
    <t>Musician</t>
  </si>
  <si>
    <t>Nakanohito Genome [Jikkyouchuu]</t>
  </si>
  <si>
    <t>Nakanohito Genome [Jikkyouchuu]: Knots of Memories</t>
  </si>
  <si>
    <t>Nakitai Watashi wa Neko wo Kaburu</t>
  </si>
  <si>
    <t>Nami yo Kiitekure</t>
  </si>
  <si>
    <t>Nande Koko ni Sensei ga!?</t>
  </si>
  <si>
    <t>Nande Koko ni Sensei ga!? Nande Koko ni Sensei-tachi ga!?</t>
  </si>
  <si>
    <t>Naruto</t>
  </si>
  <si>
    <t>Naruto: Shippuuden</t>
  </si>
  <si>
    <t>Naruto: Shippuuden Movie 6 - Road to Ninja</t>
  </si>
  <si>
    <t>Natsu ga Hajimaru.</t>
  </si>
  <si>
    <t>Natsu no Niwa</t>
  </si>
  <si>
    <t>Natsunagu!</t>
  </si>
  <si>
    <t>Ndaho Kekkon Omedetou!!</t>
  </si>
  <si>
    <t>Nekomonogatari: Kuro</t>
  </si>
  <si>
    <t>Nekopara</t>
  </si>
  <si>
    <t>NieA Under 7</t>
  </si>
  <si>
    <t>Night Head 2041</t>
  </si>
  <si>
    <t>Nihon Chinbotsu 2020</t>
  </si>
  <si>
    <t>Nisemonogatari</t>
  </si>
  <si>
    <t>Noir</t>
  </si>
  <si>
    <t>Noisy Birth</t>
  </si>
  <si>
    <t>Null Peta</t>
  </si>
  <si>
    <t>Null Peta: Doki♥ Nurunuru Petapeta! Mizugi-darake no Oneechan Taikai!</t>
  </si>
  <si>
    <t>number24</t>
  </si>
  <si>
    <t>Obey Me!</t>
  </si>
  <si>
    <t>Obey Me!: Makai Dai Ryokou!</t>
  </si>
  <si>
    <t>Ochikobore Fruit Tart</t>
  </si>
  <si>
    <t>Oda Cinnamon Nobunaga</t>
  </si>
  <si>
    <t>Ojamajo Doremi</t>
  </si>
  <si>
    <t>Ojamajo Doremi Sharp</t>
  </si>
  <si>
    <t>Oki ni Mesu mama</t>
  </si>
  <si>
    <t>Omoi, Omoware, Furi, Furare</t>
  </si>
  <si>
    <t>One Punch Man</t>
  </si>
  <si>
    <t>One Punch Man 2nd Season</t>
  </si>
  <si>
    <t>One Punch Man 2nd Season Specials</t>
  </si>
  <si>
    <t>One Punch Man Specials</t>
  </si>
  <si>
    <t>One Punch Man: Road to Hero</t>
  </si>
  <si>
    <t>One Room</t>
  </si>
  <si>
    <t>One Room Special</t>
  </si>
  <si>
    <t>One Room: Second Season</t>
  </si>
  <si>
    <t>One Room: Second Season - Hanasaka Yui no Prologue</t>
  </si>
  <si>
    <t>Onegai☆Teacher</t>
  </si>
  <si>
    <t>Ongaku</t>
  </si>
  <si>
    <t>Onipan!</t>
  </si>
  <si>
    <t>Ore dake Haireru Kakushi Dungeon</t>
  </si>
  <si>
    <t>Ore wo Suki nano wa Omae dake ka yo</t>
  </si>
  <si>
    <t>Ore, Tsushima</t>
  </si>
  <si>
    <t>Orient</t>
  </si>
  <si>
    <t>Osananajimi ga Zettai ni Makenai Love Comedy</t>
  </si>
  <si>
    <t>Oshi ga Budoukan Ittekuretara Shinu</t>
  </si>
  <si>
    <t>Otona no Bouguya-san</t>
  </si>
  <si>
    <t>Otona no Bouguya-san (Rimen)</t>
  </si>
  <si>
    <t>Palme no Ki</t>
  </si>
  <si>
    <t>Pandora to Akubi</t>
  </si>
  <si>
    <t>Paprika (Music)</t>
  </si>
  <si>
    <t>Patapata Hikousen no Bouken</t>
  </si>
  <si>
    <t>Peach Boy Riverside</t>
  </si>
  <si>
    <t>Pet</t>
  </si>
  <si>
    <t>Peter Grill to Kenja no Jikan</t>
  </si>
  <si>
    <t>Pianoman</t>
  </si>
  <si>
    <t>Platonic Chain</t>
  </si>
  <si>
    <t>Platonic Chain: Web</t>
  </si>
  <si>
    <t>Plunderer</t>
  </si>
  <si>
    <t>Popee the Performer</t>
  </si>
  <si>
    <t>Princess Connect! Re:Dive</t>
  </si>
  <si>
    <t>Princess Tutu</t>
  </si>
  <si>
    <t>Project ARMS</t>
  </si>
  <si>
    <t>Project ARMS: The 2nd Chapter</t>
  </si>
  <si>
    <t>Psychic Academy</t>
  </si>
  <si>
    <t>Punch Line</t>
  </si>
  <si>
    <t>Puparia</t>
  </si>
  <si>
    <t>RahXephon</t>
  </si>
  <si>
    <t>Rakudai Kishi no Cavalry</t>
  </si>
  <si>
    <t>Re-Main</t>
  </si>
  <si>
    <t>Revisions</t>
  </si>
  <si>
    <t>Riding Bean</t>
  </si>
  <si>
    <t>Rifle Is Beautiful</t>
  </si>
  <si>
    <t>Right Places: Sono Toki, Boku no Irubeki Basho</t>
  </si>
  <si>
    <t>Rikei ga Koi ni Ochita no de Shoumei shitemita.</t>
  </si>
  <si>
    <t>Rinshi!! Ekoda-chan</t>
  </si>
  <si>
    <t>RobiHachi</t>
  </si>
  <si>
    <t>RPG Fudousan</t>
  </si>
  <si>
    <t>Runway de Waratte</t>
  </si>
  <si>
    <t>Ryman's Club</t>
  </si>
  <si>
    <t>s.CRY.ed</t>
  </si>
  <si>
    <t>Saihate no Paladin</t>
  </si>
  <si>
    <t>Saishuu Heiki Kanojo</t>
  </si>
  <si>
    <t>Saishuu Heiki Kanojo: Another Love Song</t>
  </si>
  <si>
    <t>Saiyuuki Reload</t>
  </si>
  <si>
    <t>Saiyuuki Reload Gunlock</t>
  </si>
  <si>
    <t>Saiyuuki Reload: Burial</t>
  </si>
  <si>
    <t>Sakugan</t>
  </si>
  <si>
    <t>Sakugasaku</t>
  </si>
  <si>
    <t>Sakura Taisen</t>
  </si>
  <si>
    <t>Salaryman Kintarou</t>
  </si>
  <si>
    <t>Sangenshoku</t>
  </si>
  <si>
    <t>Sankaku Mado no Sotogawa wa Yoru</t>
  </si>
  <si>
    <t>Sarazanmai</t>
  </si>
  <si>
    <t>Sayonara Watashi no Cramer</t>
  </si>
  <si>
    <t>Sci-fi Harry</t>
  </si>
  <si>
    <t>Scrapped Princess</t>
  </si>
  <si>
    <t>Seijo no Maryoku wa Bannou desu</t>
  </si>
  <si>
    <t>Seirei Gensouki</t>
  </si>
  <si>
    <t>Senpai ga Uzai Kouhai no Hanashi</t>
  </si>
  <si>
    <t>Senryuu Shoujo</t>
  </si>
  <si>
    <t>Sentouin, Hakenshimasu!</t>
  </si>
  <si>
    <t>Senyoku no Sigrdrifa</t>
  </si>
  <si>
    <t>Sewayaki Kitsune no Senko-san</t>
  </si>
  <si>
    <t>Shakunetsu Kabaddi</t>
  </si>
  <si>
    <t>Shaman King</t>
  </si>
  <si>
    <t>Shelter (Music)</t>
  </si>
  <si>
    <t>Shenmue the Animation</t>
  </si>
  <si>
    <t>Shichinin no Nana</t>
  </si>
  <si>
    <t>Shichinin no Nana: Oshougatsu da yo! 7 x 7 = 49-nin no Nana?</t>
  </si>
  <si>
    <t>Shikkakumon no Saikyou Kenja</t>
  </si>
  <si>
    <t>Shin no Nakama ja Nai to Yuusha no Party wo Oidasareta node, Henkyou de Slow Life suru Koto ni Shimashita</t>
  </si>
  <si>
    <t>Shin Shirayuki-hime Densetsu Prétear</t>
  </si>
  <si>
    <t>Shinchou Yuusha: Kono Yuusha ga Ore Tueee Kuse ni Shinchou Sugiru</t>
  </si>
  <si>
    <t>Shingeki no Kyojin</t>
  </si>
  <si>
    <t>Shinka no Mi: Shiranai Uchi ni Kachigumi Jinsei</t>
  </si>
  <si>
    <t>Shiroi Suna no Aquatope</t>
  </si>
  <si>
    <t>Shoubushi Densetsu Tetsuya</t>
  </si>
  <si>
    <t>Shoumetsu Toshi</t>
  </si>
  <si>
    <t>Shuumatsu no Harem</t>
  </si>
  <si>
    <t>Sign</t>
  </si>
  <si>
    <t>SK∞</t>
  </si>
  <si>
    <t>Slime Taoshite 300-nen, Shiranai Uchi ni Level Max ni Nattemashita</t>
  </si>
  <si>
    <t>Slow Loop</t>
  </si>
  <si>
    <t>Soba e</t>
  </si>
  <si>
    <t>Sol Levante</t>
  </si>
  <si>
    <t>Sonny Boy</t>
  </si>
  <si>
    <t>Sorairo Utility</t>
  </si>
  <si>
    <t>Sore dake ga Neck</t>
  </si>
  <si>
    <t>Sounan desu ka?</t>
  </si>
  <si>
    <t>Strange Dawn</t>
  </si>
  <si>
    <t>Subarashiki Kono Sekai The Animation</t>
  </si>
  <si>
    <t>Sumikko Gurashi Movie 1: Tobidasu Ehon to Himitsu no Ko</t>
  </si>
  <si>
    <t>Summer Ghost</t>
  </si>
  <si>
    <t>Super Crooks</t>
  </si>
  <si>
    <t>Super Cub</t>
  </si>
  <si>
    <t>Taishou Otome Otogibanashi</t>
  </si>
  <si>
    <t>Taishou Roman</t>
  </si>
  <si>
    <t>Taisou Zamurai</t>
  </si>
  <si>
    <t>Takt Op. Destiny</t>
  </si>
  <si>
    <t>Tantei wa Mou, Shindeiru.</t>
  </si>
  <si>
    <t>Tate no Yuusha no Nariagari</t>
  </si>
  <si>
    <t>Tatoeba Last Dungeon Mae no Mura no Shounen ga Joban no Machi de Kurasu Youna Monogatari</t>
  </si>
  <si>
    <t>Tejina-senpai</t>
  </si>
  <si>
    <t>Tenchi Souzou Design-bu</t>
  </si>
  <si>
    <t>Educational</t>
  </si>
  <si>
    <t>Tenchi Souzou Design-bu: Idea 13</t>
  </si>
  <si>
    <t>Tenki no Ko</t>
  </si>
  <si>
    <t>Tenkuu Shinpan</t>
  </si>
  <si>
    <t>The God of High School</t>
  </si>
  <si>
    <t>The Missing 8</t>
  </si>
  <si>
    <t>The Naked King</t>
  </si>
  <si>
    <t>Thermae Romae Novae</t>
  </si>
  <si>
    <t>Uchuu no Kisetsu</t>
  </si>
  <si>
    <t>VERSEⁿ: Episodeⁿ - Kuusou</t>
  </si>
  <si>
    <t>Wonder Egg Priority: Watashi no Priority</t>
  </si>
  <si>
    <t>Yoru no Pierrot (TeddyLoid Remix)</t>
  </si>
  <si>
    <t>Yoru wa Honoka</t>
  </si>
  <si>
    <t>Yuuseiboushi</t>
  </si>
  <si>
    <t>Date</t>
  </si>
  <si>
    <t>hours</t>
  </si>
  <si>
    <t>EP</t>
  </si>
  <si>
    <t>alfa</t>
  </si>
  <si>
    <t>0,1-0,2</t>
  </si>
  <si>
    <t>Ano</t>
  </si>
  <si>
    <t>Season</t>
  </si>
  <si>
    <t>Horas</t>
  </si>
  <si>
    <t>beta</t>
  </si>
  <si>
    <t>alfa/10-alfa/2</t>
  </si>
  <si>
    <t>WINTER</t>
  </si>
  <si>
    <t>SPRING</t>
  </si>
  <si>
    <t>T</t>
  </si>
  <si>
    <t>Zt</t>
  </si>
  <si>
    <t>Z't</t>
  </si>
  <si>
    <t>Mt</t>
  </si>
  <si>
    <t>Y't</t>
  </si>
  <si>
    <t>Yt</t>
  </si>
  <si>
    <t xml:space="preserve">S </t>
  </si>
  <si>
    <t>|Zt - Yt|</t>
  </si>
  <si>
    <t>At</t>
  </si>
  <si>
    <t>SUMMER</t>
  </si>
  <si>
    <t>FALL</t>
  </si>
  <si>
    <t>% time on seasonal anime</t>
  </si>
  <si>
    <t>% time spent on sesonal anime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</si>
  <si>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</si>
  <si>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</si>
  <si>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</si>
  <si>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</si>
  <si>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</si>
  <si>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</si>
  <si>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</si>
  <si>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</si>
  <si>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</si>
  <si>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</si>
  <si>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</si>
  <si>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</si>
  <si>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ALL</t>
  </si>
  <si>
    <t>ARRAY FORMULAS ARE USED HERE WHICH MAY BE A PROBLEM IN NEWER VERSION OF EXCEL AS I BELEIVE THOSE WHERE CHANGE IN NEWER VERSION OF EXCEL</t>
  </si>
  <si>
    <t>Column1</t>
  </si>
  <si>
    <t>score</t>
  </si>
  <si>
    <t>nº animes</t>
  </si>
  <si>
    <t>OVA</t>
  </si>
  <si>
    <t>TV</t>
  </si>
  <si>
    <t>SPECIAL</t>
  </si>
  <si>
    <t>ONA</t>
  </si>
  <si>
    <t>MUSIC</t>
  </si>
  <si>
    <t>NOT MUSIC</t>
  </si>
  <si>
    <t>MOVIE</t>
  </si>
  <si>
    <t>total</t>
  </si>
  <si>
    <t>average</t>
  </si>
  <si>
    <t>Total</t>
  </si>
  <si>
    <t>Average</t>
  </si>
  <si>
    <t>ano</t>
  </si>
  <si>
    <t>Series</t>
  </si>
  <si>
    <t>médias</t>
  </si>
  <si>
    <t>start</t>
  </si>
  <si>
    <t>finish</t>
  </si>
  <si>
    <t>genres</t>
  </si>
  <si>
    <t>TOTAL</t>
  </si>
  <si>
    <t>percentage</t>
  </si>
  <si>
    <t>hours watched</t>
  </si>
  <si>
    <t>weighted mean2</t>
  </si>
  <si>
    <t>decade</t>
  </si>
  <si>
    <t>number of animes</t>
  </si>
  <si>
    <t>&lt;1980</t>
  </si>
  <si>
    <t>Films</t>
  </si>
  <si>
    <t>Others</t>
  </si>
  <si>
    <t>time spent</t>
  </si>
  <si>
    <t>h</t>
  </si>
  <si>
    <t>others</t>
  </si>
  <si>
    <t>average hours/Day</t>
  </si>
  <si>
    <t>source average score</t>
  </si>
  <si>
    <t>difference</t>
  </si>
  <si>
    <t>fanboy counter</t>
  </si>
  <si>
    <t>Snob</t>
  </si>
  <si>
    <t>Weeb</t>
  </si>
  <si>
    <t>Casual</t>
  </si>
  <si>
    <t>Fanboy</t>
  </si>
  <si>
    <t>GENREs</t>
  </si>
  <si>
    <t>weighted mean</t>
  </si>
  <si>
    <t>h/day</t>
  </si>
  <si>
    <t>Legend</t>
  </si>
  <si>
    <t>difference from source mean score</t>
  </si>
  <si>
    <t>user average score</t>
  </si>
  <si>
    <t>anime ID</t>
  </si>
  <si>
    <t>Title</t>
  </si>
  <si>
    <t>Type</t>
  </si>
  <si>
    <t>Source</t>
  </si>
  <si>
    <t>Mean Score</t>
  </si>
  <si>
    <t>Start Date</t>
  </si>
  <si>
    <t>Finish Date</t>
  </si>
  <si>
    <t>Score</t>
  </si>
  <si>
    <t>Year</t>
  </si>
  <si>
    <t>Number Ep</t>
  </si>
  <si>
    <t>Ep Duration (hours)</t>
  </si>
  <si>
    <t>Show Duration (hours)</t>
  </si>
  <si>
    <t>Days Watching</t>
  </si>
  <si>
    <t>Hours a Day</t>
  </si>
  <si>
    <t>EP a Day</t>
  </si>
  <si>
    <t>Genres</t>
  </si>
  <si>
    <t>Hours Season</t>
  </si>
  <si>
    <t>Hours</t>
  </si>
  <si>
    <t>Finished Shows</t>
  </si>
  <si>
    <t>Month</t>
  </si>
  <si>
    <t>Month2</t>
  </si>
  <si>
    <t>Hours Watched</t>
  </si>
  <si>
    <t>Anime</t>
  </si>
  <si>
    <t>C</t>
  </si>
  <si>
    <t>B</t>
  </si>
  <si>
    <t>E</t>
  </si>
  <si>
    <t>prev correcta</t>
  </si>
  <si>
    <t>days</t>
  </si>
  <si>
    <t>diff</t>
  </si>
  <si>
    <t>years vs watch</t>
  </si>
  <si>
    <t>my score</t>
  </si>
  <si>
    <t>source score</t>
  </si>
  <si>
    <t xml:space="preserve">lower </t>
  </si>
  <si>
    <t>dif pos</t>
  </si>
  <si>
    <t>dif neg</t>
  </si>
  <si>
    <t>weighted mean 2</t>
  </si>
  <si>
    <t>anime from date range</t>
  </si>
  <si>
    <t>watch during date range</t>
  </si>
  <si>
    <t>hours/Day</t>
  </si>
  <si>
    <t>5-toubun no Hanayome ∬</t>
  </si>
  <si>
    <t>5-toubun no Hanayome Movie</t>
  </si>
  <si>
    <t>Ahiru no Sora</t>
  </si>
  <si>
    <t>Aru Nihon no Ekaki Shounen</t>
  </si>
  <si>
    <t>Atasha Kawashiri Kodama da yo: Dangerous Lifehacker no Tadareta Seikatsu</t>
  </si>
  <si>
    <t>Azumanga Daiou: Gekijou Tanpen</t>
  </si>
  <si>
    <t>Azumanga Web Daiou</t>
  </si>
  <si>
    <t>Bakuten!! Movie</t>
  </si>
  <si>
    <t>Baten Kaitos</t>
  </si>
  <si>
    <t>Birdie Wing: Golf Girls' Story</t>
  </si>
  <si>
    <t>Birdie Wing: Golf Girls' Story Season 2</t>
  </si>
  <si>
    <t>Black★Rock Shooter</t>
  </si>
  <si>
    <t>Bokutachi no Remake</t>
  </si>
  <si>
    <t>Boogiepop and Others: Promotional Trailer</t>
  </si>
  <si>
    <t>Boukyaku Battery</t>
  </si>
  <si>
    <t>Condom Battler Gorou</t>
  </si>
  <si>
    <t>Cowboy Bebop: Ein no Natsuyasumi</t>
  </si>
  <si>
    <t>Cowboy Bebop: Yose Atsume Blues</t>
  </si>
  <si>
    <t>Death Note</t>
  </si>
  <si>
    <t>Eizouken Mini Anime</t>
  </si>
  <si>
    <t>eX-Driver the Movie</t>
  </si>
  <si>
    <t>Gaikotsu Kishi-sama, Tadaima Isekai e Odekakechuu</t>
  </si>
  <si>
    <t>Ganbare! Kakure Ase Project</t>
  </si>
  <si>
    <t>Given Movie</t>
  </si>
  <si>
    <t>Gon Movie: Gon, the Little Fox</t>
  </si>
  <si>
    <t>Guilstein</t>
  </si>
  <si>
    <t>Haipa Bei Peng Chu de Nuhai</t>
  </si>
  <si>
    <t>Healer Girl</t>
  </si>
  <si>
    <t>Heike Monogatari</t>
  </si>
  <si>
    <t>Hero Beta</t>
  </si>
  <si>
    <t>Houkago Kappa</t>
  </si>
  <si>
    <t>Ikuta no Kita</t>
  </si>
  <si>
    <t>Inochi no Chikyuu: Dioxin no Natsu</t>
  </si>
  <si>
    <t>It's Been A Long Time</t>
  </si>
  <si>
    <t>Jahy-sama wa Kujikenai!</t>
  </si>
  <si>
    <t>Josee to Tora to Sakana-tachi</t>
  </si>
  <si>
    <t>Kakkou no Iinazuke</t>
  </si>
  <si>
    <t>Kenpuu Denki Berserk</t>
  </si>
  <si>
    <t>Kono Healer, Mendokusai</t>
  </si>
  <si>
    <t>Kono Sekai no Tanoshimikata: Secret Story Film</t>
  </si>
  <si>
    <t>Koushoku Ichidai Otoko</t>
  </si>
  <si>
    <t>Kuma Kuma Kuma Bear</t>
  </si>
  <si>
    <t>Kuma Kuma Kuma Bear Punch!</t>
  </si>
  <si>
    <t>Kunoichi Tsubaki no Mune no Uchi</t>
  </si>
  <si>
    <t>Kusoge tte Iuna! Animation</t>
  </si>
  <si>
    <t>Kyoufuu All Back</t>
  </si>
  <si>
    <t>Love All Play</t>
  </si>
  <si>
    <t>Mach GoGoGo</t>
  </si>
  <si>
    <t>Machikado Mazoku Mini</t>
  </si>
  <si>
    <t>Machikado Mazoku: 2-choume</t>
  </si>
  <si>
    <t>Mahoutsukai Reimeiki</t>
  </si>
  <si>
    <t>Majo no Tabitabi</t>
  </si>
  <si>
    <t>Mr. Fixer</t>
  </si>
  <si>
    <t>Nasu: Andalusia no Natsu</t>
  </si>
  <si>
    <t>Nobunaga-sensei no Osanazuma</t>
  </si>
  <si>
    <t>Odd Taxi</t>
  </si>
  <si>
    <t>Ore wo Suki nano wa Omae dake ka yo: Oretachi no Game Set</t>
  </si>
  <si>
    <t>Otona no Bouguya-san II</t>
  </si>
  <si>
    <t>Pocket no Naka</t>
  </si>
  <si>
    <t>Promare</t>
  </si>
  <si>
    <t>Promare: Galo-hen</t>
  </si>
  <si>
    <t>Promare: Lio-hen</t>
  </si>
  <si>
    <t>Radiant</t>
  </si>
  <si>
    <t>Radiant 2nd Season</t>
  </si>
  <si>
    <t>RahXephon Specials</t>
  </si>
  <si>
    <t>RahXephon: Kansoukyoku/Kanojo to Kanojo Jishin to - Thatness and Thereness</t>
  </si>
  <si>
    <t>RahXephon: Tagen Hensoukyoku</t>
  </si>
  <si>
    <t>Rebecca</t>
  </si>
  <si>
    <t>Rilakkuma to Kaoru-san</t>
  </si>
  <si>
    <t>Rilakkuma to Yuuenchi</t>
  </si>
  <si>
    <t>Ryuu to Sobakasu no Hime</t>
  </si>
  <si>
    <t>Sayonara Watashi no Cramer Movie: First Touch</t>
  </si>
  <si>
    <t>Sekai ga Horobiru Mae ni Kimi ni Aitai</t>
  </si>
  <si>
    <t>Sekai Saikou no Ansatsusha, Isekai Kizoku ni Tensei suru</t>
  </si>
  <si>
    <t>Selection Project</t>
  </si>
  <si>
    <t>Sen to Chihiro no Kamikakushi</t>
  </si>
  <si>
    <t>Shachiku-san wa Youjo Yuurei ni Iyasaretai.</t>
  </si>
  <si>
    <t>Shijou Saikyou no Daimaou, Murabito A ni Tensei suru</t>
  </si>
  <si>
    <t>Shinkai</t>
  </si>
  <si>
    <t>Shokei Shoujo no Virgin Road</t>
  </si>
  <si>
    <t>Soutai Sekai</t>
  </si>
  <si>
    <t>Summertime Render</t>
  </si>
  <si>
    <t>Super Senko-san Time Episode 12</t>
  </si>
  <si>
    <t>Ta ga Tame no Alchemist</t>
  </si>
  <si>
    <t>Tannishou wo Hiraku</t>
  </si>
  <si>
    <t>The Siamese: First Mission</t>
  </si>
  <si>
    <t>The SoulTaker: Tamashii-gari</t>
  </si>
  <si>
    <t>Toe! Space Attendant Aoi</t>
  </si>
  <si>
    <t>Toji no Miko</t>
  </si>
  <si>
    <t>Toji no Miko: Kizamishi Issen no Tomoshibi</t>
  </si>
  <si>
    <t>Tokyo 24-ku</t>
  </si>
  <si>
    <t>Tokyo Underground</t>
  </si>
  <si>
    <t>Toutotsu ni Egypt Shin</t>
  </si>
  <si>
    <t>Tribe Nine</t>
  </si>
  <si>
    <t>Tsuki ga Michibiku Isekai Douchuu</t>
  </si>
  <si>
    <t>Tsuki to Laika to Nosferatu</t>
  </si>
  <si>
    <t>Tsuujou Kougeki ga Zentai Kougeki de Ni-kai Kougeki no Okaasan wa Suki desu ka?</t>
  </si>
  <si>
    <t>Tsuujou Kougeki ga Zentai Kougeki de Ni-kai Kougeki no Okaasan wa Suki desu ka? Namiuchigiwa no Okaasan wa Suki desu ka?</t>
  </si>
  <si>
    <t>Uchi no Ko no Tame naraba, Ore wa Moshikashitara Maou mo Taoseru kamo Shirenai.</t>
  </si>
  <si>
    <t>Uchi Tama?! Uchi no Tama Shirimasen ka?</t>
  </si>
  <si>
    <t>Ueno-san wa Bukiyou</t>
  </si>
  <si>
    <t>Ultraman</t>
  </si>
  <si>
    <t>Umi no Yuurei</t>
  </si>
  <si>
    <t>Uramichi Oniisan</t>
  </si>
  <si>
    <t>Urasekai Picnic</t>
  </si>
  <si>
    <t>Urvan</t>
  </si>
  <si>
    <t>Uzaki-chan wa Asobitai!</t>
  </si>
  <si>
    <t>Val x Love</t>
  </si>
  <si>
    <t>Vampire Hunter D</t>
  </si>
  <si>
    <t>Vampire Hunter D (2000)</t>
  </si>
  <si>
    <t>Vampire in the Garden</t>
  </si>
  <si>
    <t>Vandread</t>
  </si>
  <si>
    <t>Vandread: The Second Stage</t>
  </si>
  <si>
    <t>Visual Prison</t>
  </si>
  <si>
    <t>Vivy: Fluorite Eye's Song</t>
  </si>
  <si>
    <t>Vlad Love</t>
  </si>
  <si>
    <t>Wan Sheng Jie</t>
  </si>
  <si>
    <t>Wan Sheng Jie 2</t>
  </si>
  <si>
    <t>Wan Sheng Jie 3</t>
  </si>
  <si>
    <t>Wasureta Furi wo Shite</t>
  </si>
  <si>
    <t>Watashi ni Tenshi ga Maiorita!</t>
  </si>
  <si>
    <t>Watashi ni Tenshi ga Maiorita! Special</t>
  </si>
  <si>
    <t>Watashi no Touchika</t>
  </si>
  <si>
    <t>Watashi, Nouryoku wa Heikinchi de tte Itta yo ne!</t>
  </si>
  <si>
    <t>Wei, Kanjian Erduo La!</t>
  </si>
  <si>
    <t>Wei, Kanjian Erduo La! 2</t>
  </si>
  <si>
    <t>Witch Hunter Robin</t>
  </si>
  <si>
    <t>With All Our Hearts</t>
  </si>
  <si>
    <t>Wolf's Rain</t>
  </si>
  <si>
    <t>Wolf's Rain OVA</t>
  </si>
  <si>
    <t>Wonder Egg Priority</t>
  </si>
  <si>
    <t>Yahari Ore no Seishun Love Comedy wa Machigatteiru.</t>
  </si>
  <si>
    <t>Yahari Ore no Seishun Love Comedy wa Machigatteiru. OVA</t>
  </si>
  <si>
    <t>Yahari Ore no Seishun Love Comedy wa Machigatteiru. Zoku</t>
  </si>
  <si>
    <t>Yahari Ore no Seishun Love Comedy wa Machigatteiru. Zoku OVA</t>
  </si>
  <si>
    <t>Yaku nara Mug Cup mo</t>
  </si>
  <si>
    <t>Yaku nara Mug Cup mo: Niban Gama</t>
  </si>
  <si>
    <t>Yami no Matsuei</t>
  </si>
  <si>
    <t>Yamiyo</t>
  </si>
  <si>
    <t>Yasuke</t>
  </si>
  <si>
    <t>Yatogame-chan Kansatsu Nikki</t>
  </si>
  <si>
    <t>Yatogame-chan Kansatsu Nikki Nisatsume</t>
  </si>
  <si>
    <t>Yatogame-chan Kansatsu Nikki Sansatsume</t>
  </si>
  <si>
    <t>Yes ka No ka Hanbun ka</t>
  </si>
  <si>
    <t>Yesterday wo Utatte</t>
  </si>
  <si>
    <t>Yesterday wo Utatte: Haishin-ban Episode</t>
  </si>
  <si>
    <t>Yoru ni Kakeru</t>
  </si>
  <si>
    <t>Yoru no Kuni</t>
  </si>
  <si>
    <t>Youjo Shachou</t>
  </si>
  <si>
    <t>Yu☆Gi☆Oh! Duel Monsters</t>
  </si>
  <si>
    <t>Yu☆Gi☆Oh! Duel Monsters GX</t>
  </si>
  <si>
    <t>Yuusha, Yamemasu</t>
  </si>
  <si>
    <t>Yuusha, Yamemasu: Kenshuu Ryokou wa Mokuteki wo Miushinau na</t>
  </si>
  <si>
    <t>Zashiki Warashi no Tatami-chan</t>
  </si>
  <si>
    <t>Zetsubou no Kaibutsu</t>
  </si>
  <si>
    <t>hours watched in</t>
  </si>
  <si>
    <t>hours watched from</t>
  </si>
  <si>
    <t>diference</t>
  </si>
  <si>
    <t>TOTAL dIFERENCE</t>
  </si>
  <si>
    <t>Column3</t>
  </si>
  <si>
    <t>Column4</t>
  </si>
  <si>
    <t>week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</si>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</sst>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\ _€_-;\-* #,##0.00\ _€_-;_-* &quot;-&quot;??\ _€_-;_-@_-"/>
    <numFmt numFmtId="165" formatCode="yyyy\-mm\-dd\ hh:mm:ss"/>
    <numFmt numFmtId="166" formatCode="d/m/yyyy;@"/>
    <numFmt numFmtId="167" formatCode="yyyy\-mm\-dd\ h:mm:ss"/>
    <numFmt numFmtId="168" formatCode="0.0"/>
    <numFmt numFmtId="169" formatCode="0.0000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rgb="FF0070C0"/>
      <name val="Arial"/>
      <family val="2"/>
    </font>
    <font>
      <b/>
      <sz val="10"/>
      <color rgb="FFC00000"/>
      <name val="Arial"/>
      <family val="2"/>
    </font>
    <font>
      <b/>
      <sz val="10"/>
      <color theme="5" tint="-0.249977111117893"/>
      <name val="Arial"/>
      <family val="2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</borders>
  <cellStyleXfs count="3">
    <xf numFmtId="0" fontId="0" fillId="0" borderId="0"/>
    <xf numFmtId="9" fontId="2" fillId="0" borderId="0"/>
    <xf numFmtId="164" fontId="2" fillId="0" borderId="0" applyFont="0" applyFill="0" applyBorder="0" applyAlignment="0" applyProtection="0"/>
  </cellStyleXfs>
  <cellXfs count="97">
    <xf numFmtId="0" fontId="0" fillId="0" borderId="0" xfId="0"/>
    <xf numFmtId="0" fontId="1" fillId="2" borderId="1" xfId="0" applyFont="1" applyFill="1" applyBorder="1"/>
    <xf numFmtId="14" fontId="0" fillId="0" borderId="0" xfId="0" applyNumberFormat="1"/>
    <xf numFmtId="0" fontId="1" fillId="2" borderId="2" xfId="0" applyFont="1" applyFill="1" applyBorder="1"/>
    <xf numFmtId="14" fontId="1" fillId="2" borderId="3" xfId="0" applyNumberFormat="1" applyFont="1" applyFill="1" applyBorder="1"/>
    <xf numFmtId="0" fontId="0" fillId="0" borderId="5" xfId="0" applyBorder="1"/>
    <xf numFmtId="0" fontId="0" fillId="0" borderId="10" xfId="0" applyBorder="1"/>
    <xf numFmtId="1" fontId="0" fillId="0" borderId="5" xfId="0" applyNumberFormat="1" applyBorder="1"/>
    <xf numFmtId="1" fontId="0" fillId="0" borderId="10" xfId="0" applyNumberFormat="1" applyBorder="1"/>
    <xf numFmtId="1" fontId="0" fillId="0" borderId="7" xfId="0" applyNumberFormat="1" applyBorder="1"/>
    <xf numFmtId="0" fontId="0" fillId="3" borderId="0" xfId="0" applyFill="1"/>
    <xf numFmtId="2" fontId="1" fillId="2" borderId="3" xfId="0" applyNumberFormat="1" applyFont="1" applyFill="1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8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0" fillId="0" borderId="17" xfId="0" applyBorder="1"/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0" fontId="1" fillId="2" borderId="3" xfId="0" applyFont="1" applyFill="1" applyBorder="1"/>
    <xf numFmtId="9" fontId="2" fillId="0" borderId="0" xfId="1"/>
    <xf numFmtId="0" fontId="1" fillId="2" borderId="0" xfId="0" applyFont="1" applyFill="1"/>
    <xf numFmtId="0" fontId="7" fillId="0" borderId="19" xfId="0" applyFont="1" applyBorder="1" applyAlignment="1">
      <alignment horizontal="center" vertical="top"/>
    </xf>
    <xf numFmtId="0" fontId="0" fillId="0" borderId="1" xfId="0" applyBorder="1"/>
    <xf numFmtId="0" fontId="0" fillId="6" borderId="1" xfId="0" applyFill="1" applyBorder="1"/>
    <xf numFmtId="10" fontId="1" fillId="2" borderId="3" xfId="0" applyNumberFormat="1" applyFont="1" applyFill="1" applyBorder="1"/>
    <xf numFmtId="0" fontId="0" fillId="0" borderId="18" xfId="0" applyBorder="1"/>
    <xf numFmtId="0" fontId="0" fillId="0" borderId="0" xfId="0" applyAlignment="1">
      <alignment wrapText="1"/>
    </xf>
    <xf numFmtId="0" fontId="0" fillId="6" borderId="0" xfId="0" applyFill="1"/>
    <xf numFmtId="10" fontId="0" fillId="6" borderId="0" xfId="0" applyNumberFormat="1" applyFill="1"/>
    <xf numFmtId="10" fontId="0" fillId="0" borderId="0" xfId="0" applyNumberFormat="1"/>
    <xf numFmtId="0" fontId="7" fillId="0" borderId="20" xfId="0" applyFont="1" applyBorder="1" applyAlignment="1">
      <alignment horizontal="center" vertical="top"/>
    </xf>
    <xf numFmtId="2" fontId="0" fillId="0" borderId="1" xfId="0" applyNumberFormat="1" applyBorder="1"/>
    <xf numFmtId="2" fontId="0" fillId="6" borderId="1" xfId="0" applyNumberFormat="1" applyFill="1" applyBorder="1"/>
    <xf numFmtId="10" fontId="0" fillId="6" borderId="1" xfId="0" applyNumberFormat="1" applyFill="1" applyBorder="1"/>
    <xf numFmtId="10" fontId="0" fillId="0" borderId="1" xfId="0" applyNumberFormat="1" applyBorder="1"/>
    <xf numFmtId="1" fontId="0" fillId="0" borderId="1" xfId="0" applyNumberFormat="1" applyBorder="1"/>
    <xf numFmtId="1" fontId="0" fillId="6" borderId="1" xfId="0" applyNumberFormat="1" applyFill="1" applyBorder="1"/>
    <xf numFmtId="0" fontId="0" fillId="0" borderId="14" xfId="0" applyBorder="1"/>
    <xf numFmtId="1" fontId="0" fillId="0" borderId="0" xfId="0" applyNumberFormat="1"/>
    <xf numFmtId="9" fontId="0" fillId="0" borderId="0" xfId="1" applyFon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8" fontId="0" fillId="0" borderId="5" xfId="0" applyNumberFormat="1" applyBorder="1"/>
    <xf numFmtId="168" fontId="0" fillId="0" borderId="6" xfId="0" applyNumberFormat="1" applyBorder="1"/>
    <xf numFmtId="168" fontId="0" fillId="0" borderId="10" xfId="0" applyNumberFormat="1" applyBorder="1"/>
    <xf numFmtId="168" fontId="0" fillId="0" borderId="8" xfId="0" applyNumberFormat="1" applyBorder="1"/>
    <xf numFmtId="168" fontId="0" fillId="0" borderId="0" xfId="1" applyNumberFormat="1" applyFont="1"/>
    <xf numFmtId="1" fontId="0" fillId="0" borderId="21" xfId="0" applyNumberFormat="1" applyBorder="1"/>
    <xf numFmtId="0" fontId="0" fillId="0" borderId="21" xfId="0" applyBorder="1"/>
    <xf numFmtId="168" fontId="0" fillId="0" borderId="21" xfId="0" applyNumberFormat="1" applyBorder="1"/>
    <xf numFmtId="168" fontId="0" fillId="0" borderId="21" xfId="1" applyNumberFormat="1" applyFont="1" applyBorder="1"/>
    <xf numFmtId="168" fontId="0" fillId="0" borderId="5" xfId="1" applyNumberFormat="1" applyFont="1" applyBorder="1"/>
    <xf numFmtId="168" fontId="8" fillId="0" borderId="0" xfId="1" applyNumberFormat="1" applyFont="1"/>
    <xf numFmtId="168" fontId="8" fillId="0" borderId="21" xfId="1" applyNumberFormat="1" applyFont="1" applyBorder="1"/>
    <xf numFmtId="169" fontId="0" fillId="0" borderId="10" xfId="0" applyNumberFormat="1" applyBorder="1"/>
    <xf numFmtId="168" fontId="1" fillId="2" borderId="3" xfId="0" applyNumberFormat="1" applyFont="1" applyFill="1" applyBorder="1"/>
    <xf numFmtId="14" fontId="0" fillId="3" borderId="0" xfId="0" applyNumberFormat="1" applyFill="1"/>
    <xf numFmtId="1" fontId="0" fillId="3" borderId="7" xfId="0" applyNumberFormat="1" applyFill="1" applyBorder="1"/>
    <xf numFmtId="0" fontId="3" fillId="0" borderId="0" xfId="0" applyFont="1" applyAlignment="1">
      <alignment horizontal="center"/>
    </xf>
    <xf numFmtId="2" fontId="6" fillId="0" borderId="0" xfId="0" applyNumberFormat="1" applyFont="1"/>
    <xf numFmtId="0" fontId="10" fillId="2" borderId="3" xfId="0" applyFont="1" applyFill="1" applyBorder="1"/>
    <xf numFmtId="1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2" fontId="4" fillId="0" borderId="0" xfId="0" applyNumberFormat="1" applyFont="1"/>
    <xf numFmtId="168" fontId="5" fillId="0" borderId="0" xfId="0" applyNumberFormat="1" applyFont="1"/>
    <xf numFmtId="168" fontId="0" fillId="4" borderId="0" xfId="0" applyNumberFormat="1" applyFill="1"/>
    <xf numFmtId="168" fontId="0" fillId="5" borderId="0" xfId="0" applyNumberFormat="1" applyFill="1"/>
    <xf numFmtId="9" fontId="0" fillId="0" borderId="0" xfId="0" applyNumberFormat="1"/>
    <xf numFmtId="9" fontId="0" fillId="0" borderId="5" xfId="1" applyFont="1" applyBorder="1"/>
    <xf numFmtId="9" fontId="0" fillId="0" borderId="21" xfId="1" applyFont="1" applyBorder="1"/>
    <xf numFmtId="9" fontId="8" fillId="0" borderId="0" xfId="1" applyFont="1"/>
    <xf numFmtId="9" fontId="0" fillId="0" borderId="10" xfId="1" applyFont="1" applyBorder="1"/>
    <xf numFmtId="9" fontId="0" fillId="0" borderId="21" xfId="0" applyNumberFormat="1" applyBorder="1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1" fontId="0" fillId="0" borderId="0" xfId="2" applyNumberFormat="1" applyFont="1"/>
    <xf numFmtId="0" fontId="9" fillId="3" borderId="0" xfId="0" applyFont="1" applyFill="1" applyAlignment="1">
      <alignment horizontal="center" wrapText="1"/>
    </xf>
    <xf numFmtId="0" fontId="0" fillId="0" borderId="0" xfId="0"/>
    <xf numFmtId="0" fontId="0" fillId="0" borderId="17" xfId="0" applyBorder="1" applyAlignment="1">
      <alignment horizontal="center" vertical="center"/>
    </xf>
    <xf numFmtId="0" fontId="0" fillId="0" borderId="15" xfId="0" applyBorder="1"/>
    <xf numFmtId="0" fontId="0" fillId="0" borderId="16" xfId="0" applyBorder="1"/>
    <xf numFmtId="0" fontId="0" fillId="0" borderId="17" xfId="0" applyBorder="1" applyAlignment="1">
      <alignment horizontal="center"/>
    </xf>
    <xf numFmtId="0" fontId="0" fillId="0" borderId="14" xfId="0" applyBorder="1"/>
    <xf numFmtId="0" fontId="1" fillId="2" borderId="3" xfId="0" applyFont="1" applyFill="1" applyBorder="1" applyAlignment="1">
      <alignment horizontal="center" vertical="top"/>
    </xf>
    <xf numFmtId="1" fontId="1" fillId="2" borderId="3" xfId="0" applyNumberFormat="1" applyFont="1" applyFill="1" applyBorder="1"/>
  </cellXfs>
  <cellStyles count="3">
    <cellStyle name="Comma" xfId="2" builtinId="3"/>
    <cellStyle name="Normal" xfId="0" builtinId="0"/>
    <cellStyle name="Percent" xfId="1" builtinId="5"/>
  </cellStyles>
  <dxfs count="8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</dxf>
    <dxf>
      <numFmt numFmtId="1" formatCode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2" formatCode="0.00"/>
    </dxf>
    <dxf>
      <numFmt numFmtId="1" formatCode="0"/>
    </dxf>
    <dxf>
      <numFmt numFmtId="2" formatCode="0.00"/>
    </dxf>
    <dxf>
      <numFmt numFmtId="170" formatCode="0.0%"/>
      <fill>
        <patternFill patternType="solid">
          <fgColor theme="4" tint="0.79998168889431442"/>
          <bgColor theme="4" tint="0.79998168889431442"/>
        </patternFill>
      </fill>
      <border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strike val="0"/>
        <condense val="0"/>
        <extend val="0"/>
        <outline val="0"/>
        <shadow val="0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3" formatCode="0%"/>
    </dxf>
    <dxf>
      <numFmt numFmtId="2" formatCode="0.00"/>
    </dxf>
    <dxf>
      <numFmt numFmtId="0" formatCode="General"/>
    </dxf>
    <dxf>
      <numFmt numFmtId="168" formatCode="0.0"/>
    </dxf>
    <dxf>
      <numFmt numFmtId="0" formatCode="General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8" formatCode="0.0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3" formatCode="0%"/>
    </dxf>
    <dxf>
      <numFmt numFmtId="1" formatCode="0"/>
    </dxf>
    <dxf>
      <numFmt numFmtId="168" formatCode="0.0"/>
    </dxf>
    <dxf>
      <numFmt numFmtId="168" formatCode="0.0"/>
    </dxf>
    <dxf>
      <numFmt numFmtId="1" formatCode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 outline="0">
        <bottom style="medium">
          <color indexed="64"/>
        </bottom>
      </border>
    </dxf>
    <dxf>
      <numFmt numFmtId="168" formatCode="0.0"/>
      <border outline="0">
        <left/>
        <right style="medium">
          <color indexed="64"/>
        </right>
        <top/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3" formatCode="0%"/>
    </dxf>
    <dxf>
      <numFmt numFmtId="1" formatCode="0"/>
    </dxf>
    <dxf>
      <numFmt numFmtId="168" formatCode="0.0"/>
    </dxf>
    <dxf>
      <numFmt numFmtId="168" formatCode="0.0"/>
    </dxf>
    <dxf>
      <numFmt numFmtId="1" formatCode="0"/>
    </dxf>
    <dxf>
      <numFmt numFmtId="1" formatCode="0"/>
    </dxf>
    <dxf>
      <numFmt numFmtId="1" formatCode="0"/>
      <border>
        <left style="medium">
          <color indexed="64"/>
        </left>
        <right/>
        <top/>
        <bottom/>
        <vertical/>
        <horizontal/>
      </border>
    </dxf>
    <dxf>
      <border outline="0">
        <left style="medium">
          <color indexed="64"/>
        </left>
      </border>
    </dxf>
    <dxf>
      <numFmt numFmtId="167" formatCode="yyyy\-mm\-dd\ h:mm:ss"/>
    </dxf>
    <dxf>
      <numFmt numFmtId="2" formatCode="0.00"/>
    </dxf>
    <dxf>
      <numFmt numFmtId="0" formatCode="General"/>
    </dxf>
    <dxf>
      <numFmt numFmtId="2" formatCode="0.00"/>
    </dxf>
    <dxf>
      <numFmt numFmtId="165" formatCode="yyyy\-mm\-dd\ hh:mm:ss"/>
    </dxf>
    <dxf>
      <numFmt numFmtId="165" formatCode="yyyy\-mm\-dd\ hh:mm:ss"/>
    </dxf>
    <dxf>
      <border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font>
        <b/>
        <strike val="0"/>
        <condense val="0"/>
        <extend val="0"/>
        <outline val="0"/>
        <shadow val="0"/>
        <vertAlign val="baseline"/>
        <sz val="11"/>
        <color auto="1"/>
        <name val="Calibri"/>
      </font>
      <alignment horizontal="center" vertical="top"/>
      <border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colors>
    <mruColors>
      <color rgb="FFF86B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pt-PT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8.2025371828521432E-2"/>
          <c:y val="0.18842592592592591"/>
          <c:w val="0.89019685039370078"/>
          <c:h val="0.41172754447360749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progression!$O$2</c:f>
              <c:strCache>
                <c:ptCount val="1"/>
                <c:pt idx="0">
                  <c:v>Hours Watched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invertIfNegative val="0"/>
          <c:cat>
            <c:multiLvlStrRef>
              <c:f>progression!$L$3:$M$22</c:f>
              <c:multiLvlStrCache>
                <c:ptCount val="20"/>
                <c:lvl>
                  <c:pt idx="0">
                    <c:v>WINTER</c:v>
                  </c:pt>
                  <c:pt idx="1">
                    <c:v>SPRING</c:v>
                  </c:pt>
                  <c:pt idx="2">
                    <c:v>SUMMER</c:v>
                  </c:pt>
                  <c:pt idx="3">
                    <c:v>FALL</c:v>
                  </c:pt>
                  <c:pt idx="4">
                    <c:v>WINTER</c:v>
                  </c:pt>
                  <c:pt idx="5">
                    <c:v>SPRING</c:v>
                  </c:pt>
                  <c:pt idx="6">
                    <c:v>SUMMER</c:v>
                  </c:pt>
                  <c:pt idx="7">
                    <c:v>FALL</c:v>
                  </c:pt>
                  <c:pt idx="8">
                    <c:v>WINTER</c:v>
                  </c:pt>
                  <c:pt idx="9">
                    <c:v>SPRING</c:v>
                  </c:pt>
                  <c:pt idx="10">
                    <c:v>SUMMER</c:v>
                  </c:pt>
                  <c:pt idx="11">
                    <c:v>FALL</c:v>
                  </c:pt>
                  <c:pt idx="12">
                    <c:v>WINTER</c:v>
                  </c:pt>
                  <c:pt idx="13">
                    <c:v>SPRING</c:v>
                  </c:pt>
                  <c:pt idx="14">
                    <c:v>SUMMER</c:v>
                  </c:pt>
                  <c:pt idx="15">
                    <c:v>FALL</c:v>
                  </c:pt>
                  <c:pt idx="16">
                    <c:v>WINTER</c:v>
                  </c:pt>
                  <c:pt idx="17">
                    <c:v>SPRING</c:v>
                  </c:pt>
                  <c:pt idx="18">
                    <c:v>SUMMER</c:v>
                  </c:pt>
                  <c:pt idx="19">
                    <c:v>FALL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</c:lvl>
              </c:multiLvlStrCache>
            </c:multiLvlStrRef>
          </c:cat>
          <c:val>
            <c:numRef>
              <c:f>progression!$O$3:$O$22</c:f>
              <c:numCache>
                <c:formatCode>0.0</c:formatCode>
                <c:ptCount val="20"/>
                <c:pt idx="0">
                  <c:v>52.078494623655885</c:v>
                </c:pt>
                <c:pt idx="1">
                  <c:v>98.679283154121862</c:v>
                </c:pt>
                <c:pt idx="2">
                  <c:v>22.768946786364808</c:v>
                </c:pt>
                <c:pt idx="3">
                  <c:v>69.824770144852067</c:v>
                </c:pt>
                <c:pt idx="4">
                  <c:v>69.065805251973245</c:v>
                </c:pt>
                <c:pt idx="5">
                  <c:v>85.865200039032032</c:v>
                </c:pt>
                <c:pt idx="6">
                  <c:v>32.288888888888891</c:v>
                </c:pt>
                <c:pt idx="7">
                  <c:v>37.729339622641518</c:v>
                </c:pt>
                <c:pt idx="8">
                  <c:v>99.448715932914041</c:v>
                </c:pt>
                <c:pt idx="9">
                  <c:v>12.647575608152533</c:v>
                </c:pt>
                <c:pt idx="10">
                  <c:v>36.760502303045726</c:v>
                </c:pt>
                <c:pt idx="11">
                  <c:v>122.83692208880176</c:v>
                </c:pt>
                <c:pt idx="12">
                  <c:v>46.367690058479553</c:v>
                </c:pt>
                <c:pt idx="13">
                  <c:v>13.082807017543862</c:v>
                </c:pt>
                <c:pt idx="14">
                  <c:v>6.1454385964912239</c:v>
                </c:pt>
                <c:pt idx="15">
                  <c:v>45.706549707602335</c:v>
                </c:pt>
                <c:pt idx="16">
                  <c:v>99.832855228348649</c:v>
                </c:pt>
                <c:pt idx="17">
                  <c:v>197.37104518443141</c:v>
                </c:pt>
                <c:pt idx="18">
                  <c:v>196.81150933827374</c:v>
                </c:pt>
                <c:pt idx="19">
                  <c:v>147.44762976060412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3-46AA-8611-7E8A83D40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2012328"/>
        <c:axId val="422006056"/>
      </c:barChart>
      <c:catAx>
        <c:axId val="422012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22006056"/>
        <c:crosses val="autoZero"/>
        <c:auto val="1"/>
        <c:lblAlgn val="ctr"/>
        <c:lblOffset val="100"/>
        <c:noMultiLvlLbl val="0"/>
      </c:catAx>
      <c:valAx>
        <c:axId val="42200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220123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Hours of anime watched</a:t>
            </a:r>
          </a:p>
        </c:rich>
      </c:tx>
      <c:layout>
        <c:manualLayout>
          <c:xMode val="edge"/>
          <c:yMode val="edge"/>
          <c:x val="0.26976238383791401"/>
          <c:y val="3.2407407407407413E-2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geral!$D$18</c:f>
              <c:strCache>
                <c:ptCount val="1"/>
                <c:pt idx="0">
                  <c:v>Hours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geral!$B$19:$B$45</c:f>
              <c:numCache>
                <c:formatCode>General</c:formatCode>
                <c:ptCount val="27"/>
                <c:pt idx="0">
                  <c:v>1907</c:v>
                </c:pt>
                <c:pt idx="1">
                  <c:v>1967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1989</c:v>
                </c:pt>
                <c:pt idx="6">
                  <c:v>1991</c:v>
                </c:pt>
                <c:pt idx="7">
                  <c:v>1995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2012</c:v>
                </c:pt>
                <c:pt idx="22">
                  <c:v>2013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</c:numCache>
            </c:numRef>
          </c:cat>
          <c:val>
            <c:numRef>
              <c:f>geral!$D$19:$D$45</c:f>
              <c:numCache>
                <c:formatCode>0.0</c:formatCode>
                <c:ptCount val="27"/>
                <c:pt idx="0">
                  <c:v>0</c:v>
                </c:pt>
                <c:pt idx="1">
                  <c:v>22.25888888888889</c:v>
                </c:pt>
                <c:pt idx="2">
                  <c:v>1.9833333333333329</c:v>
                </c:pt>
                <c:pt idx="3">
                  <c:v>1.333333333333333</c:v>
                </c:pt>
                <c:pt idx="4">
                  <c:v>62.9</c:v>
                </c:pt>
                <c:pt idx="5">
                  <c:v>119.05833333333329</c:v>
                </c:pt>
                <c:pt idx="6">
                  <c:v>0.90777777777777779</c:v>
                </c:pt>
                <c:pt idx="7">
                  <c:v>1.45</c:v>
                </c:pt>
                <c:pt idx="8">
                  <c:v>9.8333333333333321</c:v>
                </c:pt>
                <c:pt idx="9">
                  <c:v>11.716666666666667</c:v>
                </c:pt>
                <c:pt idx="10">
                  <c:v>65.936666666666667</c:v>
                </c:pt>
                <c:pt idx="11">
                  <c:v>329.38333333333333</c:v>
                </c:pt>
                <c:pt idx="12">
                  <c:v>220.16555555555556</c:v>
                </c:pt>
                <c:pt idx="13">
                  <c:v>303.4780555555555</c:v>
                </c:pt>
                <c:pt idx="14">
                  <c:v>81.590555555555554</c:v>
                </c:pt>
                <c:pt idx="15">
                  <c:v>89.37777777777778</c:v>
                </c:pt>
                <c:pt idx="16">
                  <c:v>2</c:v>
                </c:pt>
                <c:pt idx="17">
                  <c:v>14.18333333333333</c:v>
                </c:pt>
                <c:pt idx="18">
                  <c:v>194.60333333333338</c:v>
                </c:pt>
                <c:pt idx="19">
                  <c:v>8.1111111111111106E-2</c:v>
                </c:pt>
                <c:pt idx="20">
                  <c:v>6.2833333333333332</c:v>
                </c:pt>
                <c:pt idx="21">
                  <c:v>8.3958333333333339</c:v>
                </c:pt>
                <c:pt idx="22">
                  <c:v>36.708333333333336</c:v>
                </c:pt>
                <c:pt idx="23">
                  <c:v>21.073055555555555</c:v>
                </c:pt>
                <c:pt idx="24">
                  <c:v>8.1286111111111126</c:v>
                </c:pt>
                <c:pt idx="25">
                  <c:v>1.5641666666666665</c:v>
                </c:pt>
                <c:pt idx="26">
                  <c:v>41.046111111111109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29-4AA1-9BA4-83F7D29E13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22007232"/>
        <c:axId val="422006448"/>
      </c:barChart>
      <c:catAx>
        <c:axId val="42200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22006448"/>
        <c:crosses val="autoZero"/>
        <c:auto val="1"/>
        <c:lblAlgn val="ctr"/>
        <c:lblOffset val="100"/>
        <c:noMultiLvlLbl val="0"/>
      </c:catAx>
      <c:valAx>
        <c:axId val="42200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2200723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Number anime Watched</a:t>
            </a:r>
          </a:p>
        </c:rich>
      </c:tx>
      <c:layout>
        <c:manualLayout>
          <c:xMode val="edge"/>
          <c:yMode val="edge"/>
          <c:x val="0.2944331367737083"/>
          <c:y val="3.2407407407407413E-2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geral!$C$18</c:f>
              <c:strCache>
                <c:ptCount val="1"/>
                <c:pt idx="0">
                  <c:v>Anime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geral!$B$19:$B$45</c:f>
              <c:numCache>
                <c:formatCode>General</c:formatCode>
                <c:ptCount val="27"/>
                <c:pt idx="0">
                  <c:v>1907</c:v>
                </c:pt>
                <c:pt idx="1">
                  <c:v>1967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1989</c:v>
                </c:pt>
                <c:pt idx="6">
                  <c:v>1991</c:v>
                </c:pt>
                <c:pt idx="7">
                  <c:v>1995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2012</c:v>
                </c:pt>
                <c:pt idx="22">
                  <c:v>2013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</c:numCache>
            </c:numRef>
          </c:cat>
          <c:val>
            <c:numRef>
              <c:f>geral!$C$19:$C$45</c:f>
              <c:numCache>
                <c:formatCode>General</c:formatCode>
                <c:ptCount val="27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38</c:v>
                </c:pt>
                <c:pt idx="12">
                  <c:v>36</c:v>
                </c:pt>
                <c:pt idx="13">
                  <c:v>35</c:v>
                </c:pt>
                <c:pt idx="14">
                  <c:v>20</c:v>
                </c:pt>
                <c:pt idx="15">
                  <c:v>4</c:v>
                </c:pt>
                <c:pt idx="16">
                  <c:v>2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5</c:v>
                </c:pt>
                <c:pt idx="22">
                  <c:v>8</c:v>
                </c:pt>
                <c:pt idx="23">
                  <c:v>6</c:v>
                </c:pt>
                <c:pt idx="24">
                  <c:v>5</c:v>
                </c:pt>
                <c:pt idx="25">
                  <c:v>5</c:v>
                </c:pt>
                <c:pt idx="26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1-46CC-B417-FCB3889CB3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22007624"/>
        <c:axId val="422012720"/>
      </c:barChart>
      <c:catAx>
        <c:axId val="422007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22012720"/>
        <c:crosses val="autoZero"/>
        <c:auto val="1"/>
        <c:lblAlgn val="ctr"/>
        <c:lblOffset val="100"/>
        <c:noMultiLvlLbl val="0"/>
      </c:catAx>
      <c:valAx>
        <c:axId val="42201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2200762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'geral by year'!$C$18</c:f>
              <c:strCache>
                <c:ptCount val="1"/>
                <c:pt idx="0">
                  <c:v>Anime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'geral by year'!$B$19:$B$49</c:f>
              <c:numCache>
                <c:formatCode>General</c:formatCode>
                <c:ptCount val="31"/>
                <c:pt idx="0">
                  <c:v>1907</c:v>
                </c:pt>
                <c:pt idx="1">
                  <c:v>1967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1989</c:v>
                </c:pt>
                <c:pt idx="6">
                  <c:v>1991</c:v>
                </c:pt>
                <c:pt idx="7">
                  <c:v>1995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2012</c:v>
                </c:pt>
                <c:pt idx="22">
                  <c:v>2013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</c:numCache>
            </c:numRef>
          </c:cat>
          <c:val>
            <c:numRef>
              <c:f>'geral by year'!$C$19:$C$44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29</c:v>
                </c:pt>
                <c:pt idx="12">
                  <c:v>19</c:v>
                </c:pt>
                <c:pt idx="13">
                  <c:v>19</c:v>
                </c:pt>
                <c:pt idx="14">
                  <c:v>12</c:v>
                </c:pt>
                <c:pt idx="15">
                  <c:v>2</c:v>
                </c:pt>
                <c:pt idx="16">
                  <c:v>1</c:v>
                </c:pt>
                <c:pt idx="17">
                  <c:v>0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00-490D-918F-B422AD103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2008800"/>
        <c:axId val="422013112"/>
      </c:barChart>
      <c:lineChart>
        <c:grouping val="standard"/>
        <c:varyColors val="0"/>
        <c:ser>
          <c:idx val="0"/>
          <c:order val="1"/>
          <c:tx>
            <c:strRef>
              <c:f>'geral by year'!$D$18</c:f>
              <c:strCache>
                <c:ptCount val="1"/>
                <c:pt idx="0">
                  <c:v>Hours</c:v>
                </c:pt>
              </c:strCache>
            </c:strRef>
          </c:tx>
          <c:marker>
            <c:symbol val="none"/>
          </c:marker>
          <c:val>
            <c:numRef>
              <c:f>'geral by year'!$D$19:$D$44</c:f>
              <c:numCache>
                <c:formatCode>0.00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1.9833333333333329</c:v>
                </c:pt>
                <c:pt idx="3">
                  <c:v>0</c:v>
                </c:pt>
                <c:pt idx="4">
                  <c:v>0</c:v>
                </c:pt>
                <c:pt idx="5">
                  <c:v>1.083333333333333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0.8666666666666667</c:v>
                </c:pt>
                <c:pt idx="10">
                  <c:v>44.336666666666673</c:v>
                </c:pt>
                <c:pt idx="11">
                  <c:v>194.08666666666667</c:v>
                </c:pt>
                <c:pt idx="12">
                  <c:v>76.643611111111113</c:v>
                </c:pt>
                <c:pt idx="13">
                  <c:v>94.741388888888892</c:v>
                </c:pt>
                <c:pt idx="14">
                  <c:v>52.932222222222222</c:v>
                </c:pt>
                <c:pt idx="15">
                  <c:v>16.144444444444442</c:v>
                </c:pt>
                <c:pt idx="16">
                  <c:v>1</c:v>
                </c:pt>
                <c:pt idx="17">
                  <c:v>0</c:v>
                </c:pt>
                <c:pt idx="18">
                  <c:v>194.60333333333338</c:v>
                </c:pt>
                <c:pt idx="19">
                  <c:v>0</c:v>
                </c:pt>
                <c:pt idx="20">
                  <c:v>0</c:v>
                </c:pt>
                <c:pt idx="21">
                  <c:v>1.9697222222222219</c:v>
                </c:pt>
                <c:pt idx="22">
                  <c:v>0.76666666666666672</c:v>
                </c:pt>
                <c:pt idx="23">
                  <c:v>11.006388888888889</c:v>
                </c:pt>
                <c:pt idx="24">
                  <c:v>5.4650000000000007</c:v>
                </c:pt>
                <c:pt idx="25">
                  <c:v>1.0408333333333333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00-490D-918F-B422AD103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013504"/>
        <c:axId val="422009192"/>
      </c:lineChart>
      <c:valAx>
        <c:axId val="4220131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Shows watched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008800"/>
        <c:crosses val="autoZero"/>
        <c:crossBetween val="between"/>
      </c:valAx>
      <c:catAx>
        <c:axId val="422008800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nextTo"/>
        <c:crossAx val="422013112"/>
        <c:crosses val="autoZero"/>
        <c:auto val="1"/>
        <c:lblAlgn val="ctr"/>
        <c:lblOffset val="100"/>
        <c:noMultiLvlLbl val="0"/>
      </c:catAx>
      <c:valAx>
        <c:axId val="42200919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Hours</a:t>
                </a:r>
                <a:r>
                  <a:rPr lang="en-GB" baseline="0"/>
                  <a:t> watched</a:t>
                </a:r>
                <a:endParaRPr lang="en-GB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22013504"/>
        <c:crosses val="max"/>
        <c:crossBetween val="between"/>
      </c:valAx>
      <c:catAx>
        <c:axId val="422013504"/>
        <c:scaling>
          <c:orientation val="minMax"/>
        </c:scaling>
        <c:delete val="1"/>
        <c:axPos val="t"/>
        <c:majorTickMark val="out"/>
        <c:minorTickMark val="none"/>
        <c:tickLblPos val="nextTo"/>
        <c:crossAx val="422009192"/>
        <c:crosses val="max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'year stats'!$M$2</c:f>
              <c:strCache>
                <c:ptCount val="1"/>
                <c:pt idx="0">
                  <c:v>lower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'year stats'!$E$3:$E$13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'year stats'!$M$3:$M$13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</c:v>
                </c:pt>
                <c:pt idx="6">
                  <c:v>21</c:v>
                </c:pt>
                <c:pt idx="7">
                  <c:v>9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C-44C3-B905-7E38C84A8DC6}"/>
            </c:ext>
          </c:extLst>
        </c:ser>
        <c:ser>
          <c:idx val="1"/>
          <c:order val="1"/>
          <c:tx>
            <c:strRef>
              <c:f>'year stats'!$N$2</c:f>
              <c:strCache>
                <c:ptCount val="1"/>
                <c:pt idx="0">
                  <c:v>dif neg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'year stats'!$E$3:$E$13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'year stats'!$N$3:$N$13</c:f>
              <c:numCache>
                <c:formatCode>General</c:formatCode>
                <c:ptCount val="1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17</c:v>
                </c:pt>
                <c:pt idx="7">
                  <c:v>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6C-44C3-B905-7E38C84A8DC6}"/>
            </c:ext>
          </c:extLst>
        </c:ser>
        <c:ser>
          <c:idx val="2"/>
          <c:order val="2"/>
          <c:tx>
            <c:strRef>
              <c:f>'year stats'!$O$2</c:f>
              <c:strCache>
                <c:ptCount val="1"/>
                <c:pt idx="0">
                  <c:v>dif pos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'year stats'!$E$3:$E$13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'year stats'!$O$3:$O$13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11</c:v>
                </c:pt>
                <c:pt idx="5">
                  <c:v>20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6C-44C3-B905-7E38C84A8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9062816"/>
        <c:axId val="507710976"/>
      </c:barChart>
      <c:catAx>
        <c:axId val="41906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7710976"/>
        <c:crosses val="autoZero"/>
        <c:auto val="1"/>
        <c:lblAlgn val="ctr"/>
        <c:lblOffset val="100"/>
        <c:noMultiLvlLbl val="0"/>
      </c:catAx>
      <c:valAx>
        <c:axId val="50771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1906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pt-PT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0.20669203849518811"/>
          <c:y val="0.1652777777777778"/>
          <c:w val="0.79123403324584429"/>
          <c:h val="0.7041746864975211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challenge!$F$13:$F$22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challenge!$G$13:$G$22</c:f>
              <c:numCache>
                <c:formatCode>General</c:formatCode>
                <c:ptCount val="10"/>
                <c:pt idx="0">
                  <c:v>3</c:v>
                </c:pt>
                <c:pt idx="1">
                  <c:v>0</c:v>
                </c:pt>
                <c:pt idx="2">
                  <c:v>7</c:v>
                </c:pt>
                <c:pt idx="3">
                  <c:v>35</c:v>
                </c:pt>
                <c:pt idx="4">
                  <c:v>73</c:v>
                </c:pt>
                <c:pt idx="5">
                  <c:v>142</c:v>
                </c:pt>
                <c:pt idx="6">
                  <c:v>172</c:v>
                </c:pt>
                <c:pt idx="7">
                  <c:v>134</c:v>
                </c:pt>
                <c:pt idx="8">
                  <c:v>65</c:v>
                </c:pt>
                <c:pt idx="9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DE-495C-8F52-1BA7C2FBA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507706272"/>
        <c:axId val="507703920"/>
      </c:barChart>
      <c:catAx>
        <c:axId val="50770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7703920"/>
        <c:crosses val="autoZero"/>
        <c:auto val="1"/>
        <c:lblAlgn val="ctr"/>
        <c:lblOffset val="100"/>
        <c:noMultiLvlLbl val="0"/>
      </c:catAx>
      <c:valAx>
        <c:axId val="50770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0770627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175260</xdr:colOff>
      <xdr:row>10</xdr:row>
      <xdr:rowOff>109710</xdr:rowOff>
    </xdr:from>
    <xdr:to>
      <xdr:col>25</xdr:col>
      <xdr:colOff>580019</xdr:colOff>
      <xdr:row>19</xdr:row>
      <xdr:rowOff>152100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576780" y="2014710"/>
          <a:ext cx="5891159" cy="1756890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16</xdr:col>
      <xdr:colOff>38100</xdr:colOff>
      <xdr:row>0</xdr:row>
      <xdr:rowOff>60960</xdr:rowOff>
    </xdr:from>
    <xdr:to>
      <xdr:col>25</xdr:col>
      <xdr:colOff>317127</xdr:colOff>
      <xdr:row>4</xdr:row>
      <xdr:rowOff>6875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9620" y="60960"/>
          <a:ext cx="5765427" cy="707915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16</xdr:col>
      <xdr:colOff>236220</xdr:colOff>
      <xdr:row>21</xdr:row>
      <xdr:rowOff>125196</xdr:rowOff>
    </xdr:from>
    <xdr:to>
      <xdr:col>26</xdr:col>
      <xdr:colOff>40874</xdr:colOff>
      <xdr:row>29</xdr:row>
      <xdr:rowOff>79750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37740" y="4125696"/>
          <a:ext cx="5900654" cy="1478554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15</xdr:col>
      <xdr:colOff>525780</xdr:colOff>
      <xdr:row>5</xdr:row>
      <xdr:rowOff>45026</xdr:rowOff>
    </xdr:from>
    <xdr:to>
      <xdr:col>25</xdr:col>
      <xdr:colOff>490521</xdr:colOff>
      <xdr:row>9</xdr:row>
      <xdr:rowOff>154165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17700" y="997526"/>
          <a:ext cx="6060741" cy="871139"/>
        </a:xfrm>
        <a:prstGeom prst="rect">
          <a:avLst/>
        </a:prstGeom>
      </xdr:spPr>
    </xdr:pic>
    <xdr:clientData/>
  </xdr:twoCellAnchor>
  <xdr:twoCellAnchor editAs="oneCell">
    <xdr:from>
      <xdr:col>16</xdr:col>
      <xdr:colOff>219872</xdr:colOff>
      <xdr:row>30</xdr:row>
      <xdr:rowOff>121920</xdr:rowOff>
    </xdr:from>
    <xdr:to>
      <xdr:col>25</xdr:col>
      <xdr:colOff>566677</xdr:colOff>
      <xdr:row>47</xdr:row>
      <xdr:rowOff>47076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1392" y="5836920"/>
          <a:ext cx="5833205" cy="3163656"/>
        </a:xfrm>
        <a:prstGeom prst="rect">
          <a:avLst/>
        </a:prstGeom>
      </xdr:spPr>
    </xdr:pic>
    <xdr:clientData/>
  </xdr:twoCellAnchor>
  <xdr:twoCellAnchor editAs="oneCell">
    <xdr:from>
      <xdr:col>14</xdr:col>
      <xdr:colOff>264630</xdr:colOff>
      <xdr:row>46</xdr:row>
      <xdr:rowOff>38100</xdr:rowOff>
    </xdr:from>
    <xdr:to>
      <xdr:col>26</xdr:col>
      <xdr:colOff>608457</xdr:colOff>
      <xdr:row>71</xdr:row>
      <xdr:rowOff>138364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73570" y="8801100"/>
          <a:ext cx="7925727" cy="48627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297180</xdr:colOff>
      <xdr:row>0</xdr:row>
      <xdr:rowOff>22866</xdr:rowOff>
    </xdr:from>
    <xdr:to>
      <xdr:col>26</xdr:col>
      <xdr:colOff>350520</xdr:colOff>
      <xdr:row>14</xdr:row>
      <xdr:rowOff>99066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251460</xdr:colOff>
      <xdr:row>2</xdr:row>
      <xdr:rowOff>72390</xdr:rowOff>
    </xdr:from>
    <xdr:to>
      <xdr:col>21</xdr:col>
      <xdr:colOff>510540</xdr:colOff>
      <xdr:row>19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106680</xdr:colOff>
      <xdr:row>19</xdr:row>
      <xdr:rowOff>144780</xdr:rowOff>
    </xdr:from>
    <xdr:to>
      <xdr:col>21</xdr:col>
      <xdr:colOff>365760</xdr:colOff>
      <xdr:row>34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579120</xdr:colOff>
      <xdr:row>3</xdr:row>
      <xdr:rowOff>41910</xdr:rowOff>
    </xdr:from>
    <xdr:to>
      <xdr:col>22</xdr:col>
      <xdr:colOff>228600</xdr:colOff>
      <xdr:row>23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548640</xdr:colOff>
      <xdr:row>0</xdr:row>
      <xdr:rowOff>99060</xdr:rowOff>
    </xdr:from>
    <xdr:to>
      <xdr:col>20</xdr:col>
      <xdr:colOff>289560</xdr:colOff>
      <xdr:row>16</xdr:row>
      <xdr:rowOff>175260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487680</xdr:colOff>
      <xdr:row>1</xdr:row>
      <xdr:rowOff>137160</xdr:rowOff>
    </xdr:from>
    <xdr:to>
      <xdr:col>29</xdr:col>
      <xdr:colOff>182880</xdr:colOff>
      <xdr:row>15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_anime_genres" displayName="tb_anime_genres" ref="A1:Q2135" headerRowDxfId="80">
  <autoFilter ref="A1:Q2135" xr:uid="{00000000-0009-0000-0100-000001000000}"/>
  <sortState xmlns:xlrd2="http://schemas.microsoft.com/office/spreadsheetml/2017/richdata2" ref="A2:V1531">
    <sortCondition ref="H1:H1531"/>
  </sortState>
  <tableColumns count="17">
    <tableColumn id="2" xr3:uid="{00000000-0010-0000-0000-000002000000}" name="anime ID"/>
    <tableColumn id="3" xr3:uid="{00000000-0010-0000-0000-000003000000}" name="Title"/>
    <tableColumn id="4" xr3:uid="{00000000-0010-0000-0000-000004000000}" name="Type"/>
    <tableColumn id="17" xr3:uid="{00000000-0010-0000-0000-000011000000}" name="Source"/>
    <tableColumn id="5" xr3:uid="{00000000-0010-0000-0000-000005000000}" name="Mean Score"/>
    <tableColumn id="6" xr3:uid="{00000000-0010-0000-0000-000006000000}" name="Start Date"/>
    <tableColumn id="7" xr3:uid="{00000000-0010-0000-0000-000007000000}" name="Finish Date"/>
    <tableColumn id="8" xr3:uid="{00000000-0010-0000-0000-000008000000}" name="Score"/>
    <tableColumn id="9" xr3:uid="{00000000-0010-0000-0000-000009000000}" name="Year"/>
    <tableColumn id="10" xr3:uid="{00000000-0010-0000-0000-00000A000000}" name="Season"/>
    <tableColumn id="11" xr3:uid="{00000000-0010-0000-0000-00000B000000}" name="Number Ep"/>
    <tableColumn id="12" xr3:uid="{00000000-0010-0000-0000-00000C000000}" name="Ep Duration (hours)"/>
    <tableColumn id="13" xr3:uid="{00000000-0010-0000-0000-00000D000000}" name="Show Duration (hours)"/>
    <tableColumn id="14" xr3:uid="{00000000-0010-0000-0000-00000E000000}" name="Days Watching"/>
    <tableColumn id="15" xr3:uid="{00000000-0010-0000-0000-00000F000000}" name="Hours a Day"/>
    <tableColumn id="16" xr3:uid="{00000000-0010-0000-0000-000010000000}" name="EP a Day"/>
    <tableColumn id="21" xr3:uid="{00000000-0010-0000-0000-000015000000}" name="Genr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_list" displayName="tb_list" ref="A1:P661" totalsRowShown="0" headerRowDxfId="79" headerRowBorderDxfId="78">
  <autoFilter ref="A1:P661" xr:uid="{00000000-0009-0000-0100-000002000000}"/>
  <sortState xmlns:xlrd2="http://schemas.microsoft.com/office/spreadsheetml/2017/richdata2" ref="A2:Q560">
    <sortCondition descending="1" ref="G1:G561"/>
  </sortState>
  <tableColumns count="16">
    <tableColumn id="16" xr3:uid="{00000000-0010-0000-0100-000010000000}" name="anime ID"/>
    <tableColumn id="2" xr3:uid="{00000000-0010-0000-0100-000002000000}" name="Title"/>
    <tableColumn id="3" xr3:uid="{00000000-0010-0000-0100-000003000000}" name="Type"/>
    <tableColumn id="17" xr3:uid="{00000000-0010-0000-0100-000011000000}" name="Source"/>
    <tableColumn id="4" xr3:uid="{00000000-0010-0000-0100-000004000000}" name="Mean Score"/>
    <tableColumn id="5" xr3:uid="{00000000-0010-0000-0100-000005000000}" name="Start Date" dataDxfId="77"/>
    <tableColumn id="6" xr3:uid="{00000000-0010-0000-0100-000006000000}" name="Finish Date" dataDxfId="76"/>
    <tableColumn id="7" xr3:uid="{00000000-0010-0000-0100-000007000000}" name="Score"/>
    <tableColumn id="8" xr3:uid="{00000000-0010-0000-0100-000008000000}" name="Year"/>
    <tableColumn id="9" xr3:uid="{00000000-0010-0000-0100-000009000000}" name="Season"/>
    <tableColumn id="10" xr3:uid="{00000000-0010-0000-0100-00000A000000}" name="Number Ep"/>
    <tableColumn id="11" xr3:uid="{00000000-0010-0000-0100-00000B000000}" name="Ep Duration (hours)"/>
    <tableColumn id="12" xr3:uid="{00000000-0010-0000-0100-00000C000000}" name="Show Duration (hours)"/>
    <tableColumn id="13" xr3:uid="{00000000-0010-0000-0100-00000D000000}" name="Days Watching" dataDxfId="75"/>
    <tableColumn id="14" xr3:uid="{00000000-0010-0000-0100-00000E000000}" name="Hours a Day" dataDxfId="74"/>
    <tableColumn id="15" xr3:uid="{00000000-0010-0000-0100-00000F000000}" name="EP a Day" dataDxfId="7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222D048-8374-47FB-807A-DF984A3597A5}" name="Table19" displayName="Table19" ref="X1:AA1048576" totalsRowShown="0">
  <autoFilter ref="X1:AA1048576" xr:uid="{2222D048-8374-47FB-807A-DF984A3597A5}"/>
  <tableColumns count="4">
    <tableColumn id="1" xr3:uid="{144A42B9-4B12-4807-AA3D-E5F116C49BE1}" name="year"/>
    <tableColumn id="2" xr3:uid="{FAC2F3FE-8729-47FF-9985-5E12EC079D86}" name="week"/>
    <tableColumn id="3" xr3:uid="{F5DE0C8E-9284-448F-8F40-D4BB7CE3A04A}" name="Column3">
      <calculatedColumnFormula array="1">INDEX(B:B,MATCH(1,(S:S=Table19[[#This Row],[week]])*(T:T=Table19[[#This Row],[year]])*(Q:Q=1),0))</calculatedColumnFormula>
    </tableColumn>
    <tableColumn id="4" xr3:uid="{1AE372D2-8A42-4585-9D37-597335B65E7F}" name="Column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_days" displayName="tb_days" ref="A1:G3040" totalsRowShown="0">
  <autoFilter ref="A1:G3040" xr:uid="{00000000-0009-0000-0100-000003000000}"/>
  <tableColumns count="7">
    <tableColumn id="1" xr3:uid="{00000000-0010-0000-0200-000001000000}" name="Date" dataDxfId="72"/>
    <tableColumn id="2" xr3:uid="{00000000-0010-0000-0200-000002000000}" name="Hours">
      <calculatedColumnFormula>SUMIFS(user_list!O:O,user_list!F:F,"&lt;="&amp;A2,user_list!G:G,"&gt;="&amp;A2)</calculatedColumnFormula>
    </tableColumn>
    <tableColumn id="3" xr3:uid="{00000000-0010-0000-0200-000003000000}" name="EP">
      <calculatedColumnFormula>SUMIFS(user_list!P:P,user_list!F:F,"&lt;="&amp;A2,user_list!G:G,"&gt;="&amp;A2)</calculatedColumnFormula>
    </tableColumn>
    <tableColumn id="4" xr3:uid="{00000000-0010-0000-0200-000004000000}" name="Hours Season">
      <calculatedColumnFormula>SUMIFS(user_list!O:O,user_list!F:F,"&lt;="&amp;A2,user_list!G:G,"&gt;="&amp;A2,user_list!I:I,days!G2)+SUMIFS(user_list!O:O,user_list!F:F,"&lt;="&amp;A2,user_list!G:G,"&gt;="&amp;A2,user_list!I:I,days!G2-1)</calculatedColumnFormula>
    </tableColumn>
    <tableColumn id="5" xr3:uid="{00000000-0010-0000-0200-000005000000}" name="Finished Shows">
      <calculatedColumnFormula>COUNTIF(user_list!G:G,A2)</calculatedColumnFormula>
    </tableColumn>
    <tableColumn id="6" xr3:uid="{00000000-0010-0000-0200-000006000000}" name="Month">
      <calculatedColumnFormula>MONTH(A2)</calculatedColumnFormula>
    </tableColumn>
    <tableColumn id="7" xr3:uid="{00000000-0010-0000-0200-000007000000}" name="Year">
      <calculatedColumnFormula>YEAR(A2)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_progression_month" displayName="tb_progression_month" ref="B2:I74" totalsRowShown="0" tableBorderDxfId="71">
  <autoFilter ref="B2:I74" xr:uid="{00000000-0009-0000-0100-000004000000}"/>
  <tableColumns count="8">
    <tableColumn id="1" xr3:uid="{00000000-0010-0000-0300-000001000000}" name="Year" dataDxfId="70"/>
    <tableColumn id="9" xr3:uid="{00000000-0010-0000-0300-000009000000}" name="Month" dataDxfId="69"/>
    <tableColumn id="2" xr3:uid="{00000000-0010-0000-0300-000002000000}" name="Month2" dataDxfId="68"/>
    <tableColumn id="3" xr3:uid="{00000000-0010-0000-0300-000003000000}" name="EP" dataDxfId="67">
      <calculatedColumnFormula>SUMIFS(days!C:C,days!G:G,days!L2,days!F:F,days!M2)</calculatedColumnFormula>
    </tableColumn>
    <tableColumn id="4" xr3:uid="{00000000-0010-0000-0300-000004000000}" name="Hours Watched" dataDxfId="66">
      <calculatedColumnFormula>SUMIFS(days!B:B,days!G:G,B3,days!F:F,D3)</calculatedColumnFormula>
    </tableColumn>
    <tableColumn id="5" xr3:uid="{00000000-0010-0000-0300-000005000000}" name="Finished Shows" dataDxfId="65">
      <calculatedColumnFormula>SUMIFS(days!E:E,days!F:F,progression!D3,days!G:G,progression!B3)</calculatedColumnFormula>
    </tableColumn>
    <tableColumn id="6" xr3:uid="{00000000-0010-0000-0300-000006000000}" name="% time on seasonal anime" dataDxfId="64">
      <calculatedColumnFormula>IF(F3&gt;0,SUMIFS(days!D:D,days!G:G,B3,days!F:F,D3)/F3,0)</calculatedColumnFormula>
    </tableColumn>
    <tableColumn id="7" xr3:uid="{00000000-0010-0000-0300-000007000000}" name="Hours a Day" dataDxfId="63">
      <calculatedColumnFormula>F3/DAY(EOMONTH(DATE(B3,D3,1),0))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b_progression_season" displayName="tb_progression_season" ref="L2:R22" totalsRowShown="0" headerRowBorderDxfId="62" tableBorderDxfId="61">
  <autoFilter ref="L2:R22" xr:uid="{00000000-0009-0000-0100-000005000000}"/>
  <tableColumns count="7">
    <tableColumn id="1" xr3:uid="{00000000-0010-0000-0400-000001000000}" name="Year" dataDxfId="60"/>
    <tableColumn id="2" xr3:uid="{00000000-0010-0000-0400-000002000000}" name="Season"/>
    <tableColumn id="3" xr3:uid="{00000000-0010-0000-0400-000003000000}" name="EP" dataDxfId="59">
      <calculatedColumnFormula>SUMIFS(tb_progression_month[EP],tb_progression_month[Month2],IF(M3="WINTER","&lt;=3",IF(M3="SPRING","&lt;=6",IF(M3="SUMMER","&lt;=9","&lt;=12"))),tb_progression_month[Month2],IF(M3="WINTER","&gt;=1",IF(M3="SPRING","&gt;=4",IF(M3="SUMMER","&gt;=7","&gt;=10"))),tb_progression_month[Year],L3)</calculatedColumnFormula>
    </tableColumn>
    <tableColumn id="4" xr3:uid="{00000000-0010-0000-0400-000004000000}" name="Hours Watched" dataDxfId="58">
      <calculatedColumnFormula>SUMIFS(tb_progression_month[Hours Watched],tb_progression_month[Month2],IF(M3="WINTER","&lt;=3",IF(M3="SPRING","&lt;=6",IF(M3="SUMMER","&lt;=9","&lt;=12"))),tb_progression_month[Month2],IF(M3="WINTER","&gt;=1",IF(M3="SPRING","&gt;=4",IF(M3="SUMMER","&gt;=7","&gt;=10"))),tb_progression_month[Year],L3)</calculatedColumnFormula>
    </tableColumn>
    <tableColumn id="5" xr3:uid="{00000000-0010-0000-0400-000005000000}" name="Finished Shows" dataDxfId="57">
      <calculatedColumnFormula>SUMIFS(tb_progression_month[Finished Shows],tb_progression_month[Month2],IF(M3="WINTER","&lt;=3",IF(M3="SPRING","&lt;=6",IF(M3="SUMMER","&lt;=9","&lt;=12"))),tb_progression_month[Month2],IF(M3="WINTER","&gt;=1",IF(M3="SPRING","&gt;=4",IF(M3="SUMMER","&gt;=7","&gt;=10"))),tb_progression_month[Year],L3)</calculatedColumnFormula>
    </tableColumn>
    <tableColumn id="6" xr3:uid="{00000000-0010-0000-0400-000006000000}" name="% time spent on sesonal anime" dataDxfId="56">
      <calculatedColumnFormula>IF(O3&gt;0,SUMIFS(days!D:D,days!F:F,IF(M3="WINTER","&lt;=3",IF(M3="SPRING","&lt;=6",IF(M3="SUMMER","&lt;=9","&lt;=12"))),days!F:F,IF(M3="WINTER","&gt;=1",IF(M3="SPRING","&gt;=4",IF(M3="SUMMER","&gt;=7","&gt;=10"))),days!G:G,L3)/O3,0)</calculatedColumnFormula>
    </tableColumn>
    <tableColumn id="7" xr3:uid="{00000000-0010-0000-0400-000007000000}" name="Hours a Day" dataDxfId="55">
      <calculatedColumnFormula>SUMIFS(tb_progression_month[Hours Watched],tb_progression_month[Month2],IF(M3="WINTER","&lt;=3",IF(M3="SPRING","&lt;=6",IF(M3="SUMMER","&lt;=9","&lt;=12"))),tb_progression_month[Month2],IF(M3="WINTER","&gt;=1",IF(M3="SPRING","&gt;=4",IF(M3="SUMMER","&gt;=7","&gt;=10"))),tb_progression_month[Year],L3)/90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10" displayName="Table10" ref="N2:N11" totalsRowShown="0">
  <autoFilter ref="N2:N11" xr:uid="{00000000-0009-0000-0100-000006000000}"/>
  <tableColumns count="1">
    <tableColumn id="1" xr3:uid="{00000000-0010-0000-0500-000001000000}" name="Column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ela12" displayName="Tabela12" ref="B18:D45" totalsRowShown="0">
  <autoFilter ref="B18:D45" xr:uid="{00000000-0009-0000-0100-000007000000}"/>
  <tableColumns count="3">
    <tableColumn id="1" xr3:uid="{00000000-0010-0000-0600-000001000000}" name="Year">
      <calculatedColumnFormula array="1">_xlfn.AGGREGATE(15,6,(tb_list[Year]&gt;geral!B18)/(tb_list[Year]&gt;geral!B18)*tb_list[Year],1)</calculatedColumnFormula>
    </tableColumn>
    <tableColumn id="2" xr3:uid="{00000000-0010-0000-0600-000002000000}" name="Anime" dataDxfId="54">
      <calculatedColumnFormula array="1">SUMPRODUCT((tb_list[Year]=B19)*(IF($B$1="NOT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calculatedColumnFormula>
    </tableColumn>
    <tableColumn id="3" xr3:uid="{00000000-0010-0000-0600-000003000000}" name="Hours" dataDxfId="53">
      <calculatedColumnFormula>SUMPRODUCT((tb_list[Year]=B19)*ISNUMBER(tb_list[Show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ela13" displayName="Tabela13" ref="B18:E44" totalsRowShown="0">
  <autoFilter ref="B18:E44" xr:uid="{00000000-0009-0000-0100-000008000000}"/>
  <tableColumns count="4">
    <tableColumn id="1" xr3:uid="{00000000-0010-0000-0700-000001000000}" name="Year">
      <calculatedColumnFormula array="1">_xlfn.AGGREGATE(15,6,(tb_list[Year]&gt;'geral by year'!B18)/(tb_list[Year]&gt;'geral by year'!B18)*tb_list[Year],1)</calculatedColumnFormula>
    </tableColumn>
    <tableColumn id="2" xr3:uid="{00000000-0010-0000-0700-000002000000}" name="Anime" dataDxfId="52">
      <calculatedColumnFormula array="1">SUMPRODUCT((tb_list[Year]=B19)*(YEAR(tb_list[Finish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calculatedColumnFormula>
    </tableColumn>
    <tableColumn id="3" xr3:uid="{00000000-0010-0000-0700-000003000000}" name="Hours" dataDxfId="51">
      <calculatedColumnFormula array="1">SUMPRODUCT((tb_list[Year]=B19)*ISNUMBER(tb_list[Show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calculatedColumnFormula>
    </tableColumn>
    <tableColumn id="4" xr3:uid="{00000000-0010-0000-0700-000004000000}" name="Coluna1" dataDxfId="50">
      <calculatedColumnFormula>ROUNDDOWN(D19/24,0)&amp;"d "&amp;ROUNDDOWN((D19/24-ROUNDDOWN(D19/24,0))*24,0)&amp;"h "&amp;ROUNDDOWN((D19-ROUNDDOWN(D19,0))*60,0)&amp;"m"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8000000}" name="Table1016" displayName="Table1016" ref="N2:N11" totalsRowShown="0">
  <autoFilter ref="N2:N11" xr:uid="{00000000-0009-0000-0100-00000F000000}"/>
  <tableColumns count="1">
    <tableColumn id="1" xr3:uid="{00000000-0010-0000-0800-000001000000}" name="Column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9000000}" name="Table1018" displayName="Table1018" ref="A1:A10" totalsRowShown="0">
  <autoFilter ref="A1:A10" xr:uid="{00000000-0009-0000-0100-000011000000}"/>
  <tableColumns count="1">
    <tableColumn id="1" xr3:uid="{00000000-0010-0000-0900-000001000000}" name="Column1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A000000}" name="Tabela3" displayName="Tabela3" ref="D2:I26" totalsRowShown="0">
  <autoFilter ref="D2:I26" xr:uid="{00000000-0009-0000-0100-000009000000}"/>
  <tableColumns count="6">
    <tableColumn id="1" xr3:uid="{00000000-0010-0000-0A00-000001000000}" name="Coluna1">
      <calculatedColumnFormula>D2+1</calculatedColumnFormula>
    </tableColumn>
    <tableColumn id="2" xr3:uid="{00000000-0010-0000-0A00-000002000000}" name="WINTER" dataDxfId="49">
      <calculatedColumnFormula>COUNTIFS(user_list!$I:$I,'animes por ano'!$D3,user_list!$J:$J,'animes por ano'!E$2,user_list!$C:$C,IF($B$1="NOT MUSIC","&gt;&lt;"&amp;"MUSIC",IF($B$1="ALL","&gt;&lt;"&amp;"ALL",$B$1)))</calculatedColumnFormula>
    </tableColumn>
    <tableColumn id="3" xr3:uid="{00000000-0010-0000-0A00-000003000000}" name="SPRING" dataDxfId="48">
      <calculatedColumnFormula>COUNTIFS(user_list!$I:$I,'animes por ano'!$D3,user_list!$J:$J,'animes por ano'!F$2,user_list!$C:$C,IF($B$1="NOT MUSIC","&gt;&lt;"&amp;"MUSIC",IF($B$1="ALL","&gt;&lt;"&amp;"ALL",$B$1)))</calculatedColumnFormula>
    </tableColumn>
    <tableColumn id="4" xr3:uid="{00000000-0010-0000-0A00-000004000000}" name="SUMMER" dataDxfId="47">
      <calculatedColumnFormula>COUNTIFS(user_list!$I:$I,'animes por ano'!$D3,user_list!$J:$J,'animes por ano'!G$2,user_list!$C:$C,IF($B$1="NOT MUSIC","&gt;&lt;"&amp;"MUSIC",IF($B$1="ALL","&gt;&lt;"&amp;"ALL",$B$1)))</calculatedColumnFormula>
    </tableColumn>
    <tableColumn id="5" xr3:uid="{00000000-0010-0000-0A00-000005000000}" name="FALL" dataDxfId="46">
      <calculatedColumnFormula>COUNTIFS(user_list!$I:$I,'animes por ano'!$D3,user_list!$J:$J,'animes por ano'!H$2,user_list!$C:$C,IF($B$1="NOT MUSIC","&gt;&lt;"&amp;"MUSIC",IF($B$1="ALL","&gt;&lt;"&amp;"ALL",$B$1)))</calculatedColumnFormula>
    </tableColumn>
    <tableColumn id="6" xr3:uid="{00000000-0010-0000-0A00-000006000000}" name="total" dataDxfId="45">
      <calculatedColumnFormula>SUM(E3:H3)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B000000}" name="Tabela6" displayName="Tabela6" ref="M2:S26" totalsRowShown="0">
  <autoFilter ref="M2:S26" xr:uid="{00000000-0009-0000-0100-00000A000000}"/>
  <tableColumns count="7">
    <tableColumn id="1" xr3:uid="{00000000-0010-0000-0B00-000001000000}" name="Coluna1" dataDxfId="44">
      <calculatedColumnFormula>Tabela3[[#This Row],[Coluna1]]</calculatedColumnFormula>
    </tableColumn>
    <tableColumn id="2" xr3:uid="{00000000-0010-0000-0B00-000002000000}" name="WINTER" dataDxfId="43">
      <calculatedColumnFormula>SUMIFS(user_list!$M:$M,user_list!$I:$I,'animes por ano'!$M3,user_list!$J:$J,'animes por ano'!N$2,user_list!$C:$C,IF($B$1="NOT MUSIC","&gt;&lt;"&amp;"MUSIC",IF($B$1="ALL","&gt;&lt;"&amp;"ALL",$B$1)))</calculatedColumnFormula>
    </tableColumn>
    <tableColumn id="3" xr3:uid="{00000000-0010-0000-0B00-000003000000}" name="SPRING" dataDxfId="42">
      <calculatedColumnFormula>SUMIFS(user_list!$M:$M,user_list!$I:$I,'animes por ano'!$M3,user_list!$J:$J,'animes por ano'!O$2,user_list!$C:$C,IF($B$1="NOT MUSIC","&gt;&lt;"&amp;"MUSIC",IF($B$1="ALL","&gt;&lt;"&amp;"ALL",$B$1)))</calculatedColumnFormula>
    </tableColumn>
    <tableColumn id="4" xr3:uid="{00000000-0010-0000-0B00-000004000000}" name="SUMMER" dataDxfId="41">
      <calculatedColumnFormula>SUMIFS(user_list!$M:$M,user_list!$I:$I,'animes por ano'!$M3,user_list!$J:$J,'animes por ano'!P$2,user_list!$C:$C,IF($B$1="NOT MUSIC","&gt;&lt;"&amp;"MUSIC",IF($B$1="ALL","&gt;&lt;"&amp;"ALL",$B$1)))</calculatedColumnFormula>
    </tableColumn>
    <tableColumn id="5" xr3:uid="{00000000-0010-0000-0B00-000005000000}" name="FALL" dataDxfId="40">
      <calculatedColumnFormula>SUMIFS(user_list!$M:$M,user_list!$I:$I,'animes por ano'!$M3,user_list!$J:$J,'animes por ano'!Q$2,user_list!$C:$C,IF($B$1="NOT MUSIC","&gt;&lt;"&amp;"MUSIC",IF($B$1="ALL","&gt;&lt;"&amp;"ALL",$B$1)))</calculatedColumnFormula>
    </tableColumn>
    <tableColumn id="6" xr3:uid="{00000000-0010-0000-0B00-000006000000}" name="total" dataDxfId="39">
      <calculatedColumnFormula>SUM(N3:Q3)</calculatedColumnFormula>
    </tableColumn>
    <tableColumn id="7" xr3:uid="{00000000-0010-0000-0B00-000007000000}" name="years vs watch" dataDxfId="38">
      <calculatedColumnFormula>SUMIF(tb_days[Year],Tabela6[[#This Row],[Coluna1]],tb_days[Hours])-Tabela6[[#This Row],[total]]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C000000}" name="Tabela7" displayName="Tabela7" ref="U2:Z25" totalsRowShown="0">
  <autoFilter ref="U2:Z25" xr:uid="{00000000-0009-0000-0100-00000B000000}"/>
  <tableColumns count="6">
    <tableColumn id="1" xr3:uid="{00000000-0010-0000-0C00-000001000000}" name="Coluna1" dataDxfId="37">
      <calculatedColumnFormula>Tabela6[[#This Row],[Coluna1]]</calculatedColumnFormula>
    </tableColumn>
    <tableColumn id="2" xr3:uid="{00000000-0010-0000-0C00-000002000000}" name="WINTER" dataDxfId="36">
      <calculatedColumnFormula>AVERAGEIFS(user_list!$H:$H,user_list!$I:$I,'animes por ano'!$M3,user_list!$J:$J,'animes por ano'!V$2,user_list!$C:$C,IF($B$1="NOT MUSIC","&gt;&lt;"&amp;"MUSIC",IF($B$1="ALL","&gt;&lt;"&amp;"ALL",$B$1)))</calculatedColumnFormula>
    </tableColumn>
    <tableColumn id="3" xr3:uid="{00000000-0010-0000-0C00-000003000000}" name="SPRING" dataDxfId="35">
      <calculatedColumnFormula>AVERAGEIFS(user_list!$H:$H,user_list!$I:$I,'animes por ano'!$M3,user_list!$J:$J,'animes por ano'!W$2,user_list!$C:$C,IF($B$1="NOT MUSIC","&gt;&lt;"&amp;"MUSIC",IF($B$1="ALL","&gt;&lt;"&amp;"ALL",$B$1)))</calculatedColumnFormula>
    </tableColumn>
    <tableColumn id="4" xr3:uid="{00000000-0010-0000-0C00-000004000000}" name="SUMMER" dataDxfId="34">
      <calculatedColumnFormula>AVERAGEIFS(user_list!$H:$H,user_list!$I:$I,'animes por ano'!$M3,user_list!$J:$J,'animes por ano'!X$2,user_list!$C:$C,IF($B$1="NOT MUSIC","&gt;&lt;"&amp;"MUSIC",IF($B$1="ALL","&gt;&lt;"&amp;"ALL",$B$1)))</calculatedColumnFormula>
    </tableColumn>
    <tableColumn id="5" xr3:uid="{00000000-0010-0000-0C00-000005000000}" name="FALL" dataDxfId="33">
      <calculatedColumnFormula>AVERAGEIFS(user_list!$H:$H,user_list!$I:$I,'animes por ano'!$M3,user_list!$J:$J,'animes por ano'!Y$2,user_list!$C:$C,IF($B$1="NOT MUSIC","&gt;&lt;"&amp;"MUSIC",IF($B$1="ALL","&gt;&lt;"&amp;"ALL",$B$1)))</calculatedColumnFormula>
    </tableColumn>
    <tableColumn id="6" xr3:uid="{00000000-0010-0000-0C00-000006000000}" name="total" dataDxfId="32">
      <calculatedColumnFormula>AVERAGEIFS(user_list!$H:$H,user_list!$I:$I,'animes por ano'!$M3)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D000000}" name="Tabela8" displayName="Tabela8" ref="AB2:AG26" totalsRowShown="0">
  <autoFilter ref="AB2:AG26" xr:uid="{00000000-0009-0000-0100-00000C000000}"/>
  <tableColumns count="6">
    <tableColumn id="1" xr3:uid="{00000000-0010-0000-0D00-000001000000}" name="Coluna1" dataDxfId="31">
      <calculatedColumnFormula>Tabela6[[#This Row],[Coluna1]]</calculatedColumnFormula>
    </tableColumn>
    <tableColumn id="2" xr3:uid="{00000000-0010-0000-0D00-000002000000}" name="WINTER" dataDxfId="30">
      <calculatedColumnFormula>SUMIFS(user_list!$M:$M,user_list!$I:$I,'animes por ano'!$M3,user_list!$J:$J,'animes por ano'!AC$2,user_list!$C:$C,IF($B$1="NOT MUSIC","&gt;&lt;"&amp;"MUSIC",IF($B$1="ALL","&gt;&lt;"&amp;"ALL",$B$1)))/90</calculatedColumnFormula>
    </tableColumn>
    <tableColumn id="3" xr3:uid="{00000000-0010-0000-0D00-000003000000}" name="SPRING" dataDxfId="29">
      <calculatedColumnFormula>SUMIFS(user_list!$M:$M,user_list!$I:$I,'animes por ano'!$M3,user_list!$J:$J,'animes por ano'!AD$2,user_list!$C:$C,IF($B$1="NOT MUSIC","&gt;&lt;"&amp;"MUSIC",IF($B$1="ALL","&gt;&lt;"&amp;"ALL",$B$1)))/90</calculatedColumnFormula>
    </tableColumn>
    <tableColumn id="4" xr3:uid="{00000000-0010-0000-0D00-000004000000}" name="SUMMER" dataDxfId="28">
      <calculatedColumnFormula>SUMIFS(user_list!$M:$M,user_list!$I:$I,'animes por ano'!$M3,user_list!$J:$J,'animes por ano'!AE$2,user_list!$C:$C,IF($B$1="NOT MUSIC","&gt;&lt;"&amp;"MUSIC",IF($B$1="ALL","&gt;&lt;"&amp;"ALL",$B$1)))/90</calculatedColumnFormula>
    </tableColumn>
    <tableColumn id="5" xr3:uid="{00000000-0010-0000-0D00-000005000000}" name="FALL" dataDxfId="27">
      <calculatedColumnFormula>SUMIFS(user_list!$M:$M,user_list!$I:$I,'animes por ano'!$M3,user_list!$J:$J,'animes por ano'!AF$2,user_list!$C:$C,IF($B$1="NOT MUSIC","&gt;&lt;"&amp;"MUSIC",IF($B$1="ALL","&gt;&lt;"&amp;"ALL",$B$1)))/90</calculatedColumnFormula>
    </tableColumn>
    <tableColumn id="6" xr3:uid="{00000000-0010-0000-0D00-000006000000}" name="total" dataDxfId="26">
      <calculatedColumnFormula>R3/365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le101617" displayName="Table101617" ref="B4:B13" totalsRowShown="0">
  <autoFilter ref="B4:B13" xr:uid="{00000000-0009-0000-0100-000010000000}"/>
  <tableColumns count="1">
    <tableColumn id="1" xr3:uid="{00000000-0010-0000-0E00-000001000000}" name="Column1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F000000}" name="tb_challenge" displayName="tb_challenge" ref="I2:P6" totalsRowShown="0">
  <autoFilter ref="I2:P6" xr:uid="{00000000-0009-0000-0100-00000D000000}"/>
  <sortState xmlns:xlrd2="http://schemas.microsoft.com/office/spreadsheetml/2017/richdata2" ref="I3:P78">
    <sortCondition descending="1" ref="O2:O78"/>
  </sortState>
  <tableColumns count="8">
    <tableColumn id="1" xr3:uid="{00000000-0010-0000-0F00-000001000000}" name="Coluna1" dataDxfId="25">
      <calculatedColumnFormula array="1">INDEX(tb_anime_genres[Genres],MATCH(0,COUNTIF($I$2:I2,tb_anime_genres[Genres]),0))</calculatedColumnFormula>
    </tableColumn>
    <tableColumn id="8" xr3:uid="{00000000-0010-0000-0F00-000008000000}" name="genres"/>
    <tableColumn id="2" xr3:uid="{00000000-0010-0000-0F00-000002000000}" name="TOTAL" dataDxfId="24">
      <calculatedColumnFormula>COUNTIFS(tb_anime_genres[Genres],tb_challenge[[#This Row],[genres]], tb_anime_genres[Start Date],"&gt;=" &amp; $B$1,tb_anime_genres[Finish Date],"&lt;="&amp;$B$2)</calculatedColumnFormula>
    </tableColumn>
    <tableColumn id="9" xr3:uid="{00000000-0010-0000-0F00-000009000000}" name="percentage" dataDxfId="23">
      <calculatedColumnFormula>tb_challenge[[#This Row],[TOTAL]]/$C$8</calculatedColumnFormula>
    </tableColumn>
    <tableColumn id="3" xr3:uid="{00000000-0010-0000-0F00-000003000000}" name="average" dataDxfId="22">
      <calculatedColumnFormula>AVERAGEIFS(tb_anime_genres[Score],tb_anime_genres[Genres],tb_challenge[[#This Row],[genres]], tb_anime_genres[Start Date],"&gt;=" &amp; $B$1,tb_anime_genres[Finish Date],"&lt;="&amp;$B$2)</calculatedColumnFormula>
    </tableColumn>
    <tableColumn id="4" xr3:uid="{00000000-0010-0000-0F00-000004000000}" name="hours watched" dataDxfId="21">
      <calculatedColumnFormula>SUMIFS(tb_anime_genres[Show Duration (hours)],tb_anime_genres[Genres],tb_challenge[[#This Row],[genres]], tb_anime_genres[Start Date],"&gt;=" &amp; $B$1,tb_anime_genres[Finish Date],"&lt;="&amp;$B$2)</calculatedColumnFormula>
    </tableColumn>
    <tableColumn id="5" xr3:uid="{00000000-0010-0000-0F00-000005000000}" name="weighted mean2" dataDxfId="20">
      <calculatedColumnFormula>IF(K3=0,0,M3*(K3/$C$7)+$C$15*($C$7-K3)/$C$7)</calculatedColumnFormula>
    </tableColumn>
    <tableColumn id="7" xr3:uid="{00000000-0010-0000-0F00-000007000000}" name="weighted mean 2" dataDxfId="19">
      <calculatedColumnFormula array="1">tb_challenge[[#This Row],[weighted mean2]]*LOOKUP(2,1/((#REF!&gt;=#REF!)*(#REF!&lt;=#REF!)),#REF!)+VLOOKUP(tb_challenge[[#This Row],[Coluna1]],#REF!,5,FALSE)*(1-LOOKUP(2,1/((#REF!&gt;=#REF!)*(#REF!&lt;=#REF!)),#REF!))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10000000}" name="tb_genres" displayName="tb_genres" ref="A1:G19" totalsRowShown="0" headerRowDxfId="18" headerRowBorderDxfId="17" tableBorderDxfId="16">
  <autoFilter ref="A1:G19" xr:uid="{00000000-0009-0000-0100-00000E000000}"/>
  <sortState xmlns:xlrd2="http://schemas.microsoft.com/office/spreadsheetml/2017/richdata2" ref="A2:F296">
    <sortCondition ref="F1:F296"/>
  </sortState>
  <tableColumns count="7">
    <tableColumn id="1" xr3:uid="{00000000-0010-0000-1000-000001000000}" name="GENREs" dataDxfId="15"/>
    <tableColumn id="2" xr3:uid="{00000000-0010-0000-1000-000002000000}" name="TOTAL" dataDxfId="14">
      <calculatedColumnFormula>COUNTIFS(tb_anime_genres[Genres],tb_genres[[#This Row],[GENREs]])</calculatedColumnFormula>
    </tableColumn>
    <tableColumn id="6" xr3:uid="{00000000-0010-0000-1000-000006000000}" name="percentage" dataDxfId="13">
      <calculatedColumnFormula>tb_genres[[#This Row],[TOTAL]]/COUNTIF(tb_list[Title],"&lt;&gt;"&amp;"")</calculatedColumnFormula>
    </tableColumn>
    <tableColumn id="3" xr3:uid="{00000000-0010-0000-1000-000003000000}" name="average" dataDxfId="12">
      <calculatedColumnFormula>AVERAGEIFS(tb_anime_genres[Score],tb_anime_genres[Genres],tb_genres[[#This Row],[GENREs]])</calculatedColumnFormula>
    </tableColumn>
    <tableColumn id="4" xr3:uid="{00000000-0010-0000-1000-000004000000}" name="hours" dataDxfId="11">
      <calculatedColumnFormula>SUMIFS(tb_anime_genres[Show Duration (hours)],tb_anime_genres[Genres],tb_genres[[#This Row],[GENREs]])</calculatedColumnFormula>
    </tableColumn>
    <tableColumn id="5" xr3:uid="{00000000-0010-0000-1000-000005000000}" name="weighted mean" dataDxfId="10">
      <calculatedColumnFormula>tb_genres[[#This Row],[average]]*(tb_genres[[#This Row],[TOTAL]]/COUNTIF(tb_list[Title], "&lt;&gt;"&amp;""))+AVERAGEIF(tb_list[Score],"&lt;&gt;"&amp;0,tb_list[Score])*(COUNTIF(tb_list[Title],"&lt;&gt;"&amp;"")-tb_genres[[#This Row],[TOTAL]])/COUNTIF(tb_list[Title],"&lt;&gt;"&amp;"")</calculatedColumnFormula>
    </tableColumn>
    <tableColumn id="7" xr3:uid="{00000000-0010-0000-1000-000007000000}" name="Coluna1" dataDxfId="9">
      <calculatedColumnFormula>tb_genres[[#This Row],[average]]*COUNTIF(tb_list[Title], "&lt;&gt;"&amp;"")/(COUNTIF(tb_list[Title], "&lt;&gt;"&amp;"")+15)+ AVERAGEIF(tb_list[Score],"&lt;&gt;"&amp;0,tb_list[Score])*15/(COUNTIF(tb_list[Title], "&lt;&gt;"&amp;"")+15)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a19" displayName="Tabela19" ref="A1:D16" totalsRowShown="0">
  <autoFilter ref="A1:D16" xr:uid="{00000000-0009-0000-0100-000013000000}"/>
  <tableColumns count="4">
    <tableColumn id="1" xr3:uid="{00000000-0010-0000-1100-000001000000}" name="Coluna1" dataDxfId="8">
      <calculatedColumnFormula>A1+1</calculatedColumnFormula>
    </tableColumn>
    <tableColumn id="2" xr3:uid="{00000000-0010-0000-1100-000002000000}" name="hours watched from" dataDxfId="7">
      <calculatedColumnFormula>SUMIFS(tb_list[Show Duration (hours)],tb_list[Year],"="&amp;$A2)</calculatedColumnFormula>
    </tableColumn>
    <tableColumn id="3" xr3:uid="{00000000-0010-0000-1100-000003000000}" name="hours watched in" dataDxfId="6">
      <calculatedColumnFormula>SUMIFS(tb_days[Hours],tb_days[Year],"="&amp;$A2)</calculatedColumnFormula>
    </tableColumn>
    <tableColumn id="4" xr3:uid="{00000000-0010-0000-1100-000004000000}" name="diference" dataDxfId="5">
      <calculatedColumnFormula>C2-B2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5" Type="http://schemas.openxmlformats.org/officeDocument/2006/relationships/comments" Target="../comments1.xml"/><Relationship Id="rId4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table" Target="../tables/table12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5730"/>
  <sheetViews>
    <sheetView topLeftCell="C1" workbookViewId="0">
      <selection activeCell="P13" sqref="P13"/>
    </sheetView>
  </sheetViews>
  <sheetFormatPr defaultRowHeight="14.4" x14ac:dyDescent="0.3"/>
  <cols>
    <col min="1" max="1" width="21.21875" bestFit="1" customWidth="1"/>
    <col min="2" max="2" width="92" bestFit="1" customWidth="1"/>
    <col min="4" max="4" width="8.88671875" customWidth="1"/>
    <col min="5" max="5" width="18.5546875" bestFit="1" customWidth="1"/>
    <col min="6" max="6" width="18.109375" bestFit="1" customWidth="1"/>
    <col min="7" max="7" width="18.5546875" bestFit="1" customWidth="1"/>
    <col min="12" max="12" width="19.77734375" bestFit="1" customWidth="1"/>
    <col min="13" max="13" width="22.109375" bestFit="1" customWidth="1"/>
    <col min="14" max="14" width="15.33203125" bestFit="1" customWidth="1"/>
    <col min="15" max="15" width="13" bestFit="1" customWidth="1"/>
    <col min="16" max="16" width="12" bestFit="1" customWidth="1"/>
  </cols>
  <sheetData>
    <row r="1" spans="1:17" x14ac:dyDescent="0.3">
      <c r="A1" s="31" t="s">
        <v>692</v>
      </c>
      <c r="B1" s="31" t="s">
        <v>693</v>
      </c>
      <c r="C1" s="31" t="s">
        <v>694</v>
      </c>
      <c r="D1" s="40" t="s">
        <v>695</v>
      </c>
      <c r="E1" s="31" t="s">
        <v>696</v>
      </c>
      <c r="F1" s="31" t="s">
        <v>697</v>
      </c>
      <c r="G1" s="31" t="s">
        <v>698</v>
      </c>
      <c r="H1" s="31" t="s">
        <v>699</v>
      </c>
      <c r="I1" s="28" t="s">
        <v>700</v>
      </c>
      <c r="J1" s="28" t="s">
        <v>613</v>
      </c>
      <c r="K1" s="4" t="s">
        <v>701</v>
      </c>
      <c r="L1" s="4" t="s">
        <v>702</v>
      </c>
      <c r="M1" s="28" t="s">
        <v>703</v>
      </c>
      <c r="N1" s="28" t="s">
        <v>704</v>
      </c>
      <c r="O1" s="28" t="s">
        <v>705</v>
      </c>
      <c r="P1" s="11" t="s">
        <v>706</v>
      </c>
      <c r="Q1" s="31" t="s">
        <v>707</v>
      </c>
    </row>
    <row r="2" spans="1:17" x14ac:dyDescent="0.3">
      <c r="A2">
        <v>49668</v>
      </c>
      <c r="B2" t="s">
        <v>2</v>
      </c>
      <c r="C2" t="s">
        <v>3</v>
      </c>
      <c r="D2" t="s">
        <v>4</v>
      </c>
      <c r="E2">
        <v>6.04</v>
      </c>
      <c r="F2" s="50">
        <v>44990</v>
      </c>
      <c r="G2" s="50">
        <v>44990</v>
      </c>
      <c r="H2">
        <v>4</v>
      </c>
      <c r="I2">
        <v>2021</v>
      </c>
      <c r="J2" t="s">
        <v>5</v>
      </c>
      <c r="K2">
        <v>1</v>
      </c>
      <c r="L2">
        <v>3.3333333333333333E-2</v>
      </c>
      <c r="M2">
        <v>3.3333333333333333E-2</v>
      </c>
      <c r="N2">
        <v>1</v>
      </c>
      <c r="O2">
        <v>3.3333333333333333E-2</v>
      </c>
      <c r="P2">
        <v>1</v>
      </c>
      <c r="Q2" t="s">
        <v>6</v>
      </c>
    </row>
    <row r="3" spans="1:17" x14ac:dyDescent="0.3">
      <c r="A3">
        <v>1143</v>
      </c>
      <c r="B3" t="s">
        <v>7</v>
      </c>
      <c r="C3" t="s">
        <v>8</v>
      </c>
      <c r="D3" t="s">
        <v>4</v>
      </c>
      <c r="E3">
        <v>6.52</v>
      </c>
      <c r="F3" s="50">
        <v>43511</v>
      </c>
      <c r="G3" s="50">
        <v>43511</v>
      </c>
      <c r="H3">
        <v>3</v>
      </c>
      <c r="I3">
        <v>2003</v>
      </c>
      <c r="J3" t="s">
        <v>9</v>
      </c>
      <c r="K3">
        <v>1</v>
      </c>
      <c r="L3">
        <v>0.4</v>
      </c>
      <c r="M3">
        <v>0.4</v>
      </c>
      <c r="N3">
        <v>1</v>
      </c>
      <c r="O3">
        <v>0.4</v>
      </c>
      <c r="P3">
        <v>1</v>
      </c>
      <c r="Q3" t="s">
        <v>10</v>
      </c>
    </row>
    <row r="4" spans="1:17" x14ac:dyDescent="0.3">
      <c r="A4">
        <v>1143</v>
      </c>
      <c r="B4" t="s">
        <v>7</v>
      </c>
      <c r="C4" t="s">
        <v>8</v>
      </c>
      <c r="D4" t="s">
        <v>4</v>
      </c>
      <c r="E4">
        <v>6.52</v>
      </c>
      <c r="F4" s="50">
        <v>43511</v>
      </c>
      <c r="G4" s="50">
        <v>43511</v>
      </c>
      <c r="H4">
        <v>3</v>
      </c>
      <c r="I4">
        <v>2003</v>
      </c>
      <c r="J4" t="s">
        <v>9</v>
      </c>
      <c r="K4">
        <v>1</v>
      </c>
      <c r="L4">
        <v>0.4</v>
      </c>
      <c r="M4">
        <v>0.4</v>
      </c>
      <c r="N4">
        <v>1</v>
      </c>
      <c r="O4">
        <v>0.4</v>
      </c>
      <c r="P4">
        <v>1</v>
      </c>
      <c r="Q4" t="s">
        <v>11</v>
      </c>
    </row>
    <row r="5" spans="1:17" x14ac:dyDescent="0.3">
      <c r="A5">
        <v>1143</v>
      </c>
      <c r="B5" t="s">
        <v>7</v>
      </c>
      <c r="C5" t="s">
        <v>8</v>
      </c>
      <c r="D5" t="s">
        <v>4</v>
      </c>
      <c r="E5">
        <v>6.52</v>
      </c>
      <c r="F5" s="50">
        <v>43511</v>
      </c>
      <c r="G5" s="50">
        <v>43511</v>
      </c>
      <c r="H5">
        <v>3</v>
      </c>
      <c r="I5">
        <v>2003</v>
      </c>
      <c r="J5" t="s">
        <v>9</v>
      </c>
      <c r="K5">
        <v>1</v>
      </c>
      <c r="L5">
        <v>0.4</v>
      </c>
      <c r="M5">
        <v>0.4</v>
      </c>
      <c r="N5">
        <v>1</v>
      </c>
      <c r="O5">
        <v>0.4</v>
      </c>
      <c r="P5">
        <v>1</v>
      </c>
      <c r="Q5" t="s">
        <v>12</v>
      </c>
    </row>
    <row r="6" spans="1:17" x14ac:dyDescent="0.3">
      <c r="A6">
        <v>1143</v>
      </c>
      <c r="B6" t="s">
        <v>7</v>
      </c>
      <c r="C6" t="s">
        <v>8</v>
      </c>
      <c r="D6" t="s">
        <v>4</v>
      </c>
      <c r="E6">
        <v>6.52</v>
      </c>
      <c r="F6" s="50">
        <v>43511</v>
      </c>
      <c r="G6" s="50">
        <v>43511</v>
      </c>
      <c r="H6">
        <v>3</v>
      </c>
      <c r="I6">
        <v>2003</v>
      </c>
      <c r="J6" t="s">
        <v>9</v>
      </c>
      <c r="K6">
        <v>1</v>
      </c>
      <c r="L6">
        <v>0.4</v>
      </c>
      <c r="M6">
        <v>0.4</v>
      </c>
      <c r="N6">
        <v>1</v>
      </c>
      <c r="O6">
        <v>0.4</v>
      </c>
      <c r="P6">
        <v>1</v>
      </c>
      <c r="Q6" t="s">
        <v>13</v>
      </c>
    </row>
    <row r="7" spans="1:17" x14ac:dyDescent="0.3">
      <c r="A7">
        <v>1143</v>
      </c>
      <c r="B7" t="s">
        <v>7</v>
      </c>
      <c r="C7" t="s">
        <v>8</v>
      </c>
      <c r="D7" t="s">
        <v>4</v>
      </c>
      <c r="E7">
        <v>6.52</v>
      </c>
      <c r="F7" s="50">
        <v>43511</v>
      </c>
      <c r="G7" s="50">
        <v>43511</v>
      </c>
      <c r="H7">
        <v>3</v>
      </c>
      <c r="I7">
        <v>2003</v>
      </c>
      <c r="J7" t="s">
        <v>9</v>
      </c>
      <c r="K7">
        <v>1</v>
      </c>
      <c r="L7">
        <v>0.4</v>
      </c>
      <c r="M7">
        <v>0.4</v>
      </c>
      <c r="N7">
        <v>1</v>
      </c>
      <c r="O7">
        <v>0.4</v>
      </c>
      <c r="P7">
        <v>1</v>
      </c>
      <c r="Q7" t="s">
        <v>14</v>
      </c>
    </row>
    <row r="8" spans="1:17" x14ac:dyDescent="0.3">
      <c r="A8">
        <v>48</v>
      </c>
      <c r="B8" t="s">
        <v>15</v>
      </c>
      <c r="C8" t="s">
        <v>16</v>
      </c>
      <c r="D8" t="s">
        <v>4</v>
      </c>
      <c r="E8">
        <v>6.95</v>
      </c>
      <c r="F8" s="50">
        <v>43505</v>
      </c>
      <c r="G8" s="50">
        <v>43511</v>
      </c>
      <c r="H8">
        <v>2</v>
      </c>
      <c r="I8">
        <v>2002</v>
      </c>
      <c r="J8" t="s">
        <v>17</v>
      </c>
      <c r="K8">
        <v>26</v>
      </c>
      <c r="L8">
        <v>0.4</v>
      </c>
      <c r="M8">
        <v>10.4</v>
      </c>
      <c r="N8">
        <v>7</v>
      </c>
      <c r="O8">
        <v>1.485714285714286</v>
      </c>
      <c r="P8">
        <v>3.714285714285714</v>
      </c>
      <c r="Q8" t="s">
        <v>10</v>
      </c>
    </row>
    <row r="9" spans="1:17" x14ac:dyDescent="0.3">
      <c r="A9">
        <v>48</v>
      </c>
      <c r="B9" t="s">
        <v>15</v>
      </c>
      <c r="C9" t="s">
        <v>16</v>
      </c>
      <c r="D9" t="s">
        <v>4</v>
      </c>
      <c r="E9">
        <v>6.95</v>
      </c>
      <c r="F9" s="50">
        <v>43505</v>
      </c>
      <c r="G9" s="50">
        <v>43511</v>
      </c>
      <c r="H9">
        <v>2</v>
      </c>
      <c r="I9">
        <v>2002</v>
      </c>
      <c r="J9" t="s">
        <v>17</v>
      </c>
      <c r="K9">
        <v>26</v>
      </c>
      <c r="L9">
        <v>0.4</v>
      </c>
      <c r="M9">
        <v>10.4</v>
      </c>
      <c r="N9">
        <v>7</v>
      </c>
      <c r="O9">
        <v>1.485714285714286</v>
      </c>
      <c r="P9">
        <v>3.714285714285714</v>
      </c>
      <c r="Q9" t="s">
        <v>11</v>
      </c>
    </row>
    <row r="10" spans="1:17" x14ac:dyDescent="0.3">
      <c r="A10">
        <v>48</v>
      </c>
      <c r="B10" t="s">
        <v>15</v>
      </c>
      <c r="C10" t="s">
        <v>16</v>
      </c>
      <c r="D10" t="s">
        <v>4</v>
      </c>
      <c r="E10">
        <v>6.95</v>
      </c>
      <c r="F10" s="50">
        <v>43505</v>
      </c>
      <c r="G10" s="50">
        <v>43511</v>
      </c>
      <c r="H10">
        <v>2</v>
      </c>
      <c r="I10">
        <v>2002</v>
      </c>
      <c r="J10" t="s">
        <v>17</v>
      </c>
      <c r="K10">
        <v>26</v>
      </c>
      <c r="L10">
        <v>0.4</v>
      </c>
      <c r="M10">
        <v>10.4</v>
      </c>
      <c r="N10">
        <v>7</v>
      </c>
      <c r="O10">
        <v>1.485714285714286</v>
      </c>
      <c r="P10">
        <v>3.714285714285714</v>
      </c>
      <c r="Q10" t="s">
        <v>12</v>
      </c>
    </row>
    <row r="11" spans="1:17" x14ac:dyDescent="0.3">
      <c r="A11">
        <v>48</v>
      </c>
      <c r="B11" t="s">
        <v>15</v>
      </c>
      <c r="C11" t="s">
        <v>16</v>
      </c>
      <c r="D11" t="s">
        <v>4</v>
      </c>
      <c r="E11">
        <v>6.95</v>
      </c>
      <c r="F11" s="50">
        <v>43505</v>
      </c>
      <c r="G11" s="50">
        <v>43511</v>
      </c>
      <c r="H11">
        <v>2</v>
      </c>
      <c r="I11">
        <v>2002</v>
      </c>
      <c r="J11" t="s">
        <v>17</v>
      </c>
      <c r="K11">
        <v>26</v>
      </c>
      <c r="L11">
        <v>0.4</v>
      </c>
      <c r="M11">
        <v>10.4</v>
      </c>
      <c r="N11">
        <v>7</v>
      </c>
      <c r="O11">
        <v>1.485714285714286</v>
      </c>
      <c r="P11">
        <v>3.714285714285714</v>
      </c>
      <c r="Q11" t="s">
        <v>13</v>
      </c>
    </row>
    <row r="12" spans="1:17" x14ac:dyDescent="0.3">
      <c r="A12">
        <v>48</v>
      </c>
      <c r="B12" t="s">
        <v>15</v>
      </c>
      <c r="C12" t="s">
        <v>16</v>
      </c>
      <c r="D12" t="s">
        <v>4</v>
      </c>
      <c r="E12">
        <v>6.95</v>
      </c>
      <c r="F12" s="50">
        <v>43505</v>
      </c>
      <c r="G12" s="50">
        <v>43511</v>
      </c>
      <c r="H12">
        <v>2</v>
      </c>
      <c r="I12">
        <v>2002</v>
      </c>
      <c r="J12" t="s">
        <v>17</v>
      </c>
      <c r="K12">
        <v>26</v>
      </c>
      <c r="L12">
        <v>0.4</v>
      </c>
      <c r="M12">
        <v>10.4</v>
      </c>
      <c r="N12">
        <v>7</v>
      </c>
      <c r="O12">
        <v>1.485714285714286</v>
      </c>
      <c r="P12">
        <v>3.714285714285714</v>
      </c>
      <c r="Q12" t="s">
        <v>14</v>
      </c>
    </row>
    <row r="13" spans="1:17" x14ac:dyDescent="0.3">
      <c r="A13">
        <v>1487</v>
      </c>
      <c r="B13" t="s">
        <v>18</v>
      </c>
      <c r="C13" t="s">
        <v>8</v>
      </c>
      <c r="D13" t="s">
        <v>4</v>
      </c>
      <c r="E13">
        <v>6.63</v>
      </c>
      <c r="F13" s="50">
        <v>43511</v>
      </c>
      <c r="G13" s="50">
        <v>43511</v>
      </c>
      <c r="H13">
        <v>3</v>
      </c>
      <c r="I13">
        <v>2003</v>
      </c>
      <c r="J13" t="s">
        <v>19</v>
      </c>
      <c r="K13">
        <v>1</v>
      </c>
      <c r="L13">
        <v>0.4</v>
      </c>
      <c r="M13">
        <v>0.4</v>
      </c>
      <c r="N13">
        <v>1</v>
      </c>
      <c r="O13">
        <v>0.4</v>
      </c>
      <c r="P13">
        <v>1</v>
      </c>
      <c r="Q13" t="s">
        <v>10</v>
      </c>
    </row>
    <row r="14" spans="1:17" x14ac:dyDescent="0.3">
      <c r="A14">
        <v>1487</v>
      </c>
      <c r="B14" t="s">
        <v>18</v>
      </c>
      <c r="C14" t="s">
        <v>8</v>
      </c>
      <c r="D14" t="s">
        <v>4</v>
      </c>
      <c r="E14">
        <v>6.63</v>
      </c>
      <c r="F14" s="50">
        <v>43511</v>
      </c>
      <c r="G14" s="50">
        <v>43511</v>
      </c>
      <c r="H14">
        <v>3</v>
      </c>
      <c r="I14">
        <v>2003</v>
      </c>
      <c r="J14" t="s">
        <v>19</v>
      </c>
      <c r="K14">
        <v>1</v>
      </c>
      <c r="L14">
        <v>0.4</v>
      </c>
      <c r="M14">
        <v>0.4</v>
      </c>
      <c r="N14">
        <v>1</v>
      </c>
      <c r="O14">
        <v>0.4</v>
      </c>
      <c r="P14">
        <v>1</v>
      </c>
      <c r="Q14" t="s">
        <v>20</v>
      </c>
    </row>
    <row r="15" spans="1:17" x14ac:dyDescent="0.3">
      <c r="A15">
        <v>1487</v>
      </c>
      <c r="B15" t="s">
        <v>18</v>
      </c>
      <c r="C15" t="s">
        <v>8</v>
      </c>
      <c r="D15" t="s">
        <v>4</v>
      </c>
      <c r="E15">
        <v>6.63</v>
      </c>
      <c r="F15" s="50">
        <v>43511</v>
      </c>
      <c r="G15" s="50">
        <v>43511</v>
      </c>
      <c r="H15">
        <v>3</v>
      </c>
      <c r="I15">
        <v>2003</v>
      </c>
      <c r="J15" t="s">
        <v>19</v>
      </c>
      <c r="K15">
        <v>1</v>
      </c>
      <c r="L15">
        <v>0.4</v>
      </c>
      <c r="M15">
        <v>0.4</v>
      </c>
      <c r="N15">
        <v>1</v>
      </c>
      <c r="O15">
        <v>0.4</v>
      </c>
      <c r="P15">
        <v>1</v>
      </c>
      <c r="Q15" t="s">
        <v>11</v>
      </c>
    </row>
    <row r="16" spans="1:17" x14ac:dyDescent="0.3">
      <c r="A16">
        <v>1487</v>
      </c>
      <c r="B16" t="s">
        <v>18</v>
      </c>
      <c r="C16" t="s">
        <v>8</v>
      </c>
      <c r="D16" t="s">
        <v>4</v>
      </c>
      <c r="E16">
        <v>6.63</v>
      </c>
      <c r="F16" s="50">
        <v>43511</v>
      </c>
      <c r="G16" s="50">
        <v>43511</v>
      </c>
      <c r="H16">
        <v>3</v>
      </c>
      <c r="I16">
        <v>2003</v>
      </c>
      <c r="J16" t="s">
        <v>19</v>
      </c>
      <c r="K16">
        <v>1</v>
      </c>
      <c r="L16">
        <v>0.4</v>
      </c>
      <c r="M16">
        <v>0.4</v>
      </c>
      <c r="N16">
        <v>1</v>
      </c>
      <c r="O16">
        <v>0.4</v>
      </c>
      <c r="P16">
        <v>1</v>
      </c>
      <c r="Q16" t="s">
        <v>13</v>
      </c>
    </row>
    <row r="17" spans="1:17" x14ac:dyDescent="0.3">
      <c r="A17">
        <v>1487</v>
      </c>
      <c r="B17" t="s">
        <v>18</v>
      </c>
      <c r="C17" t="s">
        <v>8</v>
      </c>
      <c r="D17" t="s">
        <v>4</v>
      </c>
      <c r="E17">
        <v>6.63</v>
      </c>
      <c r="F17" s="50">
        <v>43511</v>
      </c>
      <c r="G17" s="50">
        <v>43511</v>
      </c>
      <c r="H17">
        <v>3</v>
      </c>
      <c r="I17">
        <v>2003</v>
      </c>
      <c r="J17" t="s">
        <v>19</v>
      </c>
      <c r="K17">
        <v>1</v>
      </c>
      <c r="L17">
        <v>0.4</v>
      </c>
      <c r="M17">
        <v>0.4</v>
      </c>
      <c r="N17">
        <v>1</v>
      </c>
      <c r="O17">
        <v>0.4</v>
      </c>
      <c r="P17">
        <v>1</v>
      </c>
      <c r="Q17" t="s">
        <v>14</v>
      </c>
    </row>
    <row r="18" spans="1:17" x14ac:dyDescent="0.3">
      <c r="A18">
        <v>41380</v>
      </c>
      <c r="B18" t="s">
        <v>21</v>
      </c>
      <c r="C18" t="s">
        <v>16</v>
      </c>
      <c r="D18" t="s">
        <v>22</v>
      </c>
      <c r="E18">
        <v>6.5</v>
      </c>
      <c r="F18" s="50">
        <v>44693</v>
      </c>
      <c r="G18" s="50">
        <v>44698</v>
      </c>
      <c r="H18">
        <v>5</v>
      </c>
      <c r="I18">
        <v>2020</v>
      </c>
      <c r="J18" t="s">
        <v>19</v>
      </c>
      <c r="K18">
        <v>12</v>
      </c>
      <c r="L18">
        <v>0.39444444444444438</v>
      </c>
      <c r="M18">
        <v>4.7333333333333334</v>
      </c>
      <c r="N18">
        <v>6</v>
      </c>
      <c r="O18">
        <v>0.78888888888888886</v>
      </c>
      <c r="P18">
        <v>2</v>
      </c>
      <c r="Q18" t="s">
        <v>23</v>
      </c>
    </row>
    <row r="19" spans="1:17" x14ac:dyDescent="0.3">
      <c r="A19">
        <v>41380</v>
      </c>
      <c r="B19" t="s">
        <v>21</v>
      </c>
      <c r="C19" t="s">
        <v>16</v>
      </c>
      <c r="D19" t="s">
        <v>22</v>
      </c>
      <c r="E19">
        <v>6.5</v>
      </c>
      <c r="F19" s="50">
        <v>44693</v>
      </c>
      <c r="G19" s="50">
        <v>44698</v>
      </c>
      <c r="H19">
        <v>5</v>
      </c>
      <c r="I19">
        <v>2020</v>
      </c>
      <c r="J19" t="s">
        <v>19</v>
      </c>
      <c r="K19">
        <v>12</v>
      </c>
      <c r="L19">
        <v>0.39444444444444438</v>
      </c>
      <c r="M19">
        <v>4.7333333333333334</v>
      </c>
      <c r="N19">
        <v>6</v>
      </c>
      <c r="O19">
        <v>0.78888888888888886</v>
      </c>
      <c r="P19">
        <v>2</v>
      </c>
      <c r="Q19" t="s">
        <v>24</v>
      </c>
    </row>
    <row r="20" spans="1:17" x14ac:dyDescent="0.3">
      <c r="A20">
        <v>41380</v>
      </c>
      <c r="B20" t="s">
        <v>21</v>
      </c>
      <c r="C20" t="s">
        <v>16</v>
      </c>
      <c r="D20" t="s">
        <v>22</v>
      </c>
      <c r="E20">
        <v>6.5</v>
      </c>
      <c r="F20" s="50">
        <v>44693</v>
      </c>
      <c r="G20" s="50">
        <v>44698</v>
      </c>
      <c r="H20">
        <v>5</v>
      </c>
      <c r="I20">
        <v>2020</v>
      </c>
      <c r="J20" t="s">
        <v>19</v>
      </c>
      <c r="K20">
        <v>12</v>
      </c>
      <c r="L20">
        <v>0.39444444444444438</v>
      </c>
      <c r="M20">
        <v>4.7333333333333334</v>
      </c>
      <c r="N20">
        <v>6</v>
      </c>
      <c r="O20">
        <v>0.78888888888888886</v>
      </c>
      <c r="P20">
        <v>2</v>
      </c>
      <c r="Q20" t="s">
        <v>11</v>
      </c>
    </row>
    <row r="21" spans="1:17" x14ac:dyDescent="0.3">
      <c r="A21">
        <v>41380</v>
      </c>
      <c r="B21" t="s">
        <v>21</v>
      </c>
      <c r="C21" t="s">
        <v>16</v>
      </c>
      <c r="D21" t="s">
        <v>22</v>
      </c>
      <c r="E21">
        <v>6.5</v>
      </c>
      <c r="F21" s="50">
        <v>44693</v>
      </c>
      <c r="G21" s="50">
        <v>44698</v>
      </c>
      <c r="H21">
        <v>5</v>
      </c>
      <c r="I21">
        <v>2020</v>
      </c>
      <c r="J21" t="s">
        <v>19</v>
      </c>
      <c r="K21">
        <v>12</v>
      </c>
      <c r="L21">
        <v>0.39444444444444438</v>
      </c>
      <c r="M21">
        <v>4.7333333333333334</v>
      </c>
      <c r="N21">
        <v>6</v>
      </c>
      <c r="O21">
        <v>0.78888888888888886</v>
      </c>
      <c r="P21">
        <v>2</v>
      </c>
      <c r="Q21" t="s">
        <v>25</v>
      </c>
    </row>
    <row r="22" spans="1:17" x14ac:dyDescent="0.3">
      <c r="A22">
        <v>41380</v>
      </c>
      <c r="B22" t="s">
        <v>21</v>
      </c>
      <c r="C22" t="s">
        <v>16</v>
      </c>
      <c r="D22" t="s">
        <v>22</v>
      </c>
      <c r="E22">
        <v>6.5</v>
      </c>
      <c r="F22" s="50">
        <v>44693</v>
      </c>
      <c r="G22" s="50">
        <v>44698</v>
      </c>
      <c r="H22">
        <v>5</v>
      </c>
      <c r="I22">
        <v>2020</v>
      </c>
      <c r="J22" t="s">
        <v>19</v>
      </c>
      <c r="K22">
        <v>12</v>
      </c>
      <c r="L22">
        <v>0.39444444444444438</v>
      </c>
      <c r="M22">
        <v>4.7333333333333334</v>
      </c>
      <c r="N22">
        <v>6</v>
      </c>
      <c r="O22">
        <v>0.78888888888888886</v>
      </c>
      <c r="P22">
        <v>2</v>
      </c>
      <c r="Q22" t="s">
        <v>26</v>
      </c>
    </row>
    <row r="23" spans="1:17" x14ac:dyDescent="0.3">
      <c r="A23">
        <v>41380</v>
      </c>
      <c r="B23" t="s">
        <v>21</v>
      </c>
      <c r="C23" t="s">
        <v>16</v>
      </c>
      <c r="D23" t="s">
        <v>22</v>
      </c>
      <c r="E23">
        <v>6.5</v>
      </c>
      <c r="F23" s="50">
        <v>44693</v>
      </c>
      <c r="G23" s="50">
        <v>44698</v>
      </c>
      <c r="H23">
        <v>5</v>
      </c>
      <c r="I23">
        <v>2020</v>
      </c>
      <c r="J23" t="s">
        <v>19</v>
      </c>
      <c r="K23">
        <v>12</v>
      </c>
      <c r="L23">
        <v>0.39444444444444438</v>
      </c>
      <c r="M23">
        <v>4.7333333333333334</v>
      </c>
      <c r="N23">
        <v>6</v>
      </c>
      <c r="O23">
        <v>0.78888888888888886</v>
      </c>
      <c r="P23">
        <v>2</v>
      </c>
      <c r="Q23" t="s">
        <v>27</v>
      </c>
    </row>
    <row r="24" spans="1:17" x14ac:dyDescent="0.3">
      <c r="A24">
        <v>44881</v>
      </c>
      <c r="B24" t="s">
        <v>28</v>
      </c>
      <c r="C24" t="s">
        <v>16</v>
      </c>
      <c r="D24" t="s">
        <v>22</v>
      </c>
      <c r="E24">
        <v>6.81</v>
      </c>
      <c r="F24" s="50">
        <v>44699</v>
      </c>
      <c r="G24" s="50">
        <v>44701</v>
      </c>
      <c r="H24">
        <v>5</v>
      </c>
      <c r="I24">
        <v>2021</v>
      </c>
      <c r="J24" t="s">
        <v>5</v>
      </c>
      <c r="K24">
        <v>12</v>
      </c>
      <c r="L24">
        <v>0.39444444444444438</v>
      </c>
      <c r="M24">
        <v>4.7333333333333334</v>
      </c>
      <c r="N24">
        <v>3</v>
      </c>
      <c r="O24">
        <v>1.5777777777777779</v>
      </c>
      <c r="P24">
        <v>4</v>
      </c>
      <c r="Q24" t="s">
        <v>24</v>
      </c>
    </row>
    <row r="25" spans="1:17" x14ac:dyDescent="0.3">
      <c r="A25">
        <v>44881</v>
      </c>
      <c r="B25" t="s">
        <v>28</v>
      </c>
      <c r="C25" t="s">
        <v>16</v>
      </c>
      <c r="D25" t="s">
        <v>22</v>
      </c>
      <c r="E25">
        <v>6.81</v>
      </c>
      <c r="F25" s="50">
        <v>44699</v>
      </c>
      <c r="G25" s="50">
        <v>44701</v>
      </c>
      <c r="H25">
        <v>5</v>
      </c>
      <c r="I25">
        <v>2021</v>
      </c>
      <c r="J25" t="s">
        <v>5</v>
      </c>
      <c r="K25">
        <v>12</v>
      </c>
      <c r="L25">
        <v>0.39444444444444438</v>
      </c>
      <c r="M25">
        <v>4.7333333333333334</v>
      </c>
      <c r="N25">
        <v>3</v>
      </c>
      <c r="O25">
        <v>1.5777777777777779</v>
      </c>
      <c r="P25">
        <v>4</v>
      </c>
      <c r="Q25" t="s">
        <v>11</v>
      </c>
    </row>
    <row r="26" spans="1:17" x14ac:dyDescent="0.3">
      <c r="A26">
        <v>44881</v>
      </c>
      <c r="B26" t="s">
        <v>28</v>
      </c>
      <c r="C26" t="s">
        <v>16</v>
      </c>
      <c r="D26" t="s">
        <v>22</v>
      </c>
      <c r="E26">
        <v>6.81</v>
      </c>
      <c r="F26" s="50">
        <v>44699</v>
      </c>
      <c r="G26" s="50">
        <v>44701</v>
      </c>
      <c r="H26">
        <v>5</v>
      </c>
      <c r="I26">
        <v>2021</v>
      </c>
      <c r="J26" t="s">
        <v>5</v>
      </c>
      <c r="K26">
        <v>12</v>
      </c>
      <c r="L26">
        <v>0.39444444444444438</v>
      </c>
      <c r="M26">
        <v>4.7333333333333334</v>
      </c>
      <c r="N26">
        <v>3</v>
      </c>
      <c r="O26">
        <v>1.5777777777777779</v>
      </c>
      <c r="P26">
        <v>4</v>
      </c>
      <c r="Q26" t="s">
        <v>25</v>
      </c>
    </row>
    <row r="27" spans="1:17" x14ac:dyDescent="0.3">
      <c r="A27">
        <v>44881</v>
      </c>
      <c r="B27" t="s">
        <v>28</v>
      </c>
      <c r="C27" t="s">
        <v>16</v>
      </c>
      <c r="D27" t="s">
        <v>22</v>
      </c>
      <c r="E27">
        <v>6.81</v>
      </c>
      <c r="F27" s="50">
        <v>44699</v>
      </c>
      <c r="G27" s="50">
        <v>44701</v>
      </c>
      <c r="H27">
        <v>5</v>
      </c>
      <c r="I27">
        <v>2021</v>
      </c>
      <c r="J27" t="s">
        <v>5</v>
      </c>
      <c r="K27">
        <v>12</v>
      </c>
      <c r="L27">
        <v>0.39444444444444438</v>
      </c>
      <c r="M27">
        <v>4.7333333333333334</v>
      </c>
      <c r="N27">
        <v>3</v>
      </c>
      <c r="O27">
        <v>1.5777777777777779</v>
      </c>
      <c r="P27">
        <v>4</v>
      </c>
      <c r="Q27" t="s">
        <v>26</v>
      </c>
    </row>
    <row r="28" spans="1:17" x14ac:dyDescent="0.3">
      <c r="A28">
        <v>44881</v>
      </c>
      <c r="B28" t="s">
        <v>28</v>
      </c>
      <c r="C28" t="s">
        <v>16</v>
      </c>
      <c r="D28" t="s">
        <v>22</v>
      </c>
      <c r="E28">
        <v>6.81</v>
      </c>
      <c r="F28" s="50">
        <v>44699</v>
      </c>
      <c r="G28" s="50">
        <v>44701</v>
      </c>
      <c r="H28">
        <v>5</v>
      </c>
      <c r="I28">
        <v>2021</v>
      </c>
      <c r="J28" t="s">
        <v>5</v>
      </c>
      <c r="K28">
        <v>12</v>
      </c>
      <c r="L28">
        <v>0.39444444444444438</v>
      </c>
      <c r="M28">
        <v>4.7333333333333334</v>
      </c>
      <c r="N28">
        <v>3</v>
      </c>
      <c r="O28">
        <v>1.5777777777777779</v>
      </c>
      <c r="P28">
        <v>4</v>
      </c>
      <c r="Q28" t="s">
        <v>27</v>
      </c>
    </row>
    <row r="29" spans="1:17" x14ac:dyDescent="0.3">
      <c r="A29">
        <v>48858</v>
      </c>
      <c r="B29" t="s">
        <v>29</v>
      </c>
      <c r="C29" t="s">
        <v>16</v>
      </c>
      <c r="D29" t="s">
        <v>4</v>
      </c>
      <c r="E29">
        <v>5.33</v>
      </c>
      <c r="F29" s="50">
        <v>44731</v>
      </c>
      <c r="G29" s="50">
        <v>44754</v>
      </c>
      <c r="H29">
        <v>6</v>
      </c>
      <c r="I29">
        <v>2021</v>
      </c>
      <c r="J29" t="s">
        <v>19</v>
      </c>
      <c r="K29">
        <v>12</v>
      </c>
      <c r="L29">
        <v>5.8333333333333327E-2</v>
      </c>
      <c r="M29">
        <v>0.7</v>
      </c>
      <c r="N29">
        <v>24</v>
      </c>
      <c r="O29">
        <v>2.916666666666666E-2</v>
      </c>
      <c r="P29">
        <v>0.5</v>
      </c>
      <c r="Q29" t="s">
        <v>6</v>
      </c>
    </row>
    <row r="30" spans="1:17" x14ac:dyDescent="0.3">
      <c r="A30">
        <v>40679</v>
      </c>
      <c r="B30" t="s">
        <v>30</v>
      </c>
      <c r="C30" t="s">
        <v>16</v>
      </c>
      <c r="D30" t="s">
        <v>31</v>
      </c>
      <c r="E30">
        <v>6.14</v>
      </c>
      <c r="F30" s="50">
        <v>44499</v>
      </c>
      <c r="G30" s="50">
        <v>44504</v>
      </c>
      <c r="H30">
        <v>7</v>
      </c>
      <c r="I30">
        <v>2021</v>
      </c>
      <c r="J30" t="s">
        <v>9</v>
      </c>
      <c r="K30">
        <v>12</v>
      </c>
      <c r="L30">
        <v>0.38388888888888889</v>
      </c>
      <c r="M30">
        <v>4.6066666666666656</v>
      </c>
      <c r="N30">
        <v>6</v>
      </c>
      <c r="O30">
        <v>0.76777777777777778</v>
      </c>
      <c r="P30">
        <v>2</v>
      </c>
      <c r="Q30" t="s">
        <v>24</v>
      </c>
    </row>
    <row r="31" spans="1:17" x14ac:dyDescent="0.3">
      <c r="A31">
        <v>40679</v>
      </c>
      <c r="B31" t="s">
        <v>30</v>
      </c>
      <c r="C31" t="s">
        <v>16</v>
      </c>
      <c r="D31" t="s">
        <v>31</v>
      </c>
      <c r="E31">
        <v>6.14</v>
      </c>
      <c r="F31" s="50">
        <v>44499</v>
      </c>
      <c r="G31" s="50">
        <v>44504</v>
      </c>
      <c r="H31">
        <v>7</v>
      </c>
      <c r="I31">
        <v>2021</v>
      </c>
      <c r="J31" t="s">
        <v>9</v>
      </c>
      <c r="K31">
        <v>12</v>
      </c>
      <c r="L31">
        <v>0.38388888888888889</v>
      </c>
      <c r="M31">
        <v>4.6066666666666656</v>
      </c>
      <c r="N31">
        <v>6</v>
      </c>
      <c r="O31">
        <v>0.76777777777777778</v>
      </c>
      <c r="P31">
        <v>2</v>
      </c>
      <c r="Q31" t="s">
        <v>32</v>
      </c>
    </row>
    <row r="32" spans="1:17" x14ac:dyDescent="0.3">
      <c r="A32">
        <v>40679</v>
      </c>
      <c r="B32" t="s">
        <v>30</v>
      </c>
      <c r="C32" t="s">
        <v>16</v>
      </c>
      <c r="D32" t="s">
        <v>31</v>
      </c>
      <c r="E32">
        <v>6.14</v>
      </c>
      <c r="F32" s="50">
        <v>44499</v>
      </c>
      <c r="G32" s="50">
        <v>44504</v>
      </c>
      <c r="H32">
        <v>7</v>
      </c>
      <c r="I32">
        <v>2021</v>
      </c>
      <c r="J32" t="s">
        <v>9</v>
      </c>
      <c r="K32">
        <v>12</v>
      </c>
      <c r="L32">
        <v>0.38388888888888889</v>
      </c>
      <c r="M32">
        <v>4.6066666666666656</v>
      </c>
      <c r="N32">
        <v>6</v>
      </c>
      <c r="O32">
        <v>0.76777777777777778</v>
      </c>
      <c r="P32">
        <v>2</v>
      </c>
      <c r="Q32" t="s">
        <v>33</v>
      </c>
    </row>
    <row r="33" spans="1:17" x14ac:dyDescent="0.3">
      <c r="A33">
        <v>40679</v>
      </c>
      <c r="B33" t="s">
        <v>30</v>
      </c>
      <c r="C33" t="s">
        <v>16</v>
      </c>
      <c r="D33" t="s">
        <v>31</v>
      </c>
      <c r="E33">
        <v>6.14</v>
      </c>
      <c r="F33" s="50">
        <v>44499</v>
      </c>
      <c r="G33" s="50">
        <v>44504</v>
      </c>
      <c r="H33">
        <v>7</v>
      </c>
      <c r="I33">
        <v>2021</v>
      </c>
      <c r="J33" t="s">
        <v>9</v>
      </c>
      <c r="K33">
        <v>12</v>
      </c>
      <c r="L33">
        <v>0.38388888888888889</v>
      </c>
      <c r="M33">
        <v>4.6066666666666656</v>
      </c>
      <c r="N33">
        <v>6</v>
      </c>
      <c r="O33">
        <v>0.76777777777777778</v>
      </c>
      <c r="P33">
        <v>2</v>
      </c>
      <c r="Q33" t="s">
        <v>34</v>
      </c>
    </row>
    <row r="34" spans="1:17" x14ac:dyDescent="0.3">
      <c r="A34">
        <v>40148</v>
      </c>
      <c r="B34" t="s">
        <v>35</v>
      </c>
      <c r="C34" t="s">
        <v>16</v>
      </c>
      <c r="D34" t="s">
        <v>36</v>
      </c>
      <c r="E34">
        <v>6.79</v>
      </c>
      <c r="F34" s="50">
        <v>44074</v>
      </c>
      <c r="G34" s="50">
        <v>44089</v>
      </c>
      <c r="H34">
        <v>5</v>
      </c>
      <c r="I34">
        <v>2020</v>
      </c>
      <c r="J34" t="s">
        <v>9</v>
      </c>
      <c r="K34">
        <v>12</v>
      </c>
      <c r="L34">
        <v>0.40333333333333332</v>
      </c>
      <c r="M34">
        <v>4.84</v>
      </c>
      <c r="N34">
        <v>16</v>
      </c>
      <c r="O34">
        <v>0.30249999999999999</v>
      </c>
      <c r="P34">
        <v>0.75</v>
      </c>
      <c r="Q34" t="s">
        <v>37</v>
      </c>
    </row>
    <row r="35" spans="1:17" x14ac:dyDescent="0.3">
      <c r="A35">
        <v>40148</v>
      </c>
      <c r="B35" t="s">
        <v>35</v>
      </c>
      <c r="C35" t="s">
        <v>16</v>
      </c>
      <c r="D35" t="s">
        <v>36</v>
      </c>
      <c r="E35">
        <v>6.79</v>
      </c>
      <c r="F35" s="50">
        <v>44074</v>
      </c>
      <c r="G35" s="50">
        <v>44089</v>
      </c>
      <c r="H35">
        <v>5</v>
      </c>
      <c r="I35">
        <v>2020</v>
      </c>
      <c r="J35" t="s">
        <v>9</v>
      </c>
      <c r="K35">
        <v>12</v>
      </c>
      <c r="L35">
        <v>0.40333333333333332</v>
      </c>
      <c r="M35">
        <v>4.84</v>
      </c>
      <c r="N35">
        <v>16</v>
      </c>
      <c r="O35">
        <v>0.30249999999999999</v>
      </c>
      <c r="P35">
        <v>0.75</v>
      </c>
      <c r="Q35" t="s">
        <v>38</v>
      </c>
    </row>
    <row r="36" spans="1:17" x14ac:dyDescent="0.3">
      <c r="A36">
        <v>40924</v>
      </c>
      <c r="B36" t="s">
        <v>39</v>
      </c>
      <c r="C36" t="s">
        <v>8</v>
      </c>
      <c r="D36" t="s">
        <v>36</v>
      </c>
      <c r="E36">
        <v>6.52</v>
      </c>
      <c r="F36" s="50">
        <v>44542</v>
      </c>
      <c r="G36" s="50">
        <v>44542</v>
      </c>
      <c r="H36">
        <v>5</v>
      </c>
      <c r="I36">
        <v>2020</v>
      </c>
      <c r="J36" t="s">
        <v>5</v>
      </c>
      <c r="K36">
        <v>1</v>
      </c>
      <c r="L36">
        <v>0.40333333333333332</v>
      </c>
      <c r="M36">
        <v>0.40333333333333332</v>
      </c>
      <c r="N36">
        <v>1</v>
      </c>
      <c r="O36">
        <v>0.40333333333333332</v>
      </c>
      <c r="P36">
        <v>1</v>
      </c>
      <c r="Q36" t="s">
        <v>37</v>
      </c>
    </row>
    <row r="37" spans="1:17" x14ac:dyDescent="0.3">
      <c r="A37">
        <v>40924</v>
      </c>
      <c r="B37" t="s">
        <v>39</v>
      </c>
      <c r="C37" t="s">
        <v>8</v>
      </c>
      <c r="D37" t="s">
        <v>36</v>
      </c>
      <c r="E37">
        <v>6.52</v>
      </c>
      <c r="F37" s="50">
        <v>44542</v>
      </c>
      <c r="G37" s="50">
        <v>44542</v>
      </c>
      <c r="H37">
        <v>5</v>
      </c>
      <c r="I37">
        <v>2020</v>
      </c>
      <c r="J37" t="s">
        <v>5</v>
      </c>
      <c r="K37">
        <v>1</v>
      </c>
      <c r="L37">
        <v>0.40333333333333332</v>
      </c>
      <c r="M37">
        <v>0.40333333333333332</v>
      </c>
      <c r="N37">
        <v>1</v>
      </c>
      <c r="O37">
        <v>0.40333333333333332</v>
      </c>
      <c r="P37">
        <v>1</v>
      </c>
      <c r="Q37" t="s">
        <v>38</v>
      </c>
    </row>
    <row r="38" spans="1:17" x14ac:dyDescent="0.3">
      <c r="A38">
        <v>36793</v>
      </c>
      <c r="B38" t="s">
        <v>40</v>
      </c>
      <c r="C38" t="s">
        <v>16</v>
      </c>
      <c r="D38" t="s">
        <v>22</v>
      </c>
      <c r="E38">
        <v>6.85</v>
      </c>
      <c r="F38" s="50">
        <v>43574</v>
      </c>
      <c r="G38" s="50">
        <v>43580</v>
      </c>
      <c r="H38">
        <v>5</v>
      </c>
      <c r="I38">
        <v>2018</v>
      </c>
      <c r="J38" t="s">
        <v>17</v>
      </c>
      <c r="K38">
        <v>12</v>
      </c>
      <c r="L38">
        <v>0.38055555555555548</v>
      </c>
      <c r="M38">
        <v>4.5666666666666664</v>
      </c>
      <c r="N38">
        <v>7</v>
      </c>
      <c r="O38">
        <v>0.65238095238095239</v>
      </c>
      <c r="P38">
        <v>1.714285714285714</v>
      </c>
      <c r="Q38" t="s">
        <v>41</v>
      </c>
    </row>
    <row r="39" spans="1:17" x14ac:dyDescent="0.3">
      <c r="A39">
        <v>36793</v>
      </c>
      <c r="B39" t="s">
        <v>40</v>
      </c>
      <c r="C39" t="s">
        <v>16</v>
      </c>
      <c r="D39" t="s">
        <v>22</v>
      </c>
      <c r="E39">
        <v>6.85</v>
      </c>
      <c r="F39" s="50">
        <v>43574</v>
      </c>
      <c r="G39" s="50">
        <v>43580</v>
      </c>
      <c r="H39">
        <v>5</v>
      </c>
      <c r="I39">
        <v>2018</v>
      </c>
      <c r="J39" t="s">
        <v>17</v>
      </c>
      <c r="K39">
        <v>12</v>
      </c>
      <c r="L39">
        <v>0.38055555555555548</v>
      </c>
      <c r="M39">
        <v>4.5666666666666664</v>
      </c>
      <c r="N39">
        <v>7</v>
      </c>
      <c r="O39">
        <v>0.65238095238095239</v>
      </c>
      <c r="P39">
        <v>1.714285714285714</v>
      </c>
      <c r="Q39" t="s">
        <v>32</v>
      </c>
    </row>
    <row r="40" spans="1:17" x14ac:dyDescent="0.3">
      <c r="A40">
        <v>36793</v>
      </c>
      <c r="B40" t="s">
        <v>40</v>
      </c>
      <c r="C40" t="s">
        <v>16</v>
      </c>
      <c r="D40" t="s">
        <v>22</v>
      </c>
      <c r="E40">
        <v>6.85</v>
      </c>
      <c r="F40" s="50">
        <v>43574</v>
      </c>
      <c r="G40" s="50">
        <v>43580</v>
      </c>
      <c r="H40">
        <v>5</v>
      </c>
      <c r="I40">
        <v>2018</v>
      </c>
      <c r="J40" t="s">
        <v>17</v>
      </c>
      <c r="K40">
        <v>12</v>
      </c>
      <c r="L40">
        <v>0.38055555555555548</v>
      </c>
      <c r="M40">
        <v>4.5666666666666664</v>
      </c>
      <c r="N40">
        <v>7</v>
      </c>
      <c r="O40">
        <v>0.65238095238095239</v>
      </c>
      <c r="P40">
        <v>1.714285714285714</v>
      </c>
      <c r="Q40" t="s">
        <v>42</v>
      </c>
    </row>
    <row r="41" spans="1:17" x14ac:dyDescent="0.3">
      <c r="A41">
        <v>37956</v>
      </c>
      <c r="B41" t="s">
        <v>43</v>
      </c>
      <c r="C41" t="s">
        <v>16</v>
      </c>
      <c r="D41" t="s">
        <v>22</v>
      </c>
      <c r="E41">
        <v>7.67</v>
      </c>
      <c r="F41" s="50">
        <v>43570</v>
      </c>
      <c r="G41" s="50">
        <v>43585</v>
      </c>
      <c r="H41">
        <v>6</v>
      </c>
      <c r="I41">
        <v>2019</v>
      </c>
      <c r="J41" t="s">
        <v>9</v>
      </c>
      <c r="K41">
        <v>12</v>
      </c>
      <c r="L41">
        <v>0.38055555555555548</v>
      </c>
      <c r="M41">
        <v>4.5666666666666664</v>
      </c>
      <c r="N41">
        <v>16</v>
      </c>
      <c r="O41">
        <v>0.28541666666666671</v>
      </c>
      <c r="P41">
        <v>0.75</v>
      </c>
      <c r="Q41" t="s">
        <v>41</v>
      </c>
    </row>
    <row r="42" spans="1:17" x14ac:dyDescent="0.3">
      <c r="A42">
        <v>37956</v>
      </c>
      <c r="B42" t="s">
        <v>43</v>
      </c>
      <c r="C42" t="s">
        <v>16</v>
      </c>
      <c r="D42" t="s">
        <v>22</v>
      </c>
      <c r="E42">
        <v>7.67</v>
      </c>
      <c r="F42" s="50">
        <v>43570</v>
      </c>
      <c r="G42" s="50">
        <v>43585</v>
      </c>
      <c r="H42">
        <v>6</v>
      </c>
      <c r="I42">
        <v>2019</v>
      </c>
      <c r="J42" t="s">
        <v>9</v>
      </c>
      <c r="K42">
        <v>12</v>
      </c>
      <c r="L42">
        <v>0.38055555555555548</v>
      </c>
      <c r="M42">
        <v>4.5666666666666664</v>
      </c>
      <c r="N42">
        <v>16</v>
      </c>
      <c r="O42">
        <v>0.28541666666666671</v>
      </c>
      <c r="P42">
        <v>0.75</v>
      </c>
      <c r="Q42" t="s">
        <v>32</v>
      </c>
    </row>
    <row r="43" spans="1:17" x14ac:dyDescent="0.3">
      <c r="A43">
        <v>37956</v>
      </c>
      <c r="B43" t="s">
        <v>43</v>
      </c>
      <c r="C43" t="s">
        <v>16</v>
      </c>
      <c r="D43" t="s">
        <v>22</v>
      </c>
      <c r="E43">
        <v>7.67</v>
      </c>
      <c r="F43" s="50">
        <v>43570</v>
      </c>
      <c r="G43" s="50">
        <v>43585</v>
      </c>
      <c r="H43">
        <v>6</v>
      </c>
      <c r="I43">
        <v>2019</v>
      </c>
      <c r="J43" t="s">
        <v>9</v>
      </c>
      <c r="K43">
        <v>12</v>
      </c>
      <c r="L43">
        <v>0.38055555555555548</v>
      </c>
      <c r="M43">
        <v>4.5666666666666664</v>
      </c>
      <c r="N43">
        <v>16</v>
      </c>
      <c r="O43">
        <v>0.28541666666666671</v>
      </c>
      <c r="P43">
        <v>0.75</v>
      </c>
      <c r="Q43" t="s">
        <v>42</v>
      </c>
    </row>
    <row r="44" spans="1:17" x14ac:dyDescent="0.3">
      <c r="A44">
        <v>38101</v>
      </c>
      <c r="B44" t="s">
        <v>44</v>
      </c>
      <c r="C44" t="s">
        <v>16</v>
      </c>
      <c r="D44" t="s">
        <v>22</v>
      </c>
      <c r="E44">
        <v>7.66</v>
      </c>
      <c r="F44" s="50">
        <v>43578</v>
      </c>
      <c r="G44" s="50">
        <v>43590</v>
      </c>
      <c r="H44">
        <v>7</v>
      </c>
      <c r="I44">
        <v>2019</v>
      </c>
      <c r="J44" t="s">
        <v>9</v>
      </c>
      <c r="K44">
        <v>12</v>
      </c>
      <c r="L44">
        <v>0.40138888888888891</v>
      </c>
      <c r="M44">
        <v>4.8166666666666664</v>
      </c>
      <c r="N44">
        <v>13</v>
      </c>
      <c r="O44">
        <v>0.37051282051282047</v>
      </c>
      <c r="P44">
        <v>0.92307692307692313</v>
      </c>
      <c r="Q44" t="s">
        <v>20</v>
      </c>
    </row>
    <row r="45" spans="1:17" x14ac:dyDescent="0.3">
      <c r="A45">
        <v>38101</v>
      </c>
      <c r="B45" t="s">
        <v>44</v>
      </c>
      <c r="C45" t="s">
        <v>16</v>
      </c>
      <c r="D45" t="s">
        <v>22</v>
      </c>
      <c r="E45">
        <v>7.66</v>
      </c>
      <c r="F45" s="50">
        <v>43578</v>
      </c>
      <c r="G45" s="50">
        <v>43590</v>
      </c>
      <c r="H45">
        <v>7</v>
      </c>
      <c r="I45">
        <v>2019</v>
      </c>
      <c r="J45" t="s">
        <v>9</v>
      </c>
      <c r="K45">
        <v>12</v>
      </c>
      <c r="L45">
        <v>0.40138888888888891</v>
      </c>
      <c r="M45">
        <v>4.8166666666666664</v>
      </c>
      <c r="N45">
        <v>13</v>
      </c>
      <c r="O45">
        <v>0.37051282051282047</v>
      </c>
      <c r="P45">
        <v>0.92307692307692313</v>
      </c>
      <c r="Q45" t="s">
        <v>45</v>
      </c>
    </row>
    <row r="46" spans="1:17" x14ac:dyDescent="0.3">
      <c r="A46">
        <v>38101</v>
      </c>
      <c r="B46" t="s">
        <v>44</v>
      </c>
      <c r="C46" t="s">
        <v>16</v>
      </c>
      <c r="D46" t="s">
        <v>22</v>
      </c>
      <c r="E46">
        <v>7.66</v>
      </c>
      <c r="F46" s="50">
        <v>43578</v>
      </c>
      <c r="G46" s="50">
        <v>43590</v>
      </c>
      <c r="H46">
        <v>7</v>
      </c>
      <c r="I46">
        <v>2019</v>
      </c>
      <c r="J46" t="s">
        <v>9</v>
      </c>
      <c r="K46">
        <v>12</v>
      </c>
      <c r="L46">
        <v>0.40138888888888891</v>
      </c>
      <c r="M46">
        <v>4.8166666666666664</v>
      </c>
      <c r="N46">
        <v>13</v>
      </c>
      <c r="O46">
        <v>0.37051282051282047</v>
      </c>
      <c r="P46">
        <v>0.92307692307692313</v>
      </c>
      <c r="Q46" t="s">
        <v>41</v>
      </c>
    </row>
    <row r="47" spans="1:17" x14ac:dyDescent="0.3">
      <c r="A47">
        <v>38101</v>
      </c>
      <c r="B47" t="s">
        <v>44</v>
      </c>
      <c r="C47" t="s">
        <v>16</v>
      </c>
      <c r="D47" t="s">
        <v>22</v>
      </c>
      <c r="E47">
        <v>7.66</v>
      </c>
      <c r="F47" s="50">
        <v>43578</v>
      </c>
      <c r="G47" s="50">
        <v>43590</v>
      </c>
      <c r="H47">
        <v>7</v>
      </c>
      <c r="I47">
        <v>2019</v>
      </c>
      <c r="J47" t="s">
        <v>9</v>
      </c>
      <c r="K47">
        <v>12</v>
      </c>
      <c r="L47">
        <v>0.40138888888888891</v>
      </c>
      <c r="M47">
        <v>4.8166666666666664</v>
      </c>
      <c r="N47">
        <v>13</v>
      </c>
      <c r="O47">
        <v>0.37051282051282047</v>
      </c>
      <c r="P47">
        <v>0.92307692307692313</v>
      </c>
      <c r="Q47" t="s">
        <v>32</v>
      </c>
    </row>
    <row r="48" spans="1:17" x14ac:dyDescent="0.3">
      <c r="A48">
        <v>38101</v>
      </c>
      <c r="B48" t="s">
        <v>44</v>
      </c>
      <c r="C48" t="s">
        <v>16</v>
      </c>
      <c r="D48" t="s">
        <v>22</v>
      </c>
      <c r="E48">
        <v>7.66</v>
      </c>
      <c r="F48" s="50">
        <v>43578</v>
      </c>
      <c r="G48" s="50">
        <v>43590</v>
      </c>
      <c r="H48">
        <v>7</v>
      </c>
      <c r="I48">
        <v>2019</v>
      </c>
      <c r="J48" t="s">
        <v>9</v>
      </c>
      <c r="K48">
        <v>12</v>
      </c>
      <c r="L48">
        <v>0.40138888888888891</v>
      </c>
      <c r="M48">
        <v>4.8166666666666664</v>
      </c>
      <c r="N48">
        <v>13</v>
      </c>
      <c r="O48">
        <v>0.37051282051282047</v>
      </c>
      <c r="P48">
        <v>0.92307692307692313</v>
      </c>
      <c r="Q48" t="s">
        <v>26</v>
      </c>
    </row>
    <row r="49" spans="1:17" x14ac:dyDescent="0.3">
      <c r="A49">
        <v>38735</v>
      </c>
      <c r="B49" t="s">
        <v>46</v>
      </c>
      <c r="C49" t="s">
        <v>3</v>
      </c>
      <c r="D49" t="s">
        <v>22</v>
      </c>
      <c r="E49">
        <v>6.56</v>
      </c>
      <c r="F49" s="50">
        <v>43665</v>
      </c>
      <c r="G49" s="50">
        <v>43668</v>
      </c>
      <c r="H49">
        <v>5</v>
      </c>
      <c r="I49">
        <v>2019</v>
      </c>
      <c r="J49" t="s">
        <v>17</v>
      </c>
      <c r="K49">
        <v>12</v>
      </c>
      <c r="L49">
        <v>0.41666666666666669</v>
      </c>
      <c r="M49">
        <v>5</v>
      </c>
      <c r="N49">
        <v>4</v>
      </c>
      <c r="O49">
        <v>1.25</v>
      </c>
      <c r="P49">
        <v>3</v>
      </c>
      <c r="Q49" t="s">
        <v>10</v>
      </c>
    </row>
    <row r="50" spans="1:17" x14ac:dyDescent="0.3">
      <c r="A50">
        <v>38735</v>
      </c>
      <c r="B50" t="s">
        <v>46</v>
      </c>
      <c r="C50" t="s">
        <v>3</v>
      </c>
      <c r="D50" t="s">
        <v>22</v>
      </c>
      <c r="E50">
        <v>6.56</v>
      </c>
      <c r="F50" s="50">
        <v>43665</v>
      </c>
      <c r="G50" s="50">
        <v>43668</v>
      </c>
      <c r="H50">
        <v>5</v>
      </c>
      <c r="I50">
        <v>2019</v>
      </c>
      <c r="J50" t="s">
        <v>17</v>
      </c>
      <c r="K50">
        <v>12</v>
      </c>
      <c r="L50">
        <v>0.41666666666666669</v>
      </c>
      <c r="M50">
        <v>5</v>
      </c>
      <c r="N50">
        <v>4</v>
      </c>
      <c r="O50">
        <v>1.25</v>
      </c>
      <c r="P50">
        <v>3</v>
      </c>
      <c r="Q50" t="s">
        <v>24</v>
      </c>
    </row>
    <row r="51" spans="1:17" x14ac:dyDescent="0.3">
      <c r="A51">
        <v>38735</v>
      </c>
      <c r="B51" t="s">
        <v>46</v>
      </c>
      <c r="C51" t="s">
        <v>3</v>
      </c>
      <c r="D51" t="s">
        <v>22</v>
      </c>
      <c r="E51">
        <v>6.56</v>
      </c>
      <c r="F51" s="50">
        <v>43665</v>
      </c>
      <c r="G51" s="50">
        <v>43668</v>
      </c>
      <c r="H51">
        <v>5</v>
      </c>
      <c r="I51">
        <v>2019</v>
      </c>
      <c r="J51" t="s">
        <v>17</v>
      </c>
      <c r="K51">
        <v>12</v>
      </c>
      <c r="L51">
        <v>0.41666666666666669</v>
      </c>
      <c r="M51">
        <v>5</v>
      </c>
      <c r="N51">
        <v>4</v>
      </c>
      <c r="O51">
        <v>1.25</v>
      </c>
      <c r="P51">
        <v>3</v>
      </c>
      <c r="Q51" t="s">
        <v>12</v>
      </c>
    </row>
    <row r="52" spans="1:17" x14ac:dyDescent="0.3">
      <c r="A52">
        <v>38735</v>
      </c>
      <c r="B52" t="s">
        <v>46</v>
      </c>
      <c r="C52" t="s">
        <v>3</v>
      </c>
      <c r="D52" t="s">
        <v>22</v>
      </c>
      <c r="E52">
        <v>6.56</v>
      </c>
      <c r="F52" s="50">
        <v>43665</v>
      </c>
      <c r="G52" s="50">
        <v>43668</v>
      </c>
      <c r="H52">
        <v>5</v>
      </c>
      <c r="I52">
        <v>2019</v>
      </c>
      <c r="J52" t="s">
        <v>17</v>
      </c>
      <c r="K52">
        <v>12</v>
      </c>
      <c r="L52">
        <v>0.41666666666666669</v>
      </c>
      <c r="M52">
        <v>5</v>
      </c>
      <c r="N52">
        <v>4</v>
      </c>
      <c r="O52">
        <v>1.25</v>
      </c>
      <c r="P52">
        <v>3</v>
      </c>
      <c r="Q52" t="s">
        <v>47</v>
      </c>
    </row>
    <row r="53" spans="1:17" x14ac:dyDescent="0.3">
      <c r="A53">
        <v>38735</v>
      </c>
      <c r="B53" t="s">
        <v>46</v>
      </c>
      <c r="C53" t="s">
        <v>3</v>
      </c>
      <c r="D53" t="s">
        <v>22</v>
      </c>
      <c r="E53">
        <v>6.56</v>
      </c>
      <c r="F53" s="50">
        <v>43665</v>
      </c>
      <c r="G53" s="50">
        <v>43668</v>
      </c>
      <c r="H53">
        <v>5</v>
      </c>
      <c r="I53">
        <v>2019</v>
      </c>
      <c r="J53" t="s">
        <v>17</v>
      </c>
      <c r="K53">
        <v>12</v>
      </c>
      <c r="L53">
        <v>0.41666666666666669</v>
      </c>
      <c r="M53">
        <v>5</v>
      </c>
      <c r="N53">
        <v>4</v>
      </c>
      <c r="O53">
        <v>1.25</v>
      </c>
      <c r="P53">
        <v>3</v>
      </c>
      <c r="Q53" t="s">
        <v>41</v>
      </c>
    </row>
    <row r="54" spans="1:17" x14ac:dyDescent="0.3">
      <c r="A54">
        <v>38735</v>
      </c>
      <c r="B54" t="s">
        <v>46</v>
      </c>
      <c r="C54" t="s">
        <v>3</v>
      </c>
      <c r="D54" t="s">
        <v>22</v>
      </c>
      <c r="E54">
        <v>6.56</v>
      </c>
      <c r="F54" s="50">
        <v>43665</v>
      </c>
      <c r="G54" s="50">
        <v>43668</v>
      </c>
      <c r="H54">
        <v>5</v>
      </c>
      <c r="I54">
        <v>2019</v>
      </c>
      <c r="J54" t="s">
        <v>17</v>
      </c>
      <c r="K54">
        <v>12</v>
      </c>
      <c r="L54">
        <v>0.41666666666666669</v>
      </c>
      <c r="M54">
        <v>5</v>
      </c>
      <c r="N54">
        <v>4</v>
      </c>
      <c r="O54">
        <v>1.25</v>
      </c>
      <c r="P54">
        <v>3</v>
      </c>
      <c r="Q54" t="s">
        <v>13</v>
      </c>
    </row>
    <row r="55" spans="1:17" x14ac:dyDescent="0.3">
      <c r="A55">
        <v>38735</v>
      </c>
      <c r="B55" t="s">
        <v>46</v>
      </c>
      <c r="C55" t="s">
        <v>3</v>
      </c>
      <c r="D55" t="s">
        <v>22</v>
      </c>
      <c r="E55">
        <v>6.56</v>
      </c>
      <c r="F55" s="50">
        <v>43665</v>
      </c>
      <c r="G55" s="50">
        <v>43668</v>
      </c>
      <c r="H55">
        <v>5</v>
      </c>
      <c r="I55">
        <v>2019</v>
      </c>
      <c r="J55" t="s">
        <v>17</v>
      </c>
      <c r="K55">
        <v>12</v>
      </c>
      <c r="L55">
        <v>0.41666666666666669</v>
      </c>
      <c r="M55">
        <v>5</v>
      </c>
      <c r="N55">
        <v>4</v>
      </c>
      <c r="O55">
        <v>1.25</v>
      </c>
      <c r="P55">
        <v>3</v>
      </c>
      <c r="Q55" t="s">
        <v>42</v>
      </c>
    </row>
    <row r="56" spans="1:17" x14ac:dyDescent="0.3">
      <c r="A56">
        <v>38735</v>
      </c>
      <c r="B56" t="s">
        <v>46</v>
      </c>
      <c r="C56" t="s">
        <v>3</v>
      </c>
      <c r="D56" t="s">
        <v>22</v>
      </c>
      <c r="E56">
        <v>6.56</v>
      </c>
      <c r="F56" s="50">
        <v>43665</v>
      </c>
      <c r="G56" s="50">
        <v>43668</v>
      </c>
      <c r="H56">
        <v>5</v>
      </c>
      <c r="I56">
        <v>2019</v>
      </c>
      <c r="J56" t="s">
        <v>17</v>
      </c>
      <c r="K56">
        <v>12</v>
      </c>
      <c r="L56">
        <v>0.41666666666666669</v>
      </c>
      <c r="M56">
        <v>5</v>
      </c>
      <c r="N56">
        <v>4</v>
      </c>
      <c r="O56">
        <v>1.25</v>
      </c>
      <c r="P56">
        <v>3</v>
      </c>
      <c r="Q56" t="s">
        <v>27</v>
      </c>
    </row>
    <row r="57" spans="1:17" x14ac:dyDescent="0.3">
      <c r="A57">
        <v>38735</v>
      </c>
      <c r="B57" t="s">
        <v>46</v>
      </c>
      <c r="C57" t="s">
        <v>3</v>
      </c>
      <c r="D57" t="s">
        <v>22</v>
      </c>
      <c r="E57">
        <v>6.56</v>
      </c>
      <c r="F57" s="50">
        <v>43665</v>
      </c>
      <c r="G57" s="50">
        <v>43668</v>
      </c>
      <c r="H57">
        <v>5</v>
      </c>
      <c r="I57">
        <v>2019</v>
      </c>
      <c r="J57" t="s">
        <v>17</v>
      </c>
      <c r="K57">
        <v>12</v>
      </c>
      <c r="L57">
        <v>0.41666666666666669</v>
      </c>
      <c r="M57">
        <v>5</v>
      </c>
      <c r="N57">
        <v>4</v>
      </c>
      <c r="O57">
        <v>1.25</v>
      </c>
      <c r="P57">
        <v>3</v>
      </c>
      <c r="Q57" t="s">
        <v>48</v>
      </c>
    </row>
    <row r="58" spans="1:17" x14ac:dyDescent="0.3">
      <c r="A58">
        <v>320</v>
      </c>
      <c r="B58" t="s">
        <v>49</v>
      </c>
      <c r="C58" t="s">
        <v>50</v>
      </c>
      <c r="D58" t="s">
        <v>4</v>
      </c>
      <c r="E58">
        <v>6.54</v>
      </c>
      <c r="F58" s="50">
        <v>44127</v>
      </c>
      <c r="G58" s="50">
        <v>44129</v>
      </c>
      <c r="H58">
        <v>6</v>
      </c>
      <c r="I58">
        <v>1998</v>
      </c>
      <c r="J58" t="s">
        <v>9</v>
      </c>
      <c r="K58">
        <v>2</v>
      </c>
      <c r="L58">
        <v>0.43333333333333329</v>
      </c>
      <c r="M58">
        <v>0.8666666666666667</v>
      </c>
      <c r="N58">
        <v>3</v>
      </c>
      <c r="O58">
        <v>0.28888888888888892</v>
      </c>
      <c r="P58">
        <v>0.66666666666666663</v>
      </c>
      <c r="Q58" t="s">
        <v>23</v>
      </c>
    </row>
    <row r="59" spans="1:17" x14ac:dyDescent="0.3">
      <c r="A59">
        <v>320</v>
      </c>
      <c r="B59" t="s">
        <v>49</v>
      </c>
      <c r="C59" t="s">
        <v>50</v>
      </c>
      <c r="D59" t="s">
        <v>4</v>
      </c>
      <c r="E59">
        <v>6.54</v>
      </c>
      <c r="F59" s="50">
        <v>44127</v>
      </c>
      <c r="G59" s="50">
        <v>44129</v>
      </c>
      <c r="H59">
        <v>6</v>
      </c>
      <c r="I59">
        <v>1998</v>
      </c>
      <c r="J59" t="s">
        <v>9</v>
      </c>
      <c r="K59">
        <v>2</v>
      </c>
      <c r="L59">
        <v>0.43333333333333329</v>
      </c>
      <c r="M59">
        <v>0.8666666666666667</v>
      </c>
      <c r="N59">
        <v>3</v>
      </c>
      <c r="O59">
        <v>0.28888888888888892</v>
      </c>
      <c r="P59">
        <v>0.66666666666666663</v>
      </c>
      <c r="Q59" t="s">
        <v>51</v>
      </c>
    </row>
    <row r="60" spans="1:17" x14ac:dyDescent="0.3">
      <c r="A60">
        <v>320</v>
      </c>
      <c r="B60" t="s">
        <v>49</v>
      </c>
      <c r="C60" t="s">
        <v>50</v>
      </c>
      <c r="D60" t="s">
        <v>4</v>
      </c>
      <c r="E60">
        <v>6.54</v>
      </c>
      <c r="F60" s="50">
        <v>44127</v>
      </c>
      <c r="G60" s="50">
        <v>44129</v>
      </c>
      <c r="H60">
        <v>6</v>
      </c>
      <c r="I60">
        <v>1998</v>
      </c>
      <c r="J60" t="s">
        <v>9</v>
      </c>
      <c r="K60">
        <v>2</v>
      </c>
      <c r="L60">
        <v>0.43333333333333329</v>
      </c>
      <c r="M60">
        <v>0.8666666666666667</v>
      </c>
      <c r="N60">
        <v>3</v>
      </c>
      <c r="O60">
        <v>0.28888888888888892</v>
      </c>
      <c r="P60">
        <v>0.66666666666666663</v>
      </c>
      <c r="Q60" t="s">
        <v>24</v>
      </c>
    </row>
    <row r="61" spans="1:17" x14ac:dyDescent="0.3">
      <c r="A61">
        <v>320</v>
      </c>
      <c r="B61" t="s">
        <v>49</v>
      </c>
      <c r="C61" t="s">
        <v>50</v>
      </c>
      <c r="D61" t="s">
        <v>4</v>
      </c>
      <c r="E61">
        <v>6.54</v>
      </c>
      <c r="F61" s="50">
        <v>44127</v>
      </c>
      <c r="G61" s="50">
        <v>44129</v>
      </c>
      <c r="H61">
        <v>6</v>
      </c>
      <c r="I61">
        <v>1998</v>
      </c>
      <c r="J61" t="s">
        <v>9</v>
      </c>
      <c r="K61">
        <v>2</v>
      </c>
      <c r="L61">
        <v>0.43333333333333329</v>
      </c>
      <c r="M61">
        <v>0.8666666666666667</v>
      </c>
      <c r="N61">
        <v>3</v>
      </c>
      <c r="O61">
        <v>0.28888888888888892</v>
      </c>
      <c r="P61">
        <v>0.66666666666666663</v>
      </c>
      <c r="Q61" t="s">
        <v>52</v>
      </c>
    </row>
    <row r="62" spans="1:17" x14ac:dyDescent="0.3">
      <c r="A62">
        <v>320</v>
      </c>
      <c r="B62" t="s">
        <v>49</v>
      </c>
      <c r="C62" t="s">
        <v>50</v>
      </c>
      <c r="D62" t="s">
        <v>4</v>
      </c>
      <c r="E62">
        <v>6.54</v>
      </c>
      <c r="F62" s="50">
        <v>44127</v>
      </c>
      <c r="G62" s="50">
        <v>44129</v>
      </c>
      <c r="H62">
        <v>6</v>
      </c>
      <c r="I62">
        <v>1998</v>
      </c>
      <c r="J62" t="s">
        <v>9</v>
      </c>
      <c r="K62">
        <v>2</v>
      </c>
      <c r="L62">
        <v>0.43333333333333329</v>
      </c>
      <c r="M62">
        <v>0.8666666666666667</v>
      </c>
      <c r="N62">
        <v>3</v>
      </c>
      <c r="O62">
        <v>0.28888888888888892</v>
      </c>
      <c r="P62">
        <v>0.66666666666666663</v>
      </c>
      <c r="Q62" t="s">
        <v>53</v>
      </c>
    </row>
    <row r="63" spans="1:17" x14ac:dyDescent="0.3">
      <c r="A63">
        <v>306</v>
      </c>
      <c r="B63" t="s">
        <v>54</v>
      </c>
      <c r="C63" t="s">
        <v>16</v>
      </c>
      <c r="D63" t="s">
        <v>4</v>
      </c>
      <c r="E63">
        <v>7.23</v>
      </c>
      <c r="F63" s="50">
        <v>43248</v>
      </c>
      <c r="G63" s="50">
        <v>43258</v>
      </c>
      <c r="H63">
        <v>8</v>
      </c>
      <c r="I63">
        <v>2002</v>
      </c>
      <c r="J63" t="s">
        <v>17</v>
      </c>
      <c r="K63">
        <v>13</v>
      </c>
      <c r="L63">
        <v>0.4</v>
      </c>
      <c r="M63">
        <v>5.2</v>
      </c>
      <c r="N63">
        <v>11</v>
      </c>
      <c r="O63">
        <v>0.47272727272727272</v>
      </c>
      <c r="P63">
        <v>1.1818181818181821</v>
      </c>
      <c r="Q63" t="s">
        <v>55</v>
      </c>
    </row>
    <row r="64" spans="1:17" x14ac:dyDescent="0.3">
      <c r="A64">
        <v>306</v>
      </c>
      <c r="B64" t="s">
        <v>54</v>
      </c>
      <c r="C64" t="s">
        <v>16</v>
      </c>
      <c r="D64" t="s">
        <v>4</v>
      </c>
      <c r="E64">
        <v>7.23</v>
      </c>
      <c r="F64" s="50">
        <v>43248</v>
      </c>
      <c r="G64" s="50">
        <v>43258</v>
      </c>
      <c r="H64">
        <v>8</v>
      </c>
      <c r="I64">
        <v>2002</v>
      </c>
      <c r="J64" t="s">
        <v>17</v>
      </c>
      <c r="K64">
        <v>13</v>
      </c>
      <c r="L64">
        <v>0.4</v>
      </c>
      <c r="M64">
        <v>5.2</v>
      </c>
      <c r="N64">
        <v>11</v>
      </c>
      <c r="O64">
        <v>0.47272727272727272</v>
      </c>
      <c r="P64">
        <v>1.1818181818181821</v>
      </c>
      <c r="Q64" t="s">
        <v>20</v>
      </c>
    </row>
    <row r="65" spans="1:17" x14ac:dyDescent="0.3">
      <c r="A65">
        <v>306</v>
      </c>
      <c r="B65" t="s">
        <v>54</v>
      </c>
      <c r="C65" t="s">
        <v>16</v>
      </c>
      <c r="D65" t="s">
        <v>4</v>
      </c>
      <c r="E65">
        <v>7.23</v>
      </c>
      <c r="F65" s="50">
        <v>43248</v>
      </c>
      <c r="G65" s="50">
        <v>43258</v>
      </c>
      <c r="H65">
        <v>8</v>
      </c>
      <c r="I65">
        <v>2002</v>
      </c>
      <c r="J65" t="s">
        <v>17</v>
      </c>
      <c r="K65">
        <v>13</v>
      </c>
      <c r="L65">
        <v>0.4</v>
      </c>
      <c r="M65">
        <v>5.2</v>
      </c>
      <c r="N65">
        <v>11</v>
      </c>
      <c r="O65">
        <v>0.47272727272727272</v>
      </c>
      <c r="P65">
        <v>1.1818181818181821</v>
      </c>
      <c r="Q65" t="s">
        <v>56</v>
      </c>
    </row>
    <row r="66" spans="1:17" x14ac:dyDescent="0.3">
      <c r="A66">
        <v>306</v>
      </c>
      <c r="B66" t="s">
        <v>54</v>
      </c>
      <c r="C66" t="s">
        <v>16</v>
      </c>
      <c r="D66" t="s">
        <v>4</v>
      </c>
      <c r="E66">
        <v>7.23</v>
      </c>
      <c r="F66" s="50">
        <v>43248</v>
      </c>
      <c r="G66" s="50">
        <v>43258</v>
      </c>
      <c r="H66">
        <v>8</v>
      </c>
      <c r="I66">
        <v>2002</v>
      </c>
      <c r="J66" t="s">
        <v>17</v>
      </c>
      <c r="K66">
        <v>13</v>
      </c>
      <c r="L66">
        <v>0.4</v>
      </c>
      <c r="M66">
        <v>5.2</v>
      </c>
      <c r="N66">
        <v>11</v>
      </c>
      <c r="O66">
        <v>0.47272727272727272</v>
      </c>
      <c r="P66">
        <v>1.1818181818181821</v>
      </c>
      <c r="Q66" t="s">
        <v>11</v>
      </c>
    </row>
    <row r="67" spans="1:17" x14ac:dyDescent="0.3">
      <c r="A67">
        <v>306</v>
      </c>
      <c r="B67" t="s">
        <v>54</v>
      </c>
      <c r="C67" t="s">
        <v>16</v>
      </c>
      <c r="D67" t="s">
        <v>4</v>
      </c>
      <c r="E67">
        <v>7.23</v>
      </c>
      <c r="F67" s="50">
        <v>43248</v>
      </c>
      <c r="G67" s="50">
        <v>43258</v>
      </c>
      <c r="H67">
        <v>8</v>
      </c>
      <c r="I67">
        <v>2002</v>
      </c>
      <c r="J67" t="s">
        <v>17</v>
      </c>
      <c r="K67">
        <v>13</v>
      </c>
      <c r="L67">
        <v>0.4</v>
      </c>
      <c r="M67">
        <v>5.2</v>
      </c>
      <c r="N67">
        <v>11</v>
      </c>
      <c r="O67">
        <v>0.47272727272727272</v>
      </c>
      <c r="P67">
        <v>1.1818181818181821</v>
      </c>
      <c r="Q67" t="s">
        <v>25</v>
      </c>
    </row>
    <row r="68" spans="1:17" x14ac:dyDescent="0.3">
      <c r="A68">
        <v>306</v>
      </c>
      <c r="B68" t="s">
        <v>54</v>
      </c>
      <c r="C68" t="s">
        <v>16</v>
      </c>
      <c r="D68" t="s">
        <v>4</v>
      </c>
      <c r="E68">
        <v>7.23</v>
      </c>
      <c r="F68" s="50">
        <v>43248</v>
      </c>
      <c r="G68" s="50">
        <v>43258</v>
      </c>
      <c r="H68">
        <v>8</v>
      </c>
      <c r="I68">
        <v>2002</v>
      </c>
      <c r="J68" t="s">
        <v>17</v>
      </c>
      <c r="K68">
        <v>13</v>
      </c>
      <c r="L68">
        <v>0.4</v>
      </c>
      <c r="M68">
        <v>5.2</v>
      </c>
      <c r="N68">
        <v>11</v>
      </c>
      <c r="O68">
        <v>0.47272727272727272</v>
      </c>
      <c r="P68">
        <v>1.1818181818181821</v>
      </c>
      <c r="Q68" t="s">
        <v>57</v>
      </c>
    </row>
    <row r="69" spans="1:17" x14ac:dyDescent="0.3">
      <c r="A69">
        <v>39790</v>
      </c>
      <c r="B69" t="s">
        <v>58</v>
      </c>
      <c r="C69" t="s">
        <v>16</v>
      </c>
      <c r="D69" t="s">
        <v>59</v>
      </c>
      <c r="E69">
        <v>7.1</v>
      </c>
      <c r="F69" s="50">
        <v>44398</v>
      </c>
      <c r="G69" s="50">
        <v>44415</v>
      </c>
      <c r="H69">
        <v>6</v>
      </c>
      <c r="I69">
        <v>2020</v>
      </c>
      <c r="J69" t="s">
        <v>19</v>
      </c>
      <c r="K69">
        <v>12</v>
      </c>
      <c r="L69">
        <v>0.40388888888888891</v>
      </c>
      <c r="M69">
        <v>4.8466666666666667</v>
      </c>
      <c r="N69">
        <v>18</v>
      </c>
      <c r="O69">
        <v>0.26925925925925931</v>
      </c>
      <c r="P69">
        <v>0.66666666666666663</v>
      </c>
      <c r="Q69" t="s">
        <v>60</v>
      </c>
    </row>
    <row r="70" spans="1:17" x14ac:dyDescent="0.3">
      <c r="A70">
        <v>39790</v>
      </c>
      <c r="B70" t="s">
        <v>58</v>
      </c>
      <c r="C70" t="s">
        <v>16</v>
      </c>
      <c r="D70" t="s">
        <v>59</v>
      </c>
      <c r="E70">
        <v>7.1</v>
      </c>
      <c r="F70" s="50">
        <v>44398</v>
      </c>
      <c r="G70" s="50">
        <v>44415</v>
      </c>
      <c r="H70">
        <v>6</v>
      </c>
      <c r="I70">
        <v>2020</v>
      </c>
      <c r="J70" t="s">
        <v>19</v>
      </c>
      <c r="K70">
        <v>12</v>
      </c>
      <c r="L70">
        <v>0.40388888888888891</v>
      </c>
      <c r="M70">
        <v>4.8466666666666667</v>
      </c>
      <c r="N70">
        <v>18</v>
      </c>
      <c r="O70">
        <v>0.26925925925925931</v>
      </c>
      <c r="P70">
        <v>0.66666666666666663</v>
      </c>
      <c r="Q70" t="s">
        <v>41</v>
      </c>
    </row>
    <row r="71" spans="1:17" x14ac:dyDescent="0.3">
      <c r="A71">
        <v>39790</v>
      </c>
      <c r="B71" t="s">
        <v>58</v>
      </c>
      <c r="C71" t="s">
        <v>16</v>
      </c>
      <c r="D71" t="s">
        <v>59</v>
      </c>
      <c r="E71">
        <v>7.1</v>
      </c>
      <c r="F71" s="50">
        <v>44398</v>
      </c>
      <c r="G71" s="50">
        <v>44415</v>
      </c>
      <c r="H71">
        <v>6</v>
      </c>
      <c r="I71">
        <v>2020</v>
      </c>
      <c r="J71" t="s">
        <v>19</v>
      </c>
      <c r="K71">
        <v>12</v>
      </c>
      <c r="L71">
        <v>0.40388888888888891</v>
      </c>
      <c r="M71">
        <v>4.8466666666666667</v>
      </c>
      <c r="N71">
        <v>18</v>
      </c>
      <c r="O71">
        <v>0.26925925925925931</v>
      </c>
      <c r="P71">
        <v>0.66666666666666663</v>
      </c>
      <c r="Q71" t="s">
        <v>32</v>
      </c>
    </row>
    <row r="72" spans="1:17" x14ac:dyDescent="0.3">
      <c r="A72">
        <v>39590</v>
      </c>
      <c r="B72" t="s">
        <v>61</v>
      </c>
      <c r="C72" t="s">
        <v>16</v>
      </c>
      <c r="D72" t="s">
        <v>62</v>
      </c>
      <c r="E72">
        <v>6.55</v>
      </c>
      <c r="F72" s="50">
        <v>43960</v>
      </c>
      <c r="G72" s="50">
        <v>43981</v>
      </c>
      <c r="H72">
        <v>7</v>
      </c>
      <c r="I72">
        <v>2019</v>
      </c>
      <c r="J72" t="s">
        <v>19</v>
      </c>
      <c r="K72">
        <v>12</v>
      </c>
      <c r="L72">
        <v>0.39444444444444438</v>
      </c>
      <c r="M72">
        <v>4.7333333333333334</v>
      </c>
      <c r="N72">
        <v>22</v>
      </c>
      <c r="O72">
        <v>0.21515151515151509</v>
      </c>
      <c r="P72">
        <v>0.54545454545454541</v>
      </c>
      <c r="Q72" t="s">
        <v>63</v>
      </c>
    </row>
    <row r="73" spans="1:17" x14ac:dyDescent="0.3">
      <c r="A73">
        <v>39590</v>
      </c>
      <c r="B73" t="s">
        <v>61</v>
      </c>
      <c r="C73" t="s">
        <v>16</v>
      </c>
      <c r="D73" t="s">
        <v>62</v>
      </c>
      <c r="E73">
        <v>6.55</v>
      </c>
      <c r="F73" s="50">
        <v>43960</v>
      </c>
      <c r="G73" s="50">
        <v>43981</v>
      </c>
      <c r="H73">
        <v>7</v>
      </c>
      <c r="I73">
        <v>2019</v>
      </c>
      <c r="J73" t="s">
        <v>19</v>
      </c>
      <c r="K73">
        <v>12</v>
      </c>
      <c r="L73">
        <v>0.39444444444444438</v>
      </c>
      <c r="M73">
        <v>4.7333333333333334</v>
      </c>
      <c r="N73">
        <v>22</v>
      </c>
      <c r="O73">
        <v>0.21515151515151509</v>
      </c>
      <c r="P73">
        <v>0.54545454545454541</v>
      </c>
      <c r="Q73" t="s">
        <v>20</v>
      </c>
    </row>
    <row r="74" spans="1:17" x14ac:dyDescent="0.3">
      <c r="A74">
        <v>39590</v>
      </c>
      <c r="B74" t="s">
        <v>61</v>
      </c>
      <c r="C74" t="s">
        <v>16</v>
      </c>
      <c r="D74" t="s">
        <v>62</v>
      </c>
      <c r="E74">
        <v>6.55</v>
      </c>
      <c r="F74" s="50">
        <v>43960</v>
      </c>
      <c r="G74" s="50">
        <v>43981</v>
      </c>
      <c r="H74">
        <v>7</v>
      </c>
      <c r="I74">
        <v>2019</v>
      </c>
      <c r="J74" t="s">
        <v>19</v>
      </c>
      <c r="K74">
        <v>12</v>
      </c>
      <c r="L74">
        <v>0.39444444444444438</v>
      </c>
      <c r="M74">
        <v>4.7333333333333334</v>
      </c>
      <c r="N74">
        <v>22</v>
      </c>
      <c r="O74">
        <v>0.21515151515151509</v>
      </c>
      <c r="P74">
        <v>0.54545454545454541</v>
      </c>
      <c r="Q74" t="s">
        <v>6</v>
      </c>
    </row>
    <row r="75" spans="1:17" x14ac:dyDescent="0.3">
      <c r="A75">
        <v>39590</v>
      </c>
      <c r="B75" t="s">
        <v>61</v>
      </c>
      <c r="C75" t="s">
        <v>16</v>
      </c>
      <c r="D75" t="s">
        <v>62</v>
      </c>
      <c r="E75">
        <v>6.55</v>
      </c>
      <c r="F75" s="50">
        <v>43960</v>
      </c>
      <c r="G75" s="50">
        <v>43981</v>
      </c>
      <c r="H75">
        <v>7</v>
      </c>
      <c r="I75">
        <v>2019</v>
      </c>
      <c r="J75" t="s">
        <v>19</v>
      </c>
      <c r="K75">
        <v>12</v>
      </c>
      <c r="L75">
        <v>0.39444444444444438</v>
      </c>
      <c r="M75">
        <v>4.7333333333333334</v>
      </c>
      <c r="N75">
        <v>22</v>
      </c>
      <c r="O75">
        <v>0.21515151515151509</v>
      </c>
      <c r="P75">
        <v>0.54545454545454541</v>
      </c>
      <c r="Q75" t="s">
        <v>64</v>
      </c>
    </row>
    <row r="76" spans="1:17" x14ac:dyDescent="0.3">
      <c r="A76">
        <v>53</v>
      </c>
      <c r="B76" t="s">
        <v>65</v>
      </c>
      <c r="C76" t="s">
        <v>16</v>
      </c>
      <c r="D76" t="s">
        <v>22</v>
      </c>
      <c r="E76">
        <v>7.11</v>
      </c>
      <c r="F76" s="50">
        <v>43505</v>
      </c>
      <c r="G76" s="50">
        <v>43538</v>
      </c>
      <c r="H76">
        <v>3</v>
      </c>
      <c r="I76">
        <v>2002</v>
      </c>
      <c r="J76" t="s">
        <v>17</v>
      </c>
      <c r="K76">
        <v>24</v>
      </c>
      <c r="L76">
        <v>0.38527777777777777</v>
      </c>
      <c r="M76">
        <v>9.2466666666666661</v>
      </c>
      <c r="N76">
        <v>34</v>
      </c>
      <c r="O76">
        <v>0.2719607843137255</v>
      </c>
      <c r="P76">
        <v>0.70588235294117652</v>
      </c>
      <c r="Q76" t="s">
        <v>20</v>
      </c>
    </row>
    <row r="77" spans="1:17" x14ac:dyDescent="0.3">
      <c r="A77">
        <v>53</v>
      </c>
      <c r="B77" t="s">
        <v>65</v>
      </c>
      <c r="C77" t="s">
        <v>16</v>
      </c>
      <c r="D77" t="s">
        <v>22</v>
      </c>
      <c r="E77">
        <v>7.11</v>
      </c>
      <c r="F77" s="50">
        <v>43505</v>
      </c>
      <c r="G77" s="50">
        <v>43538</v>
      </c>
      <c r="H77">
        <v>3</v>
      </c>
      <c r="I77">
        <v>2002</v>
      </c>
      <c r="J77" t="s">
        <v>17</v>
      </c>
      <c r="K77">
        <v>24</v>
      </c>
      <c r="L77">
        <v>0.38527777777777777</v>
      </c>
      <c r="M77">
        <v>9.2466666666666661</v>
      </c>
      <c r="N77">
        <v>34</v>
      </c>
      <c r="O77">
        <v>0.2719607843137255</v>
      </c>
      <c r="P77">
        <v>0.70588235294117652</v>
      </c>
      <c r="Q77" t="s">
        <v>24</v>
      </c>
    </row>
    <row r="78" spans="1:17" x14ac:dyDescent="0.3">
      <c r="A78">
        <v>53</v>
      </c>
      <c r="B78" t="s">
        <v>65</v>
      </c>
      <c r="C78" t="s">
        <v>16</v>
      </c>
      <c r="D78" t="s">
        <v>22</v>
      </c>
      <c r="E78">
        <v>7.11</v>
      </c>
      <c r="F78" s="50">
        <v>43505</v>
      </c>
      <c r="G78" s="50">
        <v>43538</v>
      </c>
      <c r="H78">
        <v>3</v>
      </c>
      <c r="I78">
        <v>2002</v>
      </c>
      <c r="J78" t="s">
        <v>17</v>
      </c>
      <c r="K78">
        <v>24</v>
      </c>
      <c r="L78">
        <v>0.38527777777777777</v>
      </c>
      <c r="M78">
        <v>9.2466666666666661</v>
      </c>
      <c r="N78">
        <v>34</v>
      </c>
      <c r="O78">
        <v>0.2719607843137255</v>
      </c>
      <c r="P78">
        <v>0.70588235294117652</v>
      </c>
      <c r="Q78" t="s">
        <v>45</v>
      </c>
    </row>
    <row r="79" spans="1:17" x14ac:dyDescent="0.3">
      <c r="A79">
        <v>53</v>
      </c>
      <c r="B79" t="s">
        <v>65</v>
      </c>
      <c r="C79" t="s">
        <v>16</v>
      </c>
      <c r="D79" t="s">
        <v>22</v>
      </c>
      <c r="E79">
        <v>7.11</v>
      </c>
      <c r="F79" s="50">
        <v>43505</v>
      </c>
      <c r="G79" s="50">
        <v>43538</v>
      </c>
      <c r="H79">
        <v>3</v>
      </c>
      <c r="I79">
        <v>2002</v>
      </c>
      <c r="J79" t="s">
        <v>17</v>
      </c>
      <c r="K79">
        <v>24</v>
      </c>
      <c r="L79">
        <v>0.38527777777777777</v>
      </c>
      <c r="M79">
        <v>9.2466666666666661</v>
      </c>
      <c r="N79">
        <v>34</v>
      </c>
      <c r="O79">
        <v>0.2719607843137255</v>
      </c>
      <c r="P79">
        <v>0.70588235294117652</v>
      </c>
      <c r="Q79" t="s">
        <v>41</v>
      </c>
    </row>
    <row r="80" spans="1:17" x14ac:dyDescent="0.3">
      <c r="A80">
        <v>53</v>
      </c>
      <c r="B80" t="s">
        <v>65</v>
      </c>
      <c r="C80" t="s">
        <v>16</v>
      </c>
      <c r="D80" t="s">
        <v>22</v>
      </c>
      <c r="E80">
        <v>7.11</v>
      </c>
      <c r="F80" s="50">
        <v>43505</v>
      </c>
      <c r="G80" s="50">
        <v>43538</v>
      </c>
      <c r="H80">
        <v>3</v>
      </c>
      <c r="I80">
        <v>2002</v>
      </c>
      <c r="J80" t="s">
        <v>17</v>
      </c>
      <c r="K80">
        <v>24</v>
      </c>
      <c r="L80">
        <v>0.38527777777777777</v>
      </c>
      <c r="M80">
        <v>9.2466666666666661</v>
      </c>
      <c r="N80">
        <v>34</v>
      </c>
      <c r="O80">
        <v>0.2719607843137255</v>
      </c>
      <c r="P80">
        <v>0.70588235294117652</v>
      </c>
      <c r="Q80" t="s">
        <v>66</v>
      </c>
    </row>
    <row r="81" spans="1:17" x14ac:dyDescent="0.3">
      <c r="A81">
        <v>394</v>
      </c>
      <c r="B81" t="s">
        <v>67</v>
      </c>
      <c r="C81" t="s">
        <v>16</v>
      </c>
      <c r="D81" t="s">
        <v>22</v>
      </c>
      <c r="E81">
        <v>7.12</v>
      </c>
      <c r="F81" s="50">
        <v>43542</v>
      </c>
      <c r="G81" s="50">
        <v>43555</v>
      </c>
      <c r="H81">
        <v>3</v>
      </c>
      <c r="I81">
        <v>2003</v>
      </c>
      <c r="J81" t="s">
        <v>19</v>
      </c>
      <c r="K81">
        <v>12</v>
      </c>
      <c r="L81">
        <v>0.38333333333333341</v>
      </c>
      <c r="M81">
        <v>4.6000000000000014</v>
      </c>
      <c r="N81">
        <v>14</v>
      </c>
      <c r="O81">
        <v>0.32857142857142863</v>
      </c>
      <c r="P81">
        <v>0.8571428571428571</v>
      </c>
      <c r="Q81" t="s">
        <v>20</v>
      </c>
    </row>
    <row r="82" spans="1:17" x14ac:dyDescent="0.3">
      <c r="A82">
        <v>394</v>
      </c>
      <c r="B82" t="s">
        <v>67</v>
      </c>
      <c r="C82" t="s">
        <v>16</v>
      </c>
      <c r="D82" t="s">
        <v>22</v>
      </c>
      <c r="E82">
        <v>7.12</v>
      </c>
      <c r="F82" s="50">
        <v>43542</v>
      </c>
      <c r="G82" s="50">
        <v>43555</v>
      </c>
      <c r="H82">
        <v>3</v>
      </c>
      <c r="I82">
        <v>2003</v>
      </c>
      <c r="J82" t="s">
        <v>19</v>
      </c>
      <c r="K82">
        <v>12</v>
      </c>
      <c r="L82">
        <v>0.38333333333333341</v>
      </c>
      <c r="M82">
        <v>4.6000000000000014</v>
      </c>
      <c r="N82">
        <v>14</v>
      </c>
      <c r="O82">
        <v>0.32857142857142863</v>
      </c>
      <c r="P82">
        <v>0.8571428571428571</v>
      </c>
      <c r="Q82" t="s">
        <v>24</v>
      </c>
    </row>
    <row r="83" spans="1:17" x14ac:dyDescent="0.3">
      <c r="A83">
        <v>394</v>
      </c>
      <c r="B83" t="s">
        <v>67</v>
      </c>
      <c r="C83" t="s">
        <v>16</v>
      </c>
      <c r="D83" t="s">
        <v>22</v>
      </c>
      <c r="E83">
        <v>7.12</v>
      </c>
      <c r="F83" s="50">
        <v>43542</v>
      </c>
      <c r="G83" s="50">
        <v>43555</v>
      </c>
      <c r="H83">
        <v>3</v>
      </c>
      <c r="I83">
        <v>2003</v>
      </c>
      <c r="J83" t="s">
        <v>19</v>
      </c>
      <c r="K83">
        <v>12</v>
      </c>
      <c r="L83">
        <v>0.38333333333333341</v>
      </c>
      <c r="M83">
        <v>4.6000000000000014</v>
      </c>
      <c r="N83">
        <v>14</v>
      </c>
      <c r="O83">
        <v>0.32857142857142863</v>
      </c>
      <c r="P83">
        <v>0.8571428571428571</v>
      </c>
      <c r="Q83" t="s">
        <v>45</v>
      </c>
    </row>
    <row r="84" spans="1:17" x14ac:dyDescent="0.3">
      <c r="A84">
        <v>394</v>
      </c>
      <c r="B84" t="s">
        <v>67</v>
      </c>
      <c r="C84" t="s">
        <v>16</v>
      </c>
      <c r="D84" t="s">
        <v>22</v>
      </c>
      <c r="E84">
        <v>7.12</v>
      </c>
      <c r="F84" s="50">
        <v>43542</v>
      </c>
      <c r="G84" s="50">
        <v>43555</v>
      </c>
      <c r="H84">
        <v>3</v>
      </c>
      <c r="I84">
        <v>2003</v>
      </c>
      <c r="J84" t="s">
        <v>19</v>
      </c>
      <c r="K84">
        <v>12</v>
      </c>
      <c r="L84">
        <v>0.38333333333333341</v>
      </c>
      <c r="M84">
        <v>4.6000000000000014</v>
      </c>
      <c r="N84">
        <v>14</v>
      </c>
      <c r="O84">
        <v>0.32857142857142863</v>
      </c>
      <c r="P84">
        <v>0.8571428571428571</v>
      </c>
      <c r="Q84" t="s">
        <v>41</v>
      </c>
    </row>
    <row r="85" spans="1:17" x14ac:dyDescent="0.3">
      <c r="A85">
        <v>394</v>
      </c>
      <c r="B85" t="s">
        <v>67</v>
      </c>
      <c r="C85" t="s">
        <v>16</v>
      </c>
      <c r="D85" t="s">
        <v>22</v>
      </c>
      <c r="E85">
        <v>7.12</v>
      </c>
      <c r="F85" s="50">
        <v>43542</v>
      </c>
      <c r="G85" s="50">
        <v>43555</v>
      </c>
      <c r="H85">
        <v>3</v>
      </c>
      <c r="I85">
        <v>2003</v>
      </c>
      <c r="J85" t="s">
        <v>19</v>
      </c>
      <c r="K85">
        <v>12</v>
      </c>
      <c r="L85">
        <v>0.38333333333333341</v>
      </c>
      <c r="M85">
        <v>4.6000000000000014</v>
      </c>
      <c r="N85">
        <v>14</v>
      </c>
      <c r="O85">
        <v>0.32857142857142863</v>
      </c>
      <c r="P85">
        <v>0.8571428571428571</v>
      </c>
      <c r="Q85" t="s">
        <v>66</v>
      </c>
    </row>
    <row r="86" spans="1:17" x14ac:dyDescent="0.3">
      <c r="A86">
        <v>50655</v>
      </c>
      <c r="B86" t="s">
        <v>68</v>
      </c>
      <c r="C86" t="s">
        <v>69</v>
      </c>
      <c r="D86" t="s">
        <v>4</v>
      </c>
      <c r="E86">
        <v>6.93</v>
      </c>
      <c r="F86" s="50">
        <v>44991</v>
      </c>
      <c r="G86" s="50">
        <v>44991</v>
      </c>
      <c r="H86">
        <v>6</v>
      </c>
      <c r="I86">
        <v>2021</v>
      </c>
      <c r="J86" t="s">
        <v>19</v>
      </c>
      <c r="K86">
        <v>1</v>
      </c>
      <c r="L86">
        <v>7.5833333333333336E-2</v>
      </c>
      <c r="M86">
        <v>7.5833333333333336E-2</v>
      </c>
      <c r="N86">
        <v>1</v>
      </c>
      <c r="O86">
        <v>7.5833333333333336E-2</v>
      </c>
      <c r="P86">
        <v>1</v>
      </c>
      <c r="Q86" t="s">
        <v>38</v>
      </c>
    </row>
    <row r="87" spans="1:17" x14ac:dyDescent="0.3">
      <c r="A87">
        <v>50748</v>
      </c>
      <c r="B87" t="s">
        <v>70</v>
      </c>
      <c r="C87" t="s">
        <v>69</v>
      </c>
      <c r="D87" t="s">
        <v>36</v>
      </c>
      <c r="E87">
        <v>5.62</v>
      </c>
      <c r="F87" s="50">
        <v>44731</v>
      </c>
      <c r="G87" s="50">
        <v>44731</v>
      </c>
      <c r="H87">
        <v>4</v>
      </c>
      <c r="I87">
        <v>2021</v>
      </c>
      <c r="J87" t="s">
        <v>17</v>
      </c>
      <c r="K87">
        <v>1</v>
      </c>
      <c r="L87">
        <v>5.5555555555555552E-2</v>
      </c>
      <c r="M87">
        <v>5.5555555555555552E-2</v>
      </c>
      <c r="N87">
        <v>1</v>
      </c>
      <c r="O87">
        <v>5.5555555555555552E-2</v>
      </c>
      <c r="P87">
        <v>1</v>
      </c>
      <c r="Q87" t="s">
        <v>71</v>
      </c>
    </row>
    <row r="88" spans="1:17" x14ac:dyDescent="0.3">
      <c r="A88">
        <v>50748</v>
      </c>
      <c r="B88" t="s">
        <v>70</v>
      </c>
      <c r="C88" t="s">
        <v>69</v>
      </c>
      <c r="D88" t="s">
        <v>36</v>
      </c>
      <c r="E88">
        <v>5.62</v>
      </c>
      <c r="F88" s="50">
        <v>44731</v>
      </c>
      <c r="G88" s="50">
        <v>44731</v>
      </c>
      <c r="H88">
        <v>4</v>
      </c>
      <c r="I88">
        <v>2021</v>
      </c>
      <c r="J88" t="s">
        <v>17</v>
      </c>
      <c r="K88">
        <v>1</v>
      </c>
      <c r="L88">
        <v>5.5555555555555552E-2</v>
      </c>
      <c r="M88">
        <v>5.5555555555555552E-2</v>
      </c>
      <c r="N88">
        <v>1</v>
      </c>
      <c r="O88">
        <v>5.5555555555555552E-2</v>
      </c>
      <c r="P88">
        <v>1</v>
      </c>
      <c r="Q88" t="s">
        <v>38</v>
      </c>
    </row>
    <row r="89" spans="1:17" x14ac:dyDescent="0.3">
      <c r="A89">
        <v>48553</v>
      </c>
      <c r="B89" t="s">
        <v>72</v>
      </c>
      <c r="C89" t="s">
        <v>16</v>
      </c>
      <c r="D89" t="s">
        <v>62</v>
      </c>
      <c r="E89">
        <v>7.7</v>
      </c>
      <c r="F89" s="50">
        <v>45013</v>
      </c>
      <c r="G89" s="50">
        <v>45037</v>
      </c>
      <c r="H89">
        <v>7</v>
      </c>
      <c r="I89">
        <v>2022</v>
      </c>
      <c r="J89" t="s">
        <v>9</v>
      </c>
      <c r="K89">
        <v>12</v>
      </c>
      <c r="L89">
        <v>0.39444444444444438</v>
      </c>
      <c r="M89">
        <v>4.7333333333333334</v>
      </c>
      <c r="N89">
        <v>25</v>
      </c>
      <c r="O89">
        <v>0.1893333333333333</v>
      </c>
      <c r="P89">
        <v>0.48</v>
      </c>
      <c r="Q89" t="s">
        <v>73</v>
      </c>
    </row>
    <row r="90" spans="1:17" x14ac:dyDescent="0.3">
      <c r="A90">
        <v>48553</v>
      </c>
      <c r="B90" t="s">
        <v>72</v>
      </c>
      <c r="C90" t="s">
        <v>16</v>
      </c>
      <c r="D90" t="s">
        <v>62</v>
      </c>
      <c r="E90">
        <v>7.7</v>
      </c>
      <c r="F90" s="50">
        <v>45013</v>
      </c>
      <c r="G90" s="50">
        <v>45037</v>
      </c>
      <c r="H90">
        <v>7</v>
      </c>
      <c r="I90">
        <v>2022</v>
      </c>
      <c r="J90" t="s">
        <v>9</v>
      </c>
      <c r="K90">
        <v>12</v>
      </c>
      <c r="L90">
        <v>0.39444444444444438</v>
      </c>
      <c r="M90">
        <v>4.7333333333333334</v>
      </c>
      <c r="N90">
        <v>25</v>
      </c>
      <c r="O90">
        <v>0.1893333333333333</v>
      </c>
      <c r="P90">
        <v>0.48</v>
      </c>
      <c r="Q90" t="s">
        <v>32</v>
      </c>
    </row>
    <row r="91" spans="1:17" x14ac:dyDescent="0.3">
      <c r="A91">
        <v>48553</v>
      </c>
      <c r="B91" t="s">
        <v>72</v>
      </c>
      <c r="C91" t="s">
        <v>16</v>
      </c>
      <c r="D91" t="s">
        <v>62</v>
      </c>
      <c r="E91">
        <v>7.7</v>
      </c>
      <c r="F91" s="50">
        <v>45013</v>
      </c>
      <c r="G91" s="50">
        <v>45037</v>
      </c>
      <c r="H91">
        <v>7</v>
      </c>
      <c r="I91">
        <v>2022</v>
      </c>
      <c r="J91" t="s">
        <v>9</v>
      </c>
      <c r="K91">
        <v>12</v>
      </c>
      <c r="L91">
        <v>0.39444444444444438</v>
      </c>
      <c r="M91">
        <v>4.7333333333333334</v>
      </c>
      <c r="N91">
        <v>25</v>
      </c>
      <c r="O91">
        <v>0.1893333333333333</v>
      </c>
      <c r="P91">
        <v>0.48</v>
      </c>
      <c r="Q91" t="s">
        <v>6</v>
      </c>
    </row>
    <row r="92" spans="1:17" x14ac:dyDescent="0.3">
      <c r="A92">
        <v>41433</v>
      </c>
      <c r="B92" t="s">
        <v>74</v>
      </c>
      <c r="C92" t="s">
        <v>16</v>
      </c>
      <c r="D92" t="s">
        <v>4</v>
      </c>
      <c r="E92">
        <v>7.6</v>
      </c>
      <c r="F92" s="50">
        <v>44411</v>
      </c>
      <c r="G92" s="50">
        <v>44424</v>
      </c>
      <c r="H92">
        <v>9</v>
      </c>
      <c r="I92">
        <v>2020</v>
      </c>
      <c r="J92" t="s">
        <v>19</v>
      </c>
      <c r="K92">
        <v>12</v>
      </c>
      <c r="L92">
        <v>0.40805555555555562</v>
      </c>
      <c r="M92">
        <v>4.8966666666666674</v>
      </c>
      <c r="N92">
        <v>14</v>
      </c>
      <c r="O92">
        <v>0.34976190476190477</v>
      </c>
      <c r="P92">
        <v>0.8571428571428571</v>
      </c>
      <c r="Q92" t="s">
        <v>23</v>
      </c>
    </row>
    <row r="93" spans="1:17" x14ac:dyDescent="0.3">
      <c r="A93">
        <v>41433</v>
      </c>
      <c r="B93" t="s">
        <v>74</v>
      </c>
      <c r="C93" t="s">
        <v>16</v>
      </c>
      <c r="D93" t="s">
        <v>4</v>
      </c>
      <c r="E93">
        <v>7.6</v>
      </c>
      <c r="F93" s="50">
        <v>44411</v>
      </c>
      <c r="G93" s="50">
        <v>44424</v>
      </c>
      <c r="H93">
        <v>9</v>
      </c>
      <c r="I93">
        <v>2020</v>
      </c>
      <c r="J93" t="s">
        <v>19</v>
      </c>
      <c r="K93">
        <v>12</v>
      </c>
      <c r="L93">
        <v>0.40805555555555562</v>
      </c>
      <c r="M93">
        <v>4.8966666666666674</v>
      </c>
      <c r="N93">
        <v>14</v>
      </c>
      <c r="O93">
        <v>0.34976190476190477</v>
      </c>
      <c r="P93">
        <v>0.8571428571428571</v>
      </c>
      <c r="Q93" t="s">
        <v>75</v>
      </c>
    </row>
    <row r="94" spans="1:17" x14ac:dyDescent="0.3">
      <c r="A94">
        <v>41433</v>
      </c>
      <c r="B94" t="s">
        <v>74</v>
      </c>
      <c r="C94" t="s">
        <v>16</v>
      </c>
      <c r="D94" t="s">
        <v>4</v>
      </c>
      <c r="E94">
        <v>7.6</v>
      </c>
      <c r="F94" s="50">
        <v>44411</v>
      </c>
      <c r="G94" s="50">
        <v>44424</v>
      </c>
      <c r="H94">
        <v>9</v>
      </c>
      <c r="I94">
        <v>2020</v>
      </c>
      <c r="J94" t="s">
        <v>19</v>
      </c>
      <c r="K94">
        <v>12</v>
      </c>
      <c r="L94">
        <v>0.40805555555555562</v>
      </c>
      <c r="M94">
        <v>4.8966666666666674</v>
      </c>
      <c r="N94">
        <v>14</v>
      </c>
      <c r="O94">
        <v>0.34976190476190477</v>
      </c>
      <c r="P94">
        <v>0.8571428571428571</v>
      </c>
      <c r="Q94" t="s">
        <v>52</v>
      </c>
    </row>
    <row r="95" spans="1:17" x14ac:dyDescent="0.3">
      <c r="A95">
        <v>41433</v>
      </c>
      <c r="B95" t="s">
        <v>74</v>
      </c>
      <c r="C95" t="s">
        <v>16</v>
      </c>
      <c r="D95" t="s">
        <v>4</v>
      </c>
      <c r="E95">
        <v>7.6</v>
      </c>
      <c r="F95" s="50">
        <v>44411</v>
      </c>
      <c r="G95" s="50">
        <v>44424</v>
      </c>
      <c r="H95">
        <v>9</v>
      </c>
      <c r="I95">
        <v>2020</v>
      </c>
      <c r="J95" t="s">
        <v>19</v>
      </c>
      <c r="K95">
        <v>12</v>
      </c>
      <c r="L95">
        <v>0.40805555555555562</v>
      </c>
      <c r="M95">
        <v>4.8966666666666674</v>
      </c>
      <c r="N95">
        <v>14</v>
      </c>
      <c r="O95">
        <v>0.34976190476190477</v>
      </c>
      <c r="P95">
        <v>0.8571428571428571</v>
      </c>
      <c r="Q95" t="s">
        <v>13</v>
      </c>
    </row>
    <row r="96" spans="1:17" x14ac:dyDescent="0.3">
      <c r="A96">
        <v>1177</v>
      </c>
      <c r="B96" t="s">
        <v>76</v>
      </c>
      <c r="C96" t="s">
        <v>50</v>
      </c>
      <c r="D96" t="s">
        <v>22</v>
      </c>
      <c r="E96">
        <v>6.71</v>
      </c>
      <c r="F96" s="50">
        <v>44149</v>
      </c>
      <c r="G96" s="50">
        <v>44153</v>
      </c>
      <c r="H96">
        <v>5</v>
      </c>
      <c r="I96">
        <v>2001</v>
      </c>
      <c r="J96" t="s">
        <v>17</v>
      </c>
      <c r="K96">
        <v>4</v>
      </c>
      <c r="L96">
        <v>0.47083333333333333</v>
      </c>
      <c r="M96">
        <v>1.8833333333333331</v>
      </c>
      <c r="N96">
        <v>5</v>
      </c>
      <c r="O96">
        <v>0.37666666666666659</v>
      </c>
      <c r="P96">
        <v>0.8</v>
      </c>
      <c r="Q96" t="s">
        <v>77</v>
      </c>
    </row>
    <row r="97" spans="1:17" x14ac:dyDescent="0.3">
      <c r="A97">
        <v>1177</v>
      </c>
      <c r="B97" t="s">
        <v>76</v>
      </c>
      <c r="C97" t="s">
        <v>50</v>
      </c>
      <c r="D97" t="s">
        <v>22</v>
      </c>
      <c r="E97">
        <v>6.71</v>
      </c>
      <c r="F97" s="50">
        <v>44149</v>
      </c>
      <c r="G97" s="50">
        <v>44153</v>
      </c>
      <c r="H97">
        <v>5</v>
      </c>
      <c r="I97">
        <v>2001</v>
      </c>
      <c r="J97" t="s">
        <v>17</v>
      </c>
      <c r="K97">
        <v>4</v>
      </c>
      <c r="L97">
        <v>0.47083333333333333</v>
      </c>
      <c r="M97">
        <v>1.8833333333333331</v>
      </c>
      <c r="N97">
        <v>5</v>
      </c>
      <c r="O97">
        <v>0.37666666666666659</v>
      </c>
      <c r="P97">
        <v>0.8</v>
      </c>
      <c r="Q97" t="s">
        <v>47</v>
      </c>
    </row>
    <row r="98" spans="1:17" x14ac:dyDescent="0.3">
      <c r="A98">
        <v>1177</v>
      </c>
      <c r="B98" t="s">
        <v>76</v>
      </c>
      <c r="C98" t="s">
        <v>50</v>
      </c>
      <c r="D98" t="s">
        <v>22</v>
      </c>
      <c r="E98">
        <v>6.71</v>
      </c>
      <c r="F98" s="50">
        <v>44149</v>
      </c>
      <c r="G98" s="50">
        <v>44153</v>
      </c>
      <c r="H98">
        <v>5</v>
      </c>
      <c r="I98">
        <v>2001</v>
      </c>
      <c r="J98" t="s">
        <v>17</v>
      </c>
      <c r="K98">
        <v>4</v>
      </c>
      <c r="L98">
        <v>0.47083333333333333</v>
      </c>
      <c r="M98">
        <v>1.8833333333333331</v>
      </c>
      <c r="N98">
        <v>5</v>
      </c>
      <c r="O98">
        <v>0.37666666666666659</v>
      </c>
      <c r="P98">
        <v>0.8</v>
      </c>
      <c r="Q98" t="s">
        <v>32</v>
      </c>
    </row>
    <row r="99" spans="1:17" x14ac:dyDescent="0.3">
      <c r="A99">
        <v>1177</v>
      </c>
      <c r="B99" t="s">
        <v>76</v>
      </c>
      <c r="C99" t="s">
        <v>50</v>
      </c>
      <c r="D99" t="s">
        <v>22</v>
      </c>
      <c r="E99">
        <v>6.71</v>
      </c>
      <c r="F99" s="50">
        <v>44149</v>
      </c>
      <c r="G99" s="50">
        <v>44153</v>
      </c>
      <c r="H99">
        <v>5</v>
      </c>
      <c r="I99">
        <v>2001</v>
      </c>
      <c r="J99" t="s">
        <v>17</v>
      </c>
      <c r="K99">
        <v>4</v>
      </c>
      <c r="L99">
        <v>0.47083333333333333</v>
      </c>
      <c r="M99">
        <v>1.8833333333333331</v>
      </c>
      <c r="N99">
        <v>5</v>
      </c>
      <c r="O99">
        <v>0.37666666666666659</v>
      </c>
      <c r="P99">
        <v>0.8</v>
      </c>
      <c r="Q99" t="s">
        <v>13</v>
      </c>
    </row>
    <row r="100" spans="1:17" x14ac:dyDescent="0.3">
      <c r="A100">
        <v>40517</v>
      </c>
      <c r="B100" t="s">
        <v>78</v>
      </c>
      <c r="C100" t="s">
        <v>3</v>
      </c>
      <c r="D100" t="s">
        <v>4</v>
      </c>
      <c r="E100">
        <v>5.88</v>
      </c>
      <c r="F100" s="50">
        <v>44042</v>
      </c>
      <c r="G100" s="50">
        <v>44042</v>
      </c>
      <c r="H100">
        <v>5</v>
      </c>
      <c r="I100">
        <v>2019</v>
      </c>
      <c r="J100" t="s">
        <v>19</v>
      </c>
      <c r="K100">
        <v>1</v>
      </c>
      <c r="L100">
        <v>0.1166666666666667</v>
      </c>
      <c r="M100">
        <v>0.1166666666666667</v>
      </c>
      <c r="N100">
        <v>1</v>
      </c>
      <c r="O100">
        <v>0.1166666666666667</v>
      </c>
      <c r="P100">
        <v>1</v>
      </c>
      <c r="Q100" t="s">
        <v>24</v>
      </c>
    </row>
    <row r="101" spans="1:17" x14ac:dyDescent="0.3">
      <c r="A101">
        <v>40517</v>
      </c>
      <c r="B101" t="s">
        <v>78</v>
      </c>
      <c r="C101" t="s">
        <v>3</v>
      </c>
      <c r="D101" t="s">
        <v>4</v>
      </c>
      <c r="E101">
        <v>5.88</v>
      </c>
      <c r="F101" s="50">
        <v>44042</v>
      </c>
      <c r="G101" s="50">
        <v>44042</v>
      </c>
      <c r="H101">
        <v>5</v>
      </c>
      <c r="I101">
        <v>2019</v>
      </c>
      <c r="J101" t="s">
        <v>19</v>
      </c>
      <c r="K101">
        <v>1</v>
      </c>
      <c r="L101">
        <v>0.1166666666666667</v>
      </c>
      <c r="M101">
        <v>0.1166666666666667</v>
      </c>
      <c r="N101">
        <v>1</v>
      </c>
      <c r="O101">
        <v>0.1166666666666667</v>
      </c>
      <c r="P101">
        <v>1</v>
      </c>
      <c r="Q101" t="s">
        <v>13</v>
      </c>
    </row>
    <row r="102" spans="1:17" x14ac:dyDescent="0.3">
      <c r="A102">
        <v>22415</v>
      </c>
      <c r="B102" t="s">
        <v>79</v>
      </c>
      <c r="C102" t="s">
        <v>69</v>
      </c>
      <c r="D102" t="s">
        <v>4</v>
      </c>
      <c r="E102">
        <v>4.41</v>
      </c>
      <c r="F102" s="50">
        <v>44120</v>
      </c>
      <c r="G102" s="50">
        <v>44120</v>
      </c>
      <c r="H102">
        <v>4</v>
      </c>
      <c r="I102">
        <v>2001</v>
      </c>
      <c r="J102" t="s">
        <v>9</v>
      </c>
      <c r="K102">
        <v>1</v>
      </c>
      <c r="L102">
        <v>2.9166666666666671E-2</v>
      </c>
      <c r="M102">
        <v>2.9166666666666671E-2</v>
      </c>
      <c r="N102">
        <v>1</v>
      </c>
      <c r="O102">
        <v>2.9166666666666671E-2</v>
      </c>
      <c r="P102">
        <v>1</v>
      </c>
      <c r="Q102" t="s">
        <v>11</v>
      </c>
    </row>
    <row r="103" spans="1:17" x14ac:dyDescent="0.3">
      <c r="A103">
        <v>22415</v>
      </c>
      <c r="B103" t="s">
        <v>79</v>
      </c>
      <c r="C103" t="s">
        <v>69</v>
      </c>
      <c r="D103" t="s">
        <v>4</v>
      </c>
      <c r="E103">
        <v>4.41</v>
      </c>
      <c r="F103" s="50">
        <v>44120</v>
      </c>
      <c r="G103" s="50">
        <v>44120</v>
      </c>
      <c r="H103">
        <v>4</v>
      </c>
      <c r="I103">
        <v>2001</v>
      </c>
      <c r="J103" t="s">
        <v>9</v>
      </c>
      <c r="K103">
        <v>1</v>
      </c>
      <c r="L103">
        <v>2.9166666666666671E-2</v>
      </c>
      <c r="M103">
        <v>2.9166666666666671E-2</v>
      </c>
      <c r="N103">
        <v>1</v>
      </c>
      <c r="O103">
        <v>2.9166666666666671E-2</v>
      </c>
      <c r="P103">
        <v>1</v>
      </c>
      <c r="Q103" t="s">
        <v>38</v>
      </c>
    </row>
    <row r="104" spans="1:17" x14ac:dyDescent="0.3">
      <c r="A104">
        <v>40532</v>
      </c>
      <c r="B104" t="s">
        <v>80</v>
      </c>
      <c r="C104" t="s">
        <v>16</v>
      </c>
      <c r="D104" t="s">
        <v>4</v>
      </c>
      <c r="E104">
        <v>7.26</v>
      </c>
      <c r="F104" s="50">
        <v>44173</v>
      </c>
      <c r="G104" s="50">
        <v>44194</v>
      </c>
      <c r="H104">
        <v>7</v>
      </c>
      <c r="I104">
        <v>2020</v>
      </c>
      <c r="J104" t="s">
        <v>17</v>
      </c>
      <c r="K104">
        <v>13</v>
      </c>
      <c r="L104">
        <v>0.3972222222222222</v>
      </c>
      <c r="M104">
        <v>5.1638888888888888</v>
      </c>
      <c r="N104">
        <v>22</v>
      </c>
      <c r="O104">
        <v>0.23472222222222219</v>
      </c>
      <c r="P104">
        <v>0.59090909090909094</v>
      </c>
      <c r="Q104" t="s">
        <v>75</v>
      </c>
    </row>
    <row r="105" spans="1:17" x14ac:dyDescent="0.3">
      <c r="A105">
        <v>40532</v>
      </c>
      <c r="B105" t="s">
        <v>80</v>
      </c>
      <c r="C105" t="s">
        <v>16</v>
      </c>
      <c r="D105" t="s">
        <v>4</v>
      </c>
      <c r="E105">
        <v>7.26</v>
      </c>
      <c r="F105" s="50">
        <v>44173</v>
      </c>
      <c r="G105" s="50">
        <v>44194</v>
      </c>
      <c r="H105">
        <v>7</v>
      </c>
      <c r="I105">
        <v>2020</v>
      </c>
      <c r="J105" t="s">
        <v>17</v>
      </c>
      <c r="K105">
        <v>13</v>
      </c>
      <c r="L105">
        <v>0.3972222222222222</v>
      </c>
      <c r="M105">
        <v>5.1638888888888888</v>
      </c>
      <c r="N105">
        <v>22</v>
      </c>
      <c r="O105">
        <v>0.23472222222222219</v>
      </c>
      <c r="P105">
        <v>0.59090909090909094</v>
      </c>
      <c r="Q105" t="s">
        <v>20</v>
      </c>
    </row>
    <row r="106" spans="1:17" x14ac:dyDescent="0.3">
      <c r="A106">
        <v>40532</v>
      </c>
      <c r="B106" t="s">
        <v>80</v>
      </c>
      <c r="C106" t="s">
        <v>16</v>
      </c>
      <c r="D106" t="s">
        <v>4</v>
      </c>
      <c r="E106">
        <v>7.26</v>
      </c>
      <c r="F106" s="50">
        <v>44173</v>
      </c>
      <c r="G106" s="50">
        <v>44194</v>
      </c>
      <c r="H106">
        <v>7</v>
      </c>
      <c r="I106">
        <v>2020</v>
      </c>
      <c r="J106" t="s">
        <v>17</v>
      </c>
      <c r="K106">
        <v>13</v>
      </c>
      <c r="L106">
        <v>0.3972222222222222</v>
      </c>
      <c r="M106">
        <v>5.1638888888888888</v>
      </c>
      <c r="N106">
        <v>22</v>
      </c>
      <c r="O106">
        <v>0.23472222222222219</v>
      </c>
      <c r="P106">
        <v>0.59090909090909094</v>
      </c>
      <c r="Q106" t="s">
        <v>81</v>
      </c>
    </row>
    <row r="107" spans="1:17" x14ac:dyDescent="0.3">
      <c r="A107">
        <v>40532</v>
      </c>
      <c r="B107" t="s">
        <v>80</v>
      </c>
      <c r="C107" t="s">
        <v>16</v>
      </c>
      <c r="D107" t="s">
        <v>4</v>
      </c>
      <c r="E107">
        <v>7.26</v>
      </c>
      <c r="F107" s="50">
        <v>44173</v>
      </c>
      <c r="G107" s="50">
        <v>44194</v>
      </c>
      <c r="H107">
        <v>7</v>
      </c>
      <c r="I107">
        <v>2020</v>
      </c>
      <c r="J107" t="s">
        <v>17</v>
      </c>
      <c r="K107">
        <v>13</v>
      </c>
      <c r="L107">
        <v>0.3972222222222222</v>
      </c>
      <c r="M107">
        <v>5.1638888888888888</v>
      </c>
      <c r="N107">
        <v>22</v>
      </c>
      <c r="O107">
        <v>0.23472222222222219</v>
      </c>
      <c r="P107">
        <v>0.59090909090909094</v>
      </c>
      <c r="Q107" t="s">
        <v>82</v>
      </c>
    </row>
    <row r="108" spans="1:17" x14ac:dyDescent="0.3">
      <c r="A108">
        <v>38753</v>
      </c>
      <c r="B108" t="s">
        <v>83</v>
      </c>
      <c r="C108" t="s">
        <v>16</v>
      </c>
      <c r="D108" t="s">
        <v>22</v>
      </c>
      <c r="E108">
        <v>7.34</v>
      </c>
      <c r="F108" s="50">
        <v>43762</v>
      </c>
      <c r="G108" s="50">
        <v>43765</v>
      </c>
      <c r="H108">
        <v>8</v>
      </c>
      <c r="I108">
        <v>2019</v>
      </c>
      <c r="J108" t="s">
        <v>5</v>
      </c>
      <c r="K108">
        <v>12</v>
      </c>
      <c r="L108">
        <v>0.40111111111111108</v>
      </c>
      <c r="M108">
        <v>4.8133333333333326</v>
      </c>
      <c r="N108">
        <v>4</v>
      </c>
      <c r="O108">
        <v>1.2033333333333329</v>
      </c>
      <c r="P108">
        <v>3</v>
      </c>
      <c r="Q108" t="s">
        <v>20</v>
      </c>
    </row>
    <row r="109" spans="1:17" x14ac:dyDescent="0.3">
      <c r="A109">
        <v>38753</v>
      </c>
      <c r="B109" t="s">
        <v>83</v>
      </c>
      <c r="C109" t="s">
        <v>16</v>
      </c>
      <c r="D109" t="s">
        <v>22</v>
      </c>
      <c r="E109">
        <v>7.34</v>
      </c>
      <c r="F109" s="50">
        <v>43762</v>
      </c>
      <c r="G109" s="50">
        <v>43765</v>
      </c>
      <c r="H109">
        <v>8</v>
      </c>
      <c r="I109">
        <v>2019</v>
      </c>
      <c r="J109" t="s">
        <v>5</v>
      </c>
      <c r="K109">
        <v>12</v>
      </c>
      <c r="L109">
        <v>0.40111111111111108</v>
      </c>
      <c r="M109">
        <v>4.8133333333333326</v>
      </c>
      <c r="N109">
        <v>4</v>
      </c>
      <c r="O109">
        <v>1.2033333333333329</v>
      </c>
      <c r="P109">
        <v>3</v>
      </c>
      <c r="Q109" t="s">
        <v>24</v>
      </c>
    </row>
    <row r="110" spans="1:17" x14ac:dyDescent="0.3">
      <c r="A110">
        <v>38753</v>
      </c>
      <c r="B110" t="s">
        <v>83</v>
      </c>
      <c r="C110" t="s">
        <v>16</v>
      </c>
      <c r="D110" t="s">
        <v>22</v>
      </c>
      <c r="E110">
        <v>7.34</v>
      </c>
      <c r="F110" s="50">
        <v>43762</v>
      </c>
      <c r="G110" s="50">
        <v>43765</v>
      </c>
      <c r="H110">
        <v>8</v>
      </c>
      <c r="I110">
        <v>2019</v>
      </c>
      <c r="J110" t="s">
        <v>5</v>
      </c>
      <c r="K110">
        <v>12</v>
      </c>
      <c r="L110">
        <v>0.40111111111111108</v>
      </c>
      <c r="M110">
        <v>4.8133333333333326</v>
      </c>
      <c r="N110">
        <v>4</v>
      </c>
      <c r="O110">
        <v>1.2033333333333329</v>
      </c>
      <c r="P110">
        <v>3</v>
      </c>
      <c r="Q110" t="s">
        <v>41</v>
      </c>
    </row>
    <row r="111" spans="1:17" x14ac:dyDescent="0.3">
      <c r="A111">
        <v>38753</v>
      </c>
      <c r="B111" t="s">
        <v>83</v>
      </c>
      <c r="C111" t="s">
        <v>16</v>
      </c>
      <c r="D111" t="s">
        <v>22</v>
      </c>
      <c r="E111">
        <v>7.34</v>
      </c>
      <c r="F111" s="50">
        <v>43762</v>
      </c>
      <c r="G111" s="50">
        <v>43765</v>
      </c>
      <c r="H111">
        <v>8</v>
      </c>
      <c r="I111">
        <v>2019</v>
      </c>
      <c r="J111" t="s">
        <v>5</v>
      </c>
      <c r="K111">
        <v>12</v>
      </c>
      <c r="L111">
        <v>0.40111111111111108</v>
      </c>
      <c r="M111">
        <v>4.8133333333333326</v>
      </c>
      <c r="N111">
        <v>4</v>
      </c>
      <c r="O111">
        <v>1.2033333333333329</v>
      </c>
      <c r="P111">
        <v>3</v>
      </c>
      <c r="Q111" t="s">
        <v>32</v>
      </c>
    </row>
    <row r="112" spans="1:17" x14ac:dyDescent="0.3">
      <c r="A112">
        <v>38753</v>
      </c>
      <c r="B112" t="s">
        <v>83</v>
      </c>
      <c r="C112" t="s">
        <v>16</v>
      </c>
      <c r="D112" t="s">
        <v>22</v>
      </c>
      <c r="E112">
        <v>7.34</v>
      </c>
      <c r="F112" s="50">
        <v>43762</v>
      </c>
      <c r="G112" s="50">
        <v>43765</v>
      </c>
      <c r="H112">
        <v>8</v>
      </c>
      <c r="I112">
        <v>2019</v>
      </c>
      <c r="J112" t="s">
        <v>5</v>
      </c>
      <c r="K112">
        <v>12</v>
      </c>
      <c r="L112">
        <v>0.40111111111111108</v>
      </c>
      <c r="M112">
        <v>4.8133333333333326</v>
      </c>
      <c r="N112">
        <v>4</v>
      </c>
      <c r="O112">
        <v>1.2033333333333329</v>
      </c>
      <c r="P112">
        <v>3</v>
      </c>
      <c r="Q112" t="s">
        <v>26</v>
      </c>
    </row>
    <row r="113" spans="1:17" x14ac:dyDescent="0.3">
      <c r="A113">
        <v>1028</v>
      </c>
      <c r="B113" t="s">
        <v>84</v>
      </c>
      <c r="C113" t="s">
        <v>85</v>
      </c>
      <c r="D113" t="s">
        <v>31</v>
      </c>
      <c r="E113">
        <v>6.89</v>
      </c>
      <c r="F113" s="50">
        <v>44376</v>
      </c>
      <c r="G113" s="50">
        <v>44377</v>
      </c>
      <c r="H113">
        <v>6</v>
      </c>
      <c r="I113">
        <v>2001</v>
      </c>
      <c r="J113" t="s">
        <v>5</v>
      </c>
      <c r="K113">
        <v>1</v>
      </c>
      <c r="L113">
        <v>1.75</v>
      </c>
      <c r="M113">
        <v>1.75</v>
      </c>
      <c r="N113">
        <v>2</v>
      </c>
      <c r="O113">
        <v>0.875</v>
      </c>
      <c r="P113">
        <v>0.5</v>
      </c>
      <c r="Q113" t="s">
        <v>11</v>
      </c>
    </row>
    <row r="114" spans="1:17" x14ac:dyDescent="0.3">
      <c r="A114">
        <v>285</v>
      </c>
      <c r="B114" t="s">
        <v>86</v>
      </c>
      <c r="C114" t="s">
        <v>16</v>
      </c>
      <c r="D114" t="s">
        <v>4</v>
      </c>
      <c r="E114">
        <v>6.76</v>
      </c>
      <c r="F114" s="50">
        <v>43606</v>
      </c>
      <c r="G114" s="50">
        <v>43616</v>
      </c>
      <c r="H114">
        <v>6</v>
      </c>
      <c r="I114">
        <v>2000</v>
      </c>
      <c r="J114" t="s">
        <v>19</v>
      </c>
      <c r="K114">
        <v>25</v>
      </c>
      <c r="L114">
        <v>0.41666666666666669</v>
      </c>
      <c r="M114">
        <v>10.41666666666667</v>
      </c>
      <c r="N114">
        <v>11</v>
      </c>
      <c r="O114">
        <v>0.94696969696969713</v>
      </c>
      <c r="P114">
        <v>2.2727272727272729</v>
      </c>
      <c r="Q114" t="s">
        <v>23</v>
      </c>
    </row>
    <row r="115" spans="1:17" x14ac:dyDescent="0.3">
      <c r="A115">
        <v>285</v>
      </c>
      <c r="B115" t="s">
        <v>86</v>
      </c>
      <c r="C115" t="s">
        <v>16</v>
      </c>
      <c r="D115" t="s">
        <v>4</v>
      </c>
      <c r="E115">
        <v>6.76</v>
      </c>
      <c r="F115" s="50">
        <v>43606</v>
      </c>
      <c r="G115" s="50">
        <v>43616</v>
      </c>
      <c r="H115">
        <v>6</v>
      </c>
      <c r="I115">
        <v>2000</v>
      </c>
      <c r="J115" t="s">
        <v>19</v>
      </c>
      <c r="K115">
        <v>25</v>
      </c>
      <c r="L115">
        <v>0.41666666666666669</v>
      </c>
      <c r="M115">
        <v>10.41666666666667</v>
      </c>
      <c r="N115">
        <v>11</v>
      </c>
      <c r="O115">
        <v>0.94696969696969713</v>
      </c>
      <c r="P115">
        <v>2.2727272727272729</v>
      </c>
      <c r="Q115" t="s">
        <v>10</v>
      </c>
    </row>
    <row r="116" spans="1:17" x14ac:dyDescent="0.3">
      <c r="A116">
        <v>285</v>
      </c>
      <c r="B116" t="s">
        <v>86</v>
      </c>
      <c r="C116" t="s">
        <v>16</v>
      </c>
      <c r="D116" t="s">
        <v>4</v>
      </c>
      <c r="E116">
        <v>6.76</v>
      </c>
      <c r="F116" s="50">
        <v>43606</v>
      </c>
      <c r="G116" s="50">
        <v>43616</v>
      </c>
      <c r="H116">
        <v>6</v>
      </c>
      <c r="I116">
        <v>2000</v>
      </c>
      <c r="J116" t="s">
        <v>19</v>
      </c>
      <c r="K116">
        <v>25</v>
      </c>
      <c r="L116">
        <v>0.41666666666666669</v>
      </c>
      <c r="M116">
        <v>10.41666666666667</v>
      </c>
      <c r="N116">
        <v>11</v>
      </c>
      <c r="O116">
        <v>0.94696969696969713</v>
      </c>
      <c r="P116">
        <v>2.2727272727272729</v>
      </c>
      <c r="Q116" t="s">
        <v>24</v>
      </c>
    </row>
    <row r="117" spans="1:17" x14ac:dyDescent="0.3">
      <c r="A117">
        <v>285</v>
      </c>
      <c r="B117" t="s">
        <v>86</v>
      </c>
      <c r="C117" t="s">
        <v>16</v>
      </c>
      <c r="D117" t="s">
        <v>4</v>
      </c>
      <c r="E117">
        <v>6.76</v>
      </c>
      <c r="F117" s="50">
        <v>43606</v>
      </c>
      <c r="G117" s="50">
        <v>43616</v>
      </c>
      <c r="H117">
        <v>6</v>
      </c>
      <c r="I117">
        <v>2000</v>
      </c>
      <c r="J117" t="s">
        <v>19</v>
      </c>
      <c r="K117">
        <v>25</v>
      </c>
      <c r="L117">
        <v>0.41666666666666669</v>
      </c>
      <c r="M117">
        <v>10.41666666666667</v>
      </c>
      <c r="N117">
        <v>11</v>
      </c>
      <c r="O117">
        <v>0.94696969696969713</v>
      </c>
      <c r="P117">
        <v>2.2727272727272729</v>
      </c>
      <c r="Q117" t="s">
        <v>87</v>
      </c>
    </row>
    <row r="118" spans="1:17" x14ac:dyDescent="0.3">
      <c r="A118">
        <v>285</v>
      </c>
      <c r="B118" t="s">
        <v>86</v>
      </c>
      <c r="C118" t="s">
        <v>16</v>
      </c>
      <c r="D118" t="s">
        <v>4</v>
      </c>
      <c r="E118">
        <v>6.76</v>
      </c>
      <c r="F118" s="50">
        <v>43606</v>
      </c>
      <c r="G118" s="50">
        <v>43616</v>
      </c>
      <c r="H118">
        <v>6</v>
      </c>
      <c r="I118">
        <v>2000</v>
      </c>
      <c r="J118" t="s">
        <v>19</v>
      </c>
      <c r="K118">
        <v>25</v>
      </c>
      <c r="L118">
        <v>0.41666666666666669</v>
      </c>
      <c r="M118">
        <v>10.41666666666667</v>
      </c>
      <c r="N118">
        <v>11</v>
      </c>
      <c r="O118">
        <v>0.94696969696969713</v>
      </c>
      <c r="P118">
        <v>2.2727272727272729</v>
      </c>
      <c r="Q118" t="s">
        <v>88</v>
      </c>
    </row>
    <row r="119" spans="1:17" x14ac:dyDescent="0.3">
      <c r="A119">
        <v>285</v>
      </c>
      <c r="B119" t="s">
        <v>86</v>
      </c>
      <c r="C119" t="s">
        <v>16</v>
      </c>
      <c r="D119" t="s">
        <v>4</v>
      </c>
      <c r="E119">
        <v>6.76</v>
      </c>
      <c r="F119" s="50">
        <v>43606</v>
      </c>
      <c r="G119" s="50">
        <v>43616</v>
      </c>
      <c r="H119">
        <v>6</v>
      </c>
      <c r="I119">
        <v>2000</v>
      </c>
      <c r="J119" t="s">
        <v>19</v>
      </c>
      <c r="K119">
        <v>25</v>
      </c>
      <c r="L119">
        <v>0.41666666666666669</v>
      </c>
      <c r="M119">
        <v>10.41666666666667</v>
      </c>
      <c r="N119">
        <v>11</v>
      </c>
      <c r="O119">
        <v>0.94696969696969713</v>
      </c>
      <c r="P119">
        <v>2.2727272727272729</v>
      </c>
      <c r="Q119" t="s">
        <v>13</v>
      </c>
    </row>
    <row r="120" spans="1:17" x14ac:dyDescent="0.3">
      <c r="A120">
        <v>1789</v>
      </c>
      <c r="B120" t="s">
        <v>89</v>
      </c>
      <c r="C120" t="s">
        <v>8</v>
      </c>
      <c r="D120" t="s">
        <v>4</v>
      </c>
      <c r="E120">
        <v>6.34</v>
      </c>
      <c r="F120" s="50">
        <v>43606</v>
      </c>
      <c r="G120" s="50">
        <v>43606</v>
      </c>
      <c r="H120">
        <v>5</v>
      </c>
      <c r="I120">
        <v>2002</v>
      </c>
      <c r="J120" t="s">
        <v>9</v>
      </c>
      <c r="K120">
        <v>1</v>
      </c>
      <c r="L120">
        <v>0.41666666666666669</v>
      </c>
      <c r="M120">
        <v>0.41666666666666669</v>
      </c>
      <c r="N120">
        <v>1</v>
      </c>
      <c r="O120">
        <v>0.41666666666666669</v>
      </c>
      <c r="P120">
        <v>1</v>
      </c>
      <c r="Q120" t="s">
        <v>23</v>
      </c>
    </row>
    <row r="121" spans="1:17" x14ac:dyDescent="0.3">
      <c r="A121">
        <v>1789</v>
      </c>
      <c r="B121" t="s">
        <v>89</v>
      </c>
      <c r="C121" t="s">
        <v>8</v>
      </c>
      <c r="D121" t="s">
        <v>4</v>
      </c>
      <c r="E121">
        <v>6.34</v>
      </c>
      <c r="F121" s="50">
        <v>43606</v>
      </c>
      <c r="G121" s="50">
        <v>43606</v>
      </c>
      <c r="H121">
        <v>5</v>
      </c>
      <c r="I121">
        <v>2002</v>
      </c>
      <c r="J121" t="s">
        <v>9</v>
      </c>
      <c r="K121">
        <v>1</v>
      </c>
      <c r="L121">
        <v>0.41666666666666669</v>
      </c>
      <c r="M121">
        <v>0.41666666666666669</v>
      </c>
      <c r="N121">
        <v>1</v>
      </c>
      <c r="O121">
        <v>0.41666666666666669</v>
      </c>
      <c r="P121">
        <v>1</v>
      </c>
      <c r="Q121" t="s">
        <v>87</v>
      </c>
    </row>
    <row r="122" spans="1:17" x14ac:dyDescent="0.3">
      <c r="A122">
        <v>1789</v>
      </c>
      <c r="B122" t="s">
        <v>89</v>
      </c>
      <c r="C122" t="s">
        <v>8</v>
      </c>
      <c r="D122" t="s">
        <v>4</v>
      </c>
      <c r="E122">
        <v>6.34</v>
      </c>
      <c r="F122" s="50">
        <v>43606</v>
      </c>
      <c r="G122" s="50">
        <v>43606</v>
      </c>
      <c r="H122">
        <v>5</v>
      </c>
      <c r="I122">
        <v>2002</v>
      </c>
      <c r="J122" t="s">
        <v>9</v>
      </c>
      <c r="K122">
        <v>1</v>
      </c>
      <c r="L122">
        <v>0.41666666666666669</v>
      </c>
      <c r="M122">
        <v>0.41666666666666669</v>
      </c>
      <c r="N122">
        <v>1</v>
      </c>
      <c r="O122">
        <v>0.41666666666666669</v>
      </c>
      <c r="P122">
        <v>1</v>
      </c>
      <c r="Q122" t="s">
        <v>13</v>
      </c>
    </row>
    <row r="123" spans="1:17" x14ac:dyDescent="0.3">
      <c r="A123">
        <v>36882</v>
      </c>
      <c r="B123" t="s">
        <v>90</v>
      </c>
      <c r="C123" t="s">
        <v>16</v>
      </c>
      <c r="D123" t="s">
        <v>59</v>
      </c>
      <c r="E123">
        <v>6.69</v>
      </c>
      <c r="F123" s="50">
        <v>43745</v>
      </c>
      <c r="G123" s="50">
        <v>43747</v>
      </c>
      <c r="H123">
        <v>5</v>
      </c>
      <c r="I123">
        <v>2019</v>
      </c>
      <c r="J123" t="s">
        <v>5</v>
      </c>
      <c r="K123">
        <v>13</v>
      </c>
      <c r="L123">
        <v>0.39500000000000002</v>
      </c>
      <c r="M123">
        <v>5.1349999999999998</v>
      </c>
      <c r="N123">
        <v>3</v>
      </c>
      <c r="O123">
        <v>1.7116666666666669</v>
      </c>
      <c r="P123">
        <v>4.333333333333333</v>
      </c>
      <c r="Q123" t="s">
        <v>23</v>
      </c>
    </row>
    <row r="124" spans="1:17" x14ac:dyDescent="0.3">
      <c r="A124">
        <v>36882</v>
      </c>
      <c r="B124" t="s">
        <v>90</v>
      </c>
      <c r="C124" t="s">
        <v>16</v>
      </c>
      <c r="D124" t="s">
        <v>59</v>
      </c>
      <c r="E124">
        <v>6.69</v>
      </c>
      <c r="F124" s="50">
        <v>43745</v>
      </c>
      <c r="G124" s="50">
        <v>43747</v>
      </c>
      <c r="H124">
        <v>5</v>
      </c>
      <c r="I124">
        <v>2019</v>
      </c>
      <c r="J124" t="s">
        <v>5</v>
      </c>
      <c r="K124">
        <v>13</v>
      </c>
      <c r="L124">
        <v>0.39500000000000002</v>
      </c>
      <c r="M124">
        <v>5.1349999999999998</v>
      </c>
      <c r="N124">
        <v>3</v>
      </c>
      <c r="O124">
        <v>1.7116666666666669</v>
      </c>
      <c r="P124">
        <v>4.333333333333333</v>
      </c>
      <c r="Q124" t="s">
        <v>10</v>
      </c>
    </row>
    <row r="125" spans="1:17" x14ac:dyDescent="0.3">
      <c r="A125">
        <v>36882</v>
      </c>
      <c r="B125" t="s">
        <v>90</v>
      </c>
      <c r="C125" t="s">
        <v>16</v>
      </c>
      <c r="D125" t="s">
        <v>59</v>
      </c>
      <c r="E125">
        <v>6.69</v>
      </c>
      <c r="F125" s="50">
        <v>43745</v>
      </c>
      <c r="G125" s="50">
        <v>43747</v>
      </c>
      <c r="H125">
        <v>5</v>
      </c>
      <c r="I125">
        <v>2019</v>
      </c>
      <c r="J125" t="s">
        <v>5</v>
      </c>
      <c r="K125">
        <v>13</v>
      </c>
      <c r="L125">
        <v>0.39500000000000002</v>
      </c>
      <c r="M125">
        <v>5.1349999999999998</v>
      </c>
      <c r="N125">
        <v>3</v>
      </c>
      <c r="O125">
        <v>1.7116666666666669</v>
      </c>
      <c r="P125">
        <v>4.333333333333333</v>
      </c>
      <c r="Q125" t="s">
        <v>11</v>
      </c>
    </row>
    <row r="126" spans="1:17" x14ac:dyDescent="0.3">
      <c r="A126">
        <v>36882</v>
      </c>
      <c r="B126" t="s">
        <v>90</v>
      </c>
      <c r="C126" t="s">
        <v>16</v>
      </c>
      <c r="D126" t="s">
        <v>59</v>
      </c>
      <c r="E126">
        <v>6.69</v>
      </c>
      <c r="F126" s="50">
        <v>43745</v>
      </c>
      <c r="G126" s="50">
        <v>43747</v>
      </c>
      <c r="H126">
        <v>5</v>
      </c>
      <c r="I126">
        <v>2019</v>
      </c>
      <c r="J126" t="s">
        <v>5</v>
      </c>
      <c r="K126">
        <v>13</v>
      </c>
      <c r="L126">
        <v>0.39500000000000002</v>
      </c>
      <c r="M126">
        <v>5.1349999999999998</v>
      </c>
      <c r="N126">
        <v>3</v>
      </c>
      <c r="O126">
        <v>1.7116666666666669</v>
      </c>
      <c r="P126">
        <v>4.333333333333333</v>
      </c>
      <c r="Q126" t="s">
        <v>45</v>
      </c>
    </row>
    <row r="127" spans="1:17" x14ac:dyDescent="0.3">
      <c r="A127">
        <v>36882</v>
      </c>
      <c r="B127" t="s">
        <v>90</v>
      </c>
      <c r="C127" t="s">
        <v>16</v>
      </c>
      <c r="D127" t="s">
        <v>59</v>
      </c>
      <c r="E127">
        <v>6.69</v>
      </c>
      <c r="F127" s="50">
        <v>43745</v>
      </c>
      <c r="G127" s="50">
        <v>43747</v>
      </c>
      <c r="H127">
        <v>5</v>
      </c>
      <c r="I127">
        <v>2019</v>
      </c>
      <c r="J127" t="s">
        <v>5</v>
      </c>
      <c r="K127">
        <v>13</v>
      </c>
      <c r="L127">
        <v>0.39500000000000002</v>
      </c>
      <c r="M127">
        <v>5.1349999999999998</v>
      </c>
      <c r="N127">
        <v>3</v>
      </c>
      <c r="O127">
        <v>1.7116666666666669</v>
      </c>
      <c r="P127">
        <v>4.333333333333333</v>
      </c>
      <c r="Q127" t="s">
        <v>25</v>
      </c>
    </row>
    <row r="128" spans="1:17" x14ac:dyDescent="0.3">
      <c r="A128">
        <v>40507</v>
      </c>
      <c r="B128" t="s">
        <v>91</v>
      </c>
      <c r="C128" t="s">
        <v>16</v>
      </c>
      <c r="D128" t="s">
        <v>59</v>
      </c>
      <c r="E128">
        <v>7.19</v>
      </c>
      <c r="F128" s="50">
        <v>45000</v>
      </c>
      <c r="G128" s="50">
        <v>45012</v>
      </c>
      <c r="H128">
        <v>5</v>
      </c>
      <c r="I128">
        <v>2022</v>
      </c>
      <c r="J128" t="s">
        <v>9</v>
      </c>
      <c r="K128">
        <v>12</v>
      </c>
      <c r="L128">
        <v>0.3963888888888889</v>
      </c>
      <c r="M128">
        <v>4.7566666666666668</v>
      </c>
      <c r="N128">
        <v>13</v>
      </c>
      <c r="O128">
        <v>0.3658974358974359</v>
      </c>
      <c r="P128">
        <v>0.92307692307692313</v>
      </c>
      <c r="Q128" t="s">
        <v>23</v>
      </c>
    </row>
    <row r="129" spans="1:17" x14ac:dyDescent="0.3">
      <c r="A129">
        <v>40507</v>
      </c>
      <c r="B129" t="s">
        <v>91</v>
      </c>
      <c r="C129" t="s">
        <v>16</v>
      </c>
      <c r="D129" t="s">
        <v>59</v>
      </c>
      <c r="E129">
        <v>7.19</v>
      </c>
      <c r="F129" s="50">
        <v>45000</v>
      </c>
      <c r="G129" s="50">
        <v>45012</v>
      </c>
      <c r="H129">
        <v>5</v>
      </c>
      <c r="I129">
        <v>2022</v>
      </c>
      <c r="J129" t="s">
        <v>9</v>
      </c>
      <c r="K129">
        <v>12</v>
      </c>
      <c r="L129">
        <v>0.3963888888888889</v>
      </c>
      <c r="M129">
        <v>4.7566666666666668</v>
      </c>
      <c r="N129">
        <v>13</v>
      </c>
      <c r="O129">
        <v>0.3658974358974359</v>
      </c>
      <c r="P129">
        <v>0.92307692307692313</v>
      </c>
      <c r="Q129" t="s">
        <v>10</v>
      </c>
    </row>
    <row r="130" spans="1:17" x14ac:dyDescent="0.3">
      <c r="A130">
        <v>40507</v>
      </c>
      <c r="B130" t="s">
        <v>91</v>
      </c>
      <c r="C130" t="s">
        <v>16</v>
      </c>
      <c r="D130" t="s">
        <v>59</v>
      </c>
      <c r="E130">
        <v>7.19</v>
      </c>
      <c r="F130" s="50">
        <v>45000</v>
      </c>
      <c r="G130" s="50">
        <v>45012</v>
      </c>
      <c r="H130">
        <v>5</v>
      </c>
      <c r="I130">
        <v>2022</v>
      </c>
      <c r="J130" t="s">
        <v>9</v>
      </c>
      <c r="K130">
        <v>12</v>
      </c>
      <c r="L130">
        <v>0.3963888888888889</v>
      </c>
      <c r="M130">
        <v>4.7566666666666668</v>
      </c>
      <c r="N130">
        <v>13</v>
      </c>
      <c r="O130">
        <v>0.3658974358974359</v>
      </c>
      <c r="P130">
        <v>0.92307692307692313</v>
      </c>
      <c r="Q130" t="s">
        <v>11</v>
      </c>
    </row>
    <row r="131" spans="1:17" x14ac:dyDescent="0.3">
      <c r="A131">
        <v>40507</v>
      </c>
      <c r="B131" t="s">
        <v>91</v>
      </c>
      <c r="C131" t="s">
        <v>16</v>
      </c>
      <c r="D131" t="s">
        <v>59</v>
      </c>
      <c r="E131">
        <v>7.19</v>
      </c>
      <c r="F131" s="50">
        <v>45000</v>
      </c>
      <c r="G131" s="50">
        <v>45012</v>
      </c>
      <c r="H131">
        <v>5</v>
      </c>
      <c r="I131">
        <v>2022</v>
      </c>
      <c r="J131" t="s">
        <v>9</v>
      </c>
      <c r="K131">
        <v>12</v>
      </c>
      <c r="L131">
        <v>0.3963888888888889</v>
      </c>
      <c r="M131">
        <v>4.7566666666666668</v>
      </c>
      <c r="N131">
        <v>13</v>
      </c>
      <c r="O131">
        <v>0.3658974358974359</v>
      </c>
      <c r="P131">
        <v>0.92307692307692313</v>
      </c>
      <c r="Q131" t="s">
        <v>45</v>
      </c>
    </row>
    <row r="132" spans="1:17" x14ac:dyDescent="0.3">
      <c r="A132">
        <v>40507</v>
      </c>
      <c r="B132" t="s">
        <v>91</v>
      </c>
      <c r="C132" t="s">
        <v>16</v>
      </c>
      <c r="D132" t="s">
        <v>59</v>
      </c>
      <c r="E132">
        <v>7.19</v>
      </c>
      <c r="F132" s="50">
        <v>45000</v>
      </c>
      <c r="G132" s="50">
        <v>45012</v>
      </c>
      <c r="H132">
        <v>5</v>
      </c>
      <c r="I132">
        <v>2022</v>
      </c>
      <c r="J132" t="s">
        <v>9</v>
      </c>
      <c r="K132">
        <v>12</v>
      </c>
      <c r="L132">
        <v>0.3963888888888889</v>
      </c>
      <c r="M132">
        <v>4.7566666666666668</v>
      </c>
      <c r="N132">
        <v>13</v>
      </c>
      <c r="O132">
        <v>0.3658974358974359</v>
      </c>
      <c r="P132">
        <v>0.92307692307692313</v>
      </c>
      <c r="Q132" t="s">
        <v>25</v>
      </c>
    </row>
    <row r="133" spans="1:17" x14ac:dyDescent="0.3">
      <c r="A133">
        <v>40083</v>
      </c>
      <c r="B133" t="s">
        <v>92</v>
      </c>
      <c r="C133" t="s">
        <v>8</v>
      </c>
      <c r="D133" t="s">
        <v>59</v>
      </c>
      <c r="E133">
        <v>6.71</v>
      </c>
      <c r="F133" s="50">
        <v>45000</v>
      </c>
      <c r="G133" s="50">
        <v>45000</v>
      </c>
      <c r="H133">
        <v>5</v>
      </c>
      <c r="I133">
        <v>2019</v>
      </c>
      <c r="J133" t="s">
        <v>19</v>
      </c>
      <c r="K133">
        <v>2</v>
      </c>
      <c r="L133">
        <v>0.14833333333333329</v>
      </c>
      <c r="M133">
        <v>0.29666666666666669</v>
      </c>
      <c r="N133">
        <v>1</v>
      </c>
      <c r="O133">
        <v>0.29666666666666669</v>
      </c>
      <c r="P133">
        <v>2</v>
      </c>
      <c r="Q133" t="s">
        <v>23</v>
      </c>
    </row>
    <row r="134" spans="1:17" x14ac:dyDescent="0.3">
      <c r="A134">
        <v>40083</v>
      </c>
      <c r="B134" t="s">
        <v>92</v>
      </c>
      <c r="C134" t="s">
        <v>8</v>
      </c>
      <c r="D134" t="s">
        <v>59</v>
      </c>
      <c r="E134">
        <v>6.71</v>
      </c>
      <c r="F134" s="50">
        <v>45000</v>
      </c>
      <c r="G134" s="50">
        <v>45000</v>
      </c>
      <c r="H134">
        <v>5</v>
      </c>
      <c r="I134">
        <v>2019</v>
      </c>
      <c r="J134" t="s">
        <v>19</v>
      </c>
      <c r="K134">
        <v>2</v>
      </c>
      <c r="L134">
        <v>0.14833333333333329</v>
      </c>
      <c r="M134">
        <v>0.29666666666666669</v>
      </c>
      <c r="N134">
        <v>1</v>
      </c>
      <c r="O134">
        <v>0.29666666666666669</v>
      </c>
      <c r="P134">
        <v>2</v>
      </c>
      <c r="Q134" t="s">
        <v>10</v>
      </c>
    </row>
    <row r="135" spans="1:17" x14ac:dyDescent="0.3">
      <c r="A135">
        <v>40083</v>
      </c>
      <c r="B135" t="s">
        <v>92</v>
      </c>
      <c r="C135" t="s">
        <v>8</v>
      </c>
      <c r="D135" t="s">
        <v>59</v>
      </c>
      <c r="E135">
        <v>6.71</v>
      </c>
      <c r="F135" s="50">
        <v>45000</v>
      </c>
      <c r="G135" s="50">
        <v>45000</v>
      </c>
      <c r="H135">
        <v>5</v>
      </c>
      <c r="I135">
        <v>2019</v>
      </c>
      <c r="J135" t="s">
        <v>19</v>
      </c>
      <c r="K135">
        <v>2</v>
      </c>
      <c r="L135">
        <v>0.14833333333333329</v>
      </c>
      <c r="M135">
        <v>0.29666666666666669</v>
      </c>
      <c r="N135">
        <v>1</v>
      </c>
      <c r="O135">
        <v>0.29666666666666669</v>
      </c>
      <c r="P135">
        <v>2</v>
      </c>
      <c r="Q135" t="s">
        <v>11</v>
      </c>
    </row>
    <row r="136" spans="1:17" x14ac:dyDescent="0.3">
      <c r="A136">
        <v>40083</v>
      </c>
      <c r="B136" t="s">
        <v>92</v>
      </c>
      <c r="C136" t="s">
        <v>8</v>
      </c>
      <c r="D136" t="s">
        <v>59</v>
      </c>
      <c r="E136">
        <v>6.71</v>
      </c>
      <c r="F136" s="50">
        <v>45000</v>
      </c>
      <c r="G136" s="50">
        <v>45000</v>
      </c>
      <c r="H136">
        <v>5</v>
      </c>
      <c r="I136">
        <v>2019</v>
      </c>
      <c r="J136" t="s">
        <v>19</v>
      </c>
      <c r="K136">
        <v>2</v>
      </c>
      <c r="L136">
        <v>0.14833333333333329</v>
      </c>
      <c r="M136">
        <v>0.29666666666666669</v>
      </c>
      <c r="N136">
        <v>1</v>
      </c>
      <c r="O136">
        <v>0.29666666666666669</v>
      </c>
      <c r="P136">
        <v>2</v>
      </c>
      <c r="Q136" t="s">
        <v>45</v>
      </c>
    </row>
    <row r="137" spans="1:17" x14ac:dyDescent="0.3">
      <c r="A137">
        <v>40083</v>
      </c>
      <c r="B137" t="s">
        <v>92</v>
      </c>
      <c r="C137" t="s">
        <v>8</v>
      </c>
      <c r="D137" t="s">
        <v>59</v>
      </c>
      <c r="E137">
        <v>6.71</v>
      </c>
      <c r="F137" s="50">
        <v>45000</v>
      </c>
      <c r="G137" s="50">
        <v>45000</v>
      </c>
      <c r="H137">
        <v>5</v>
      </c>
      <c r="I137">
        <v>2019</v>
      </c>
      <c r="J137" t="s">
        <v>19</v>
      </c>
      <c r="K137">
        <v>2</v>
      </c>
      <c r="L137">
        <v>0.14833333333333329</v>
      </c>
      <c r="M137">
        <v>0.29666666666666669</v>
      </c>
      <c r="N137">
        <v>1</v>
      </c>
      <c r="O137">
        <v>0.29666666666666669</v>
      </c>
      <c r="P137">
        <v>2</v>
      </c>
      <c r="Q137" t="s">
        <v>25</v>
      </c>
    </row>
    <row r="138" spans="1:17" x14ac:dyDescent="0.3">
      <c r="A138">
        <v>46971</v>
      </c>
      <c r="B138" t="s">
        <v>93</v>
      </c>
      <c r="C138" t="s">
        <v>3</v>
      </c>
      <c r="D138" t="s">
        <v>59</v>
      </c>
      <c r="E138">
        <v>6.64</v>
      </c>
      <c r="F138" s="50">
        <v>45000</v>
      </c>
      <c r="G138" s="50">
        <v>45000</v>
      </c>
      <c r="H138">
        <v>5</v>
      </c>
      <c r="I138">
        <v>2020</v>
      </c>
      <c r="J138" t="s">
        <v>9</v>
      </c>
      <c r="K138">
        <v>1</v>
      </c>
      <c r="L138">
        <v>0.12666666666666671</v>
      </c>
      <c r="M138">
        <v>0.12666666666666671</v>
      </c>
      <c r="N138">
        <v>1</v>
      </c>
      <c r="O138">
        <v>0.12666666666666671</v>
      </c>
      <c r="P138">
        <v>1</v>
      </c>
      <c r="Q138" t="s">
        <v>11</v>
      </c>
    </row>
    <row r="139" spans="1:17" x14ac:dyDescent="0.3">
      <c r="A139">
        <v>46971</v>
      </c>
      <c r="B139" t="s">
        <v>93</v>
      </c>
      <c r="C139" t="s">
        <v>3</v>
      </c>
      <c r="D139" t="s">
        <v>59</v>
      </c>
      <c r="E139">
        <v>6.64</v>
      </c>
      <c r="F139" s="50">
        <v>45000</v>
      </c>
      <c r="G139" s="50">
        <v>45000</v>
      </c>
      <c r="H139">
        <v>5</v>
      </c>
      <c r="I139">
        <v>2020</v>
      </c>
      <c r="J139" t="s">
        <v>9</v>
      </c>
      <c r="K139">
        <v>1</v>
      </c>
      <c r="L139">
        <v>0.12666666666666671</v>
      </c>
      <c r="M139">
        <v>0.12666666666666671</v>
      </c>
      <c r="N139">
        <v>1</v>
      </c>
      <c r="O139">
        <v>0.12666666666666671</v>
      </c>
      <c r="P139">
        <v>1</v>
      </c>
      <c r="Q139" t="s">
        <v>25</v>
      </c>
    </row>
    <row r="140" spans="1:17" x14ac:dyDescent="0.3">
      <c r="A140">
        <v>46971</v>
      </c>
      <c r="B140" t="s">
        <v>93</v>
      </c>
      <c r="C140" t="s">
        <v>3</v>
      </c>
      <c r="D140" t="s">
        <v>59</v>
      </c>
      <c r="E140">
        <v>6.64</v>
      </c>
      <c r="F140" s="50">
        <v>45000</v>
      </c>
      <c r="G140" s="50">
        <v>45000</v>
      </c>
      <c r="H140">
        <v>5</v>
      </c>
      <c r="I140">
        <v>2020</v>
      </c>
      <c r="J140" t="s">
        <v>9</v>
      </c>
      <c r="K140">
        <v>1</v>
      </c>
      <c r="L140">
        <v>0.12666666666666671</v>
      </c>
      <c r="M140">
        <v>0.12666666666666671</v>
      </c>
      <c r="N140">
        <v>1</v>
      </c>
      <c r="O140">
        <v>0.12666666666666671</v>
      </c>
      <c r="P140">
        <v>1</v>
      </c>
      <c r="Q140" t="s">
        <v>32</v>
      </c>
    </row>
    <row r="141" spans="1:17" x14ac:dyDescent="0.3">
      <c r="A141">
        <v>1205</v>
      </c>
      <c r="B141" t="s">
        <v>94</v>
      </c>
      <c r="C141" t="s">
        <v>3</v>
      </c>
      <c r="D141" t="s">
        <v>4</v>
      </c>
      <c r="E141">
        <v>7.06</v>
      </c>
      <c r="F141" s="50">
        <v>44144</v>
      </c>
      <c r="G141" s="50">
        <v>44144</v>
      </c>
      <c r="H141">
        <v>6</v>
      </c>
      <c r="I141">
        <v>2003</v>
      </c>
      <c r="J141" t="s">
        <v>9</v>
      </c>
      <c r="K141">
        <v>6</v>
      </c>
      <c r="L141">
        <v>0.05</v>
      </c>
      <c r="M141">
        <v>0.3</v>
      </c>
      <c r="N141">
        <v>1</v>
      </c>
      <c r="O141">
        <v>0.3</v>
      </c>
      <c r="P141">
        <v>6</v>
      </c>
      <c r="Q141" t="s">
        <v>10</v>
      </c>
    </row>
    <row r="142" spans="1:17" x14ac:dyDescent="0.3">
      <c r="A142">
        <v>1205</v>
      </c>
      <c r="B142" t="s">
        <v>94</v>
      </c>
      <c r="C142" t="s">
        <v>3</v>
      </c>
      <c r="D142" t="s">
        <v>4</v>
      </c>
      <c r="E142">
        <v>7.06</v>
      </c>
      <c r="F142" s="50">
        <v>44144</v>
      </c>
      <c r="G142" s="50">
        <v>44144</v>
      </c>
      <c r="H142">
        <v>6</v>
      </c>
      <c r="I142">
        <v>2003</v>
      </c>
      <c r="J142" t="s">
        <v>9</v>
      </c>
      <c r="K142">
        <v>6</v>
      </c>
      <c r="L142">
        <v>0.05</v>
      </c>
      <c r="M142">
        <v>0.3</v>
      </c>
      <c r="N142">
        <v>1</v>
      </c>
      <c r="O142">
        <v>0.3</v>
      </c>
      <c r="P142">
        <v>6</v>
      </c>
      <c r="Q142" t="s">
        <v>11</v>
      </c>
    </row>
    <row r="143" spans="1:17" x14ac:dyDescent="0.3">
      <c r="A143">
        <v>38464</v>
      </c>
      <c r="B143" t="s">
        <v>95</v>
      </c>
      <c r="C143" t="s">
        <v>85</v>
      </c>
      <c r="D143" t="s">
        <v>4</v>
      </c>
      <c r="E143">
        <v>6.36</v>
      </c>
      <c r="F143" s="50">
        <v>44044</v>
      </c>
      <c r="G143" s="50">
        <v>44044</v>
      </c>
      <c r="H143">
        <v>6</v>
      </c>
      <c r="I143">
        <v>2019</v>
      </c>
      <c r="J143" t="s">
        <v>9</v>
      </c>
      <c r="K143">
        <v>1</v>
      </c>
      <c r="L143">
        <v>1.555833333333333</v>
      </c>
      <c r="M143">
        <v>1.555833333333333</v>
      </c>
      <c r="N143">
        <v>1</v>
      </c>
      <c r="O143">
        <v>1.555833333333333</v>
      </c>
      <c r="P143">
        <v>1</v>
      </c>
      <c r="Q143" t="s">
        <v>24</v>
      </c>
    </row>
    <row r="144" spans="1:17" x14ac:dyDescent="0.3">
      <c r="A144">
        <v>38464</v>
      </c>
      <c r="B144" t="s">
        <v>95</v>
      </c>
      <c r="C144" t="s">
        <v>85</v>
      </c>
      <c r="D144" t="s">
        <v>4</v>
      </c>
      <c r="E144">
        <v>6.36</v>
      </c>
      <c r="F144" s="50">
        <v>44044</v>
      </c>
      <c r="G144" s="50">
        <v>44044</v>
      </c>
      <c r="H144">
        <v>6</v>
      </c>
      <c r="I144">
        <v>2019</v>
      </c>
      <c r="J144" t="s">
        <v>9</v>
      </c>
      <c r="K144">
        <v>1</v>
      </c>
      <c r="L144">
        <v>1.555833333333333</v>
      </c>
      <c r="M144">
        <v>1.555833333333333</v>
      </c>
      <c r="N144">
        <v>1</v>
      </c>
      <c r="O144">
        <v>1.555833333333333</v>
      </c>
      <c r="P144">
        <v>1</v>
      </c>
      <c r="Q144" t="s">
        <v>41</v>
      </c>
    </row>
    <row r="145" spans="1:17" x14ac:dyDescent="0.3">
      <c r="A145">
        <v>38572</v>
      </c>
      <c r="B145" t="s">
        <v>96</v>
      </c>
      <c r="C145" t="s">
        <v>16</v>
      </c>
      <c r="D145" t="s">
        <v>59</v>
      </c>
      <c r="E145">
        <v>5.93</v>
      </c>
      <c r="F145" s="50">
        <v>43887</v>
      </c>
      <c r="G145" s="50">
        <v>43901</v>
      </c>
      <c r="H145">
        <v>4</v>
      </c>
      <c r="I145">
        <v>2019</v>
      </c>
      <c r="J145" t="s">
        <v>19</v>
      </c>
      <c r="K145">
        <v>12</v>
      </c>
      <c r="L145">
        <v>0.4</v>
      </c>
      <c r="M145">
        <v>4.8000000000000007</v>
      </c>
      <c r="N145">
        <v>15</v>
      </c>
      <c r="O145">
        <v>0.32000000000000012</v>
      </c>
      <c r="P145">
        <v>0.8</v>
      </c>
      <c r="Q145" t="s">
        <v>11</v>
      </c>
    </row>
    <row r="146" spans="1:17" x14ac:dyDescent="0.3">
      <c r="A146">
        <v>40550</v>
      </c>
      <c r="B146" t="s">
        <v>97</v>
      </c>
      <c r="C146" t="s">
        <v>16</v>
      </c>
      <c r="D146" t="s">
        <v>98</v>
      </c>
      <c r="E146">
        <v>6.48</v>
      </c>
      <c r="F146" s="50">
        <v>44542</v>
      </c>
      <c r="G146" s="50">
        <v>44551</v>
      </c>
      <c r="H146">
        <v>5</v>
      </c>
      <c r="I146">
        <v>2020</v>
      </c>
      <c r="J146" t="s">
        <v>19</v>
      </c>
      <c r="K146">
        <v>12</v>
      </c>
      <c r="L146">
        <v>0.4</v>
      </c>
      <c r="M146">
        <v>4.8000000000000007</v>
      </c>
      <c r="N146">
        <v>10</v>
      </c>
      <c r="O146">
        <v>0.48000000000000009</v>
      </c>
      <c r="P146">
        <v>1.2</v>
      </c>
      <c r="Q146" t="s">
        <v>23</v>
      </c>
    </row>
    <row r="147" spans="1:17" x14ac:dyDescent="0.3">
      <c r="A147">
        <v>40550</v>
      </c>
      <c r="B147" t="s">
        <v>97</v>
      </c>
      <c r="C147" t="s">
        <v>16</v>
      </c>
      <c r="D147" t="s">
        <v>98</v>
      </c>
      <c r="E147">
        <v>6.48</v>
      </c>
      <c r="F147" s="50">
        <v>44542</v>
      </c>
      <c r="G147" s="50">
        <v>44551</v>
      </c>
      <c r="H147">
        <v>5</v>
      </c>
      <c r="I147">
        <v>2020</v>
      </c>
      <c r="J147" t="s">
        <v>19</v>
      </c>
      <c r="K147">
        <v>12</v>
      </c>
      <c r="L147">
        <v>0.4</v>
      </c>
      <c r="M147">
        <v>4.8000000000000007</v>
      </c>
      <c r="N147">
        <v>10</v>
      </c>
      <c r="O147">
        <v>0.48000000000000009</v>
      </c>
      <c r="P147">
        <v>1.2</v>
      </c>
      <c r="Q147" t="s">
        <v>11</v>
      </c>
    </row>
    <row r="148" spans="1:17" x14ac:dyDescent="0.3">
      <c r="A148">
        <v>1370</v>
      </c>
      <c r="B148" t="s">
        <v>99</v>
      </c>
      <c r="C148" t="s">
        <v>85</v>
      </c>
      <c r="D148" t="s">
        <v>36</v>
      </c>
      <c r="E148">
        <v>6.37</v>
      </c>
      <c r="F148" s="50">
        <v>44548</v>
      </c>
      <c r="G148" s="50">
        <v>44548</v>
      </c>
      <c r="H148">
        <v>7</v>
      </c>
      <c r="I148">
        <v>2002</v>
      </c>
      <c r="J148" t="s">
        <v>9</v>
      </c>
      <c r="K148">
        <v>1</v>
      </c>
      <c r="L148">
        <v>0.16666666666666671</v>
      </c>
      <c r="M148">
        <v>0.16666666666666671</v>
      </c>
      <c r="N148">
        <v>1</v>
      </c>
      <c r="O148">
        <v>0.16666666666666671</v>
      </c>
      <c r="P148">
        <v>1</v>
      </c>
      <c r="Q148" t="s">
        <v>71</v>
      </c>
    </row>
    <row r="149" spans="1:17" x14ac:dyDescent="0.3">
      <c r="A149">
        <v>1370</v>
      </c>
      <c r="B149" t="s">
        <v>99</v>
      </c>
      <c r="C149" t="s">
        <v>85</v>
      </c>
      <c r="D149" t="s">
        <v>36</v>
      </c>
      <c r="E149">
        <v>6.37</v>
      </c>
      <c r="F149" s="50">
        <v>44548</v>
      </c>
      <c r="G149" s="50">
        <v>44548</v>
      </c>
      <c r="H149">
        <v>7</v>
      </c>
      <c r="I149">
        <v>2002</v>
      </c>
      <c r="J149" t="s">
        <v>9</v>
      </c>
      <c r="K149">
        <v>1</v>
      </c>
      <c r="L149">
        <v>0.16666666666666671</v>
      </c>
      <c r="M149">
        <v>0.16666666666666671</v>
      </c>
      <c r="N149">
        <v>1</v>
      </c>
      <c r="O149">
        <v>0.16666666666666671</v>
      </c>
      <c r="P149">
        <v>1</v>
      </c>
      <c r="Q149" t="s">
        <v>55</v>
      </c>
    </row>
    <row r="150" spans="1:17" x14ac:dyDescent="0.3">
      <c r="A150">
        <v>1370</v>
      </c>
      <c r="B150" t="s">
        <v>99</v>
      </c>
      <c r="C150" t="s">
        <v>85</v>
      </c>
      <c r="D150" t="s">
        <v>36</v>
      </c>
      <c r="E150">
        <v>6.37</v>
      </c>
      <c r="F150" s="50">
        <v>44548</v>
      </c>
      <c r="G150" s="50">
        <v>44548</v>
      </c>
      <c r="H150">
        <v>7</v>
      </c>
      <c r="I150">
        <v>2002</v>
      </c>
      <c r="J150" t="s">
        <v>9</v>
      </c>
      <c r="K150">
        <v>1</v>
      </c>
      <c r="L150">
        <v>0.16666666666666671</v>
      </c>
      <c r="M150">
        <v>0.16666666666666671</v>
      </c>
      <c r="N150">
        <v>1</v>
      </c>
      <c r="O150">
        <v>0.16666666666666671</v>
      </c>
      <c r="P150">
        <v>1</v>
      </c>
      <c r="Q150" t="s">
        <v>20</v>
      </c>
    </row>
    <row r="151" spans="1:17" x14ac:dyDescent="0.3">
      <c r="A151">
        <v>1370</v>
      </c>
      <c r="B151" t="s">
        <v>99</v>
      </c>
      <c r="C151" t="s">
        <v>85</v>
      </c>
      <c r="D151" t="s">
        <v>36</v>
      </c>
      <c r="E151">
        <v>6.37</v>
      </c>
      <c r="F151" s="50">
        <v>44548</v>
      </c>
      <c r="G151" s="50">
        <v>44548</v>
      </c>
      <c r="H151">
        <v>7</v>
      </c>
      <c r="I151">
        <v>2002</v>
      </c>
      <c r="J151" t="s">
        <v>9</v>
      </c>
      <c r="K151">
        <v>1</v>
      </c>
      <c r="L151">
        <v>0.16666666666666671</v>
      </c>
      <c r="M151">
        <v>0.16666666666666671</v>
      </c>
      <c r="N151">
        <v>1</v>
      </c>
      <c r="O151">
        <v>0.16666666666666671</v>
      </c>
      <c r="P151">
        <v>1</v>
      </c>
      <c r="Q151" t="s">
        <v>11</v>
      </c>
    </row>
    <row r="152" spans="1:17" x14ac:dyDescent="0.3">
      <c r="A152">
        <v>1370</v>
      </c>
      <c r="B152" t="s">
        <v>99</v>
      </c>
      <c r="C152" t="s">
        <v>85</v>
      </c>
      <c r="D152" t="s">
        <v>36</v>
      </c>
      <c r="E152">
        <v>6.37</v>
      </c>
      <c r="F152" s="50">
        <v>44548</v>
      </c>
      <c r="G152" s="50">
        <v>44548</v>
      </c>
      <c r="H152">
        <v>7</v>
      </c>
      <c r="I152">
        <v>2002</v>
      </c>
      <c r="J152" t="s">
        <v>9</v>
      </c>
      <c r="K152">
        <v>1</v>
      </c>
      <c r="L152">
        <v>0.16666666666666671</v>
      </c>
      <c r="M152">
        <v>0.16666666666666671</v>
      </c>
      <c r="N152">
        <v>1</v>
      </c>
      <c r="O152">
        <v>0.16666666666666671</v>
      </c>
      <c r="P152">
        <v>1</v>
      </c>
      <c r="Q152" t="s">
        <v>47</v>
      </c>
    </row>
    <row r="153" spans="1:17" x14ac:dyDescent="0.3">
      <c r="A153">
        <v>1370</v>
      </c>
      <c r="B153" t="s">
        <v>99</v>
      </c>
      <c r="C153" t="s">
        <v>85</v>
      </c>
      <c r="D153" t="s">
        <v>36</v>
      </c>
      <c r="E153">
        <v>6.37</v>
      </c>
      <c r="F153" s="50">
        <v>44548</v>
      </c>
      <c r="G153" s="50">
        <v>44548</v>
      </c>
      <c r="H153">
        <v>7</v>
      </c>
      <c r="I153">
        <v>2002</v>
      </c>
      <c r="J153" t="s">
        <v>9</v>
      </c>
      <c r="K153">
        <v>1</v>
      </c>
      <c r="L153">
        <v>0.16666666666666671</v>
      </c>
      <c r="M153">
        <v>0.16666666666666671</v>
      </c>
      <c r="N153">
        <v>1</v>
      </c>
      <c r="O153">
        <v>0.16666666666666671</v>
      </c>
      <c r="P153">
        <v>1</v>
      </c>
      <c r="Q153" t="s">
        <v>100</v>
      </c>
    </row>
    <row r="154" spans="1:17" x14ac:dyDescent="0.3">
      <c r="A154">
        <v>104</v>
      </c>
      <c r="B154" t="s">
        <v>101</v>
      </c>
      <c r="C154" t="s">
        <v>16</v>
      </c>
      <c r="D154" t="s">
        <v>22</v>
      </c>
      <c r="E154">
        <v>7.19</v>
      </c>
      <c r="F154" s="50">
        <v>42957</v>
      </c>
      <c r="G154" s="50">
        <v>42983</v>
      </c>
      <c r="H154">
        <v>2</v>
      </c>
      <c r="I154">
        <v>2000</v>
      </c>
      <c r="J154" t="s">
        <v>17</v>
      </c>
      <c r="K154">
        <v>24</v>
      </c>
      <c r="L154">
        <v>0.35555555555555562</v>
      </c>
      <c r="M154">
        <v>8.5333333333333332</v>
      </c>
      <c r="N154">
        <v>27</v>
      </c>
      <c r="O154">
        <v>0.31604938271604938</v>
      </c>
      <c r="P154">
        <v>0.88888888888888884</v>
      </c>
      <c r="Q154" t="s">
        <v>10</v>
      </c>
    </row>
    <row r="155" spans="1:17" x14ac:dyDescent="0.3">
      <c r="A155">
        <v>104</v>
      </c>
      <c r="B155" t="s">
        <v>101</v>
      </c>
      <c r="C155" t="s">
        <v>16</v>
      </c>
      <c r="D155" t="s">
        <v>22</v>
      </c>
      <c r="E155">
        <v>7.19</v>
      </c>
      <c r="F155" s="50">
        <v>42957</v>
      </c>
      <c r="G155" s="50">
        <v>42983</v>
      </c>
      <c r="H155">
        <v>2</v>
      </c>
      <c r="I155">
        <v>2000</v>
      </c>
      <c r="J155" t="s">
        <v>17</v>
      </c>
      <c r="K155">
        <v>24</v>
      </c>
      <c r="L155">
        <v>0.35555555555555562</v>
      </c>
      <c r="M155">
        <v>8.5333333333333332</v>
      </c>
      <c r="N155">
        <v>27</v>
      </c>
      <c r="O155">
        <v>0.31604938271604938</v>
      </c>
      <c r="P155">
        <v>0.88888888888888884</v>
      </c>
      <c r="Q155" t="s">
        <v>24</v>
      </c>
    </row>
    <row r="156" spans="1:17" x14ac:dyDescent="0.3">
      <c r="A156">
        <v>104</v>
      </c>
      <c r="B156" t="s">
        <v>101</v>
      </c>
      <c r="C156" t="s">
        <v>16</v>
      </c>
      <c r="D156" t="s">
        <v>22</v>
      </c>
      <c r="E156">
        <v>7.19</v>
      </c>
      <c r="F156" s="50">
        <v>42957</v>
      </c>
      <c r="G156" s="50">
        <v>42983</v>
      </c>
      <c r="H156">
        <v>2</v>
      </c>
      <c r="I156">
        <v>2000</v>
      </c>
      <c r="J156" t="s">
        <v>17</v>
      </c>
      <c r="K156">
        <v>24</v>
      </c>
      <c r="L156">
        <v>0.35555555555555562</v>
      </c>
      <c r="M156">
        <v>8.5333333333333332</v>
      </c>
      <c r="N156">
        <v>27</v>
      </c>
      <c r="O156">
        <v>0.31604938271604938</v>
      </c>
      <c r="P156">
        <v>0.88888888888888884</v>
      </c>
      <c r="Q156" t="s">
        <v>77</v>
      </c>
    </row>
    <row r="157" spans="1:17" x14ac:dyDescent="0.3">
      <c r="A157">
        <v>104</v>
      </c>
      <c r="B157" t="s">
        <v>101</v>
      </c>
      <c r="C157" t="s">
        <v>16</v>
      </c>
      <c r="D157" t="s">
        <v>22</v>
      </c>
      <c r="E157">
        <v>7.19</v>
      </c>
      <c r="F157" s="50">
        <v>42957</v>
      </c>
      <c r="G157" s="50">
        <v>42983</v>
      </c>
      <c r="H157">
        <v>2</v>
      </c>
      <c r="I157">
        <v>2000</v>
      </c>
      <c r="J157" t="s">
        <v>17</v>
      </c>
      <c r="K157">
        <v>24</v>
      </c>
      <c r="L157">
        <v>0.35555555555555562</v>
      </c>
      <c r="M157">
        <v>8.5333333333333332</v>
      </c>
      <c r="N157">
        <v>27</v>
      </c>
      <c r="O157">
        <v>0.31604938271604938</v>
      </c>
      <c r="P157">
        <v>0.88888888888888884</v>
      </c>
      <c r="Q157" t="s">
        <v>47</v>
      </c>
    </row>
    <row r="158" spans="1:17" x14ac:dyDescent="0.3">
      <c r="A158">
        <v>104</v>
      </c>
      <c r="B158" t="s">
        <v>101</v>
      </c>
      <c r="C158" t="s">
        <v>16</v>
      </c>
      <c r="D158" t="s">
        <v>22</v>
      </c>
      <c r="E158">
        <v>7.19</v>
      </c>
      <c r="F158" s="50">
        <v>42957</v>
      </c>
      <c r="G158" s="50">
        <v>42983</v>
      </c>
      <c r="H158">
        <v>2</v>
      </c>
      <c r="I158">
        <v>2000</v>
      </c>
      <c r="J158" t="s">
        <v>17</v>
      </c>
      <c r="K158">
        <v>24</v>
      </c>
      <c r="L158">
        <v>0.35555555555555562</v>
      </c>
      <c r="M158">
        <v>8.5333333333333332</v>
      </c>
      <c r="N158">
        <v>27</v>
      </c>
      <c r="O158">
        <v>0.31604938271604938</v>
      </c>
      <c r="P158">
        <v>0.88888888888888884</v>
      </c>
      <c r="Q158" t="s">
        <v>102</v>
      </c>
    </row>
    <row r="159" spans="1:17" x14ac:dyDescent="0.3">
      <c r="A159">
        <v>104</v>
      </c>
      <c r="B159" t="s">
        <v>101</v>
      </c>
      <c r="C159" t="s">
        <v>16</v>
      </c>
      <c r="D159" t="s">
        <v>22</v>
      </c>
      <c r="E159">
        <v>7.19</v>
      </c>
      <c r="F159" s="50">
        <v>42957</v>
      </c>
      <c r="G159" s="50">
        <v>42983</v>
      </c>
      <c r="H159">
        <v>2</v>
      </c>
      <c r="I159">
        <v>2000</v>
      </c>
      <c r="J159" t="s">
        <v>17</v>
      </c>
      <c r="K159">
        <v>24</v>
      </c>
      <c r="L159">
        <v>0.35555555555555562</v>
      </c>
      <c r="M159">
        <v>8.5333333333333332</v>
      </c>
      <c r="N159">
        <v>27</v>
      </c>
      <c r="O159">
        <v>0.31604938271604938</v>
      </c>
      <c r="P159">
        <v>0.88888888888888884</v>
      </c>
      <c r="Q159" t="s">
        <v>41</v>
      </c>
    </row>
    <row r="160" spans="1:17" x14ac:dyDescent="0.3">
      <c r="A160">
        <v>104</v>
      </c>
      <c r="B160" t="s">
        <v>101</v>
      </c>
      <c r="C160" t="s">
        <v>16</v>
      </c>
      <c r="D160" t="s">
        <v>22</v>
      </c>
      <c r="E160">
        <v>7.19</v>
      </c>
      <c r="F160" s="50">
        <v>42957</v>
      </c>
      <c r="G160" s="50">
        <v>42983</v>
      </c>
      <c r="H160">
        <v>2</v>
      </c>
      <c r="I160">
        <v>2000</v>
      </c>
      <c r="J160" t="s">
        <v>17</v>
      </c>
      <c r="K160">
        <v>24</v>
      </c>
      <c r="L160">
        <v>0.35555555555555562</v>
      </c>
      <c r="M160">
        <v>8.5333333333333332</v>
      </c>
      <c r="N160">
        <v>27</v>
      </c>
      <c r="O160">
        <v>0.31604938271604938</v>
      </c>
      <c r="P160">
        <v>0.88888888888888884</v>
      </c>
      <c r="Q160" t="s">
        <v>42</v>
      </c>
    </row>
    <row r="161" spans="1:17" x14ac:dyDescent="0.3">
      <c r="A161">
        <v>104</v>
      </c>
      <c r="B161" t="s">
        <v>101</v>
      </c>
      <c r="C161" t="s">
        <v>16</v>
      </c>
      <c r="D161" t="s">
        <v>22</v>
      </c>
      <c r="E161">
        <v>7.19</v>
      </c>
      <c r="F161" s="50">
        <v>42957</v>
      </c>
      <c r="G161" s="50">
        <v>42983</v>
      </c>
      <c r="H161">
        <v>2</v>
      </c>
      <c r="I161">
        <v>2000</v>
      </c>
      <c r="J161" t="s">
        <v>17</v>
      </c>
      <c r="K161">
        <v>24</v>
      </c>
      <c r="L161">
        <v>0.35555555555555562</v>
      </c>
      <c r="M161">
        <v>8.5333333333333332</v>
      </c>
      <c r="N161">
        <v>27</v>
      </c>
      <c r="O161">
        <v>0.31604938271604938</v>
      </c>
      <c r="P161">
        <v>0.88888888888888884</v>
      </c>
      <c r="Q161" t="s">
        <v>103</v>
      </c>
    </row>
    <row r="162" spans="1:17" x14ac:dyDescent="0.3">
      <c r="A162">
        <v>104</v>
      </c>
      <c r="B162" t="s">
        <v>101</v>
      </c>
      <c r="C162" t="s">
        <v>16</v>
      </c>
      <c r="D162" t="s">
        <v>22</v>
      </c>
      <c r="E162">
        <v>7.19</v>
      </c>
      <c r="F162" s="50">
        <v>42957</v>
      </c>
      <c r="G162" s="50">
        <v>42983</v>
      </c>
      <c r="H162">
        <v>2</v>
      </c>
      <c r="I162">
        <v>2000</v>
      </c>
      <c r="J162" t="s">
        <v>17</v>
      </c>
      <c r="K162">
        <v>24</v>
      </c>
      <c r="L162">
        <v>0.35555555555555562</v>
      </c>
      <c r="M162">
        <v>8.5333333333333332</v>
      </c>
      <c r="N162">
        <v>27</v>
      </c>
      <c r="O162">
        <v>0.31604938271604938</v>
      </c>
      <c r="P162">
        <v>0.88888888888888884</v>
      </c>
      <c r="Q162" t="s">
        <v>100</v>
      </c>
    </row>
    <row r="163" spans="1:17" x14ac:dyDescent="0.3">
      <c r="A163">
        <v>66</v>
      </c>
      <c r="B163" t="s">
        <v>104</v>
      </c>
      <c r="C163" t="s">
        <v>16</v>
      </c>
      <c r="D163" t="s">
        <v>105</v>
      </c>
      <c r="E163">
        <v>7.99</v>
      </c>
      <c r="F163" s="50">
        <v>43030</v>
      </c>
      <c r="G163" s="50">
        <v>43040</v>
      </c>
      <c r="H163">
        <v>7</v>
      </c>
      <c r="I163">
        <v>2002</v>
      </c>
      <c r="J163" t="s">
        <v>17</v>
      </c>
      <c r="K163">
        <v>26</v>
      </c>
      <c r="L163">
        <v>0.40305555555555561</v>
      </c>
      <c r="M163">
        <v>10.479444444444439</v>
      </c>
      <c r="N163">
        <v>11</v>
      </c>
      <c r="O163">
        <v>0.95267676767676768</v>
      </c>
      <c r="P163">
        <v>2.3636363636363642</v>
      </c>
      <c r="Q163" t="s">
        <v>73</v>
      </c>
    </row>
    <row r="164" spans="1:17" x14ac:dyDescent="0.3">
      <c r="A164">
        <v>66</v>
      </c>
      <c r="B164" t="s">
        <v>104</v>
      </c>
      <c r="C164" t="s">
        <v>16</v>
      </c>
      <c r="D164" t="s">
        <v>105</v>
      </c>
      <c r="E164">
        <v>7.99</v>
      </c>
      <c r="F164" s="50">
        <v>43030</v>
      </c>
      <c r="G164" s="50">
        <v>43040</v>
      </c>
      <c r="H164">
        <v>7</v>
      </c>
      <c r="I164">
        <v>2002</v>
      </c>
      <c r="J164" t="s">
        <v>17</v>
      </c>
      <c r="K164">
        <v>26</v>
      </c>
      <c r="L164">
        <v>0.40305555555555561</v>
      </c>
      <c r="M164">
        <v>10.479444444444439</v>
      </c>
      <c r="N164">
        <v>11</v>
      </c>
      <c r="O164">
        <v>0.95267676767676768</v>
      </c>
      <c r="P164">
        <v>2.3636363636363642</v>
      </c>
      <c r="Q164" t="s">
        <v>20</v>
      </c>
    </row>
    <row r="165" spans="1:17" x14ac:dyDescent="0.3">
      <c r="A165">
        <v>66</v>
      </c>
      <c r="B165" t="s">
        <v>104</v>
      </c>
      <c r="C165" t="s">
        <v>16</v>
      </c>
      <c r="D165" t="s">
        <v>105</v>
      </c>
      <c r="E165">
        <v>7.99</v>
      </c>
      <c r="F165" s="50">
        <v>43030</v>
      </c>
      <c r="G165" s="50">
        <v>43040</v>
      </c>
      <c r="H165">
        <v>7</v>
      </c>
      <c r="I165">
        <v>2002</v>
      </c>
      <c r="J165" t="s">
        <v>17</v>
      </c>
      <c r="K165">
        <v>26</v>
      </c>
      <c r="L165">
        <v>0.40305555555555561</v>
      </c>
      <c r="M165">
        <v>10.479444444444439</v>
      </c>
      <c r="N165">
        <v>11</v>
      </c>
      <c r="O165">
        <v>0.95267676767676768</v>
      </c>
      <c r="P165">
        <v>2.3636363636363642</v>
      </c>
      <c r="Q165" t="s">
        <v>106</v>
      </c>
    </row>
    <row r="166" spans="1:17" x14ac:dyDescent="0.3">
      <c r="A166">
        <v>66</v>
      </c>
      <c r="B166" t="s">
        <v>104</v>
      </c>
      <c r="C166" t="s">
        <v>16</v>
      </c>
      <c r="D166" t="s">
        <v>105</v>
      </c>
      <c r="E166">
        <v>7.99</v>
      </c>
      <c r="F166" s="50">
        <v>43030</v>
      </c>
      <c r="G166" s="50">
        <v>43040</v>
      </c>
      <c r="H166">
        <v>7</v>
      </c>
      <c r="I166">
        <v>2002</v>
      </c>
      <c r="J166" t="s">
        <v>17</v>
      </c>
      <c r="K166">
        <v>26</v>
      </c>
      <c r="L166">
        <v>0.40305555555555561</v>
      </c>
      <c r="M166">
        <v>10.479444444444439</v>
      </c>
      <c r="N166">
        <v>11</v>
      </c>
      <c r="O166">
        <v>0.95267676767676768</v>
      </c>
      <c r="P166">
        <v>2.3636363636363642</v>
      </c>
      <c r="Q166" t="s">
        <v>32</v>
      </c>
    </row>
    <row r="167" spans="1:17" x14ac:dyDescent="0.3">
      <c r="A167">
        <v>66</v>
      </c>
      <c r="B167" t="s">
        <v>104</v>
      </c>
      <c r="C167" t="s">
        <v>16</v>
      </c>
      <c r="D167" t="s">
        <v>105</v>
      </c>
      <c r="E167">
        <v>7.99</v>
      </c>
      <c r="F167" s="50">
        <v>43030</v>
      </c>
      <c r="G167" s="50">
        <v>43040</v>
      </c>
      <c r="H167">
        <v>7</v>
      </c>
      <c r="I167">
        <v>2002</v>
      </c>
      <c r="J167" t="s">
        <v>17</v>
      </c>
      <c r="K167">
        <v>26</v>
      </c>
      <c r="L167">
        <v>0.40305555555555561</v>
      </c>
      <c r="M167">
        <v>10.479444444444439</v>
      </c>
      <c r="N167">
        <v>11</v>
      </c>
      <c r="O167">
        <v>0.95267676767676768</v>
      </c>
      <c r="P167">
        <v>2.3636363636363642</v>
      </c>
      <c r="Q167" t="s">
        <v>6</v>
      </c>
    </row>
    <row r="168" spans="1:17" x14ac:dyDescent="0.3">
      <c r="A168">
        <v>38328</v>
      </c>
      <c r="B168" t="s">
        <v>107</v>
      </c>
      <c r="C168" t="s">
        <v>16</v>
      </c>
      <c r="D168" t="s">
        <v>108</v>
      </c>
      <c r="E168">
        <v>6.29</v>
      </c>
      <c r="F168" s="50">
        <v>43973</v>
      </c>
      <c r="G168" s="50">
        <v>43975</v>
      </c>
      <c r="H168">
        <v>4</v>
      </c>
      <c r="I168">
        <v>2019</v>
      </c>
      <c r="J168" t="s">
        <v>19</v>
      </c>
      <c r="K168">
        <v>12</v>
      </c>
      <c r="L168">
        <v>0.39444444444444438</v>
      </c>
      <c r="M168">
        <v>4.7333333333333334</v>
      </c>
      <c r="N168">
        <v>3</v>
      </c>
      <c r="O168">
        <v>1.5777777777777779</v>
      </c>
      <c r="P168">
        <v>4</v>
      </c>
      <c r="Q168" t="s">
        <v>23</v>
      </c>
    </row>
    <row r="169" spans="1:17" x14ac:dyDescent="0.3">
      <c r="A169">
        <v>38328</v>
      </c>
      <c r="B169" t="s">
        <v>107</v>
      </c>
      <c r="C169" t="s">
        <v>16</v>
      </c>
      <c r="D169" t="s">
        <v>108</v>
      </c>
      <c r="E169">
        <v>6.29</v>
      </c>
      <c r="F169" s="50">
        <v>43973</v>
      </c>
      <c r="G169" s="50">
        <v>43975</v>
      </c>
      <c r="H169">
        <v>4</v>
      </c>
      <c r="I169">
        <v>2019</v>
      </c>
      <c r="J169" t="s">
        <v>19</v>
      </c>
      <c r="K169">
        <v>12</v>
      </c>
      <c r="L169">
        <v>0.39444444444444438</v>
      </c>
      <c r="M169">
        <v>4.7333333333333334</v>
      </c>
      <c r="N169">
        <v>3</v>
      </c>
      <c r="O169">
        <v>1.5777777777777779</v>
      </c>
      <c r="P169">
        <v>4</v>
      </c>
      <c r="Q169" t="s">
        <v>88</v>
      </c>
    </row>
    <row r="170" spans="1:17" x14ac:dyDescent="0.3">
      <c r="A170">
        <v>38328</v>
      </c>
      <c r="B170" t="s">
        <v>107</v>
      </c>
      <c r="C170" t="s">
        <v>16</v>
      </c>
      <c r="D170" t="s">
        <v>108</v>
      </c>
      <c r="E170">
        <v>6.29</v>
      </c>
      <c r="F170" s="50">
        <v>43973</v>
      </c>
      <c r="G170" s="50">
        <v>43975</v>
      </c>
      <c r="H170">
        <v>4</v>
      </c>
      <c r="I170">
        <v>2019</v>
      </c>
      <c r="J170" t="s">
        <v>19</v>
      </c>
      <c r="K170">
        <v>12</v>
      </c>
      <c r="L170">
        <v>0.39444444444444438</v>
      </c>
      <c r="M170">
        <v>4.7333333333333334</v>
      </c>
      <c r="N170">
        <v>3</v>
      </c>
      <c r="O170">
        <v>1.5777777777777779</v>
      </c>
      <c r="P170">
        <v>4</v>
      </c>
      <c r="Q170" t="s">
        <v>13</v>
      </c>
    </row>
    <row r="171" spans="1:17" x14ac:dyDescent="0.3">
      <c r="A171">
        <v>37923</v>
      </c>
      <c r="B171" t="s">
        <v>109</v>
      </c>
      <c r="C171" t="s">
        <v>3</v>
      </c>
      <c r="D171" t="s">
        <v>4</v>
      </c>
      <c r="E171">
        <v>6.18</v>
      </c>
      <c r="F171" s="50">
        <v>44904</v>
      </c>
      <c r="G171" s="50">
        <v>44904</v>
      </c>
      <c r="H171">
        <v>6</v>
      </c>
      <c r="I171">
        <v>2012</v>
      </c>
      <c r="J171" t="s">
        <v>19</v>
      </c>
      <c r="K171">
        <v>1</v>
      </c>
      <c r="L171">
        <v>0.13750000000000001</v>
      </c>
      <c r="M171">
        <v>0.13750000000000001</v>
      </c>
      <c r="N171">
        <v>1</v>
      </c>
      <c r="O171">
        <v>0.13750000000000001</v>
      </c>
      <c r="P171">
        <v>1</v>
      </c>
      <c r="Q171" t="s">
        <v>6</v>
      </c>
    </row>
    <row r="172" spans="1:17" x14ac:dyDescent="0.3">
      <c r="A172">
        <v>37525</v>
      </c>
      <c r="B172" t="s">
        <v>110</v>
      </c>
      <c r="C172" t="s">
        <v>16</v>
      </c>
      <c r="D172" t="s">
        <v>31</v>
      </c>
      <c r="E172">
        <v>6.75</v>
      </c>
      <c r="F172" s="50">
        <v>43955</v>
      </c>
      <c r="G172" s="50">
        <v>43961</v>
      </c>
      <c r="H172">
        <v>6</v>
      </c>
      <c r="I172">
        <v>2019</v>
      </c>
      <c r="J172" t="s">
        <v>19</v>
      </c>
      <c r="K172">
        <v>12</v>
      </c>
      <c r="L172">
        <v>0.4</v>
      </c>
      <c r="M172">
        <v>4.8000000000000007</v>
      </c>
      <c r="N172">
        <v>7</v>
      </c>
      <c r="O172">
        <v>0.68571428571428583</v>
      </c>
      <c r="P172">
        <v>1.714285714285714</v>
      </c>
      <c r="Q172" t="s">
        <v>75</v>
      </c>
    </row>
    <row r="173" spans="1:17" x14ac:dyDescent="0.3">
      <c r="A173">
        <v>37525</v>
      </c>
      <c r="B173" t="s">
        <v>110</v>
      </c>
      <c r="C173" t="s">
        <v>16</v>
      </c>
      <c r="D173" t="s">
        <v>31</v>
      </c>
      <c r="E173">
        <v>6.75</v>
      </c>
      <c r="F173" s="50">
        <v>43955</v>
      </c>
      <c r="G173" s="50">
        <v>43961</v>
      </c>
      <c r="H173">
        <v>6</v>
      </c>
      <c r="I173">
        <v>2019</v>
      </c>
      <c r="J173" t="s">
        <v>19</v>
      </c>
      <c r="K173">
        <v>12</v>
      </c>
      <c r="L173">
        <v>0.4</v>
      </c>
      <c r="M173">
        <v>4.8000000000000007</v>
      </c>
      <c r="N173">
        <v>7</v>
      </c>
      <c r="O173">
        <v>0.68571428571428583</v>
      </c>
      <c r="P173">
        <v>1.714285714285714</v>
      </c>
      <c r="Q173" t="s">
        <v>51</v>
      </c>
    </row>
    <row r="174" spans="1:17" x14ac:dyDescent="0.3">
      <c r="A174">
        <v>37525</v>
      </c>
      <c r="B174" t="s">
        <v>110</v>
      </c>
      <c r="C174" t="s">
        <v>16</v>
      </c>
      <c r="D174" t="s">
        <v>31</v>
      </c>
      <c r="E174">
        <v>6.75</v>
      </c>
      <c r="F174" s="50">
        <v>43955</v>
      </c>
      <c r="G174" s="50">
        <v>43961</v>
      </c>
      <c r="H174">
        <v>6</v>
      </c>
      <c r="I174">
        <v>2019</v>
      </c>
      <c r="J174" t="s">
        <v>19</v>
      </c>
      <c r="K174">
        <v>12</v>
      </c>
      <c r="L174">
        <v>0.4</v>
      </c>
      <c r="M174">
        <v>4.8000000000000007</v>
      </c>
      <c r="N174">
        <v>7</v>
      </c>
      <c r="O174">
        <v>0.68571428571428583</v>
      </c>
      <c r="P174">
        <v>1.714285714285714</v>
      </c>
      <c r="Q174" t="s">
        <v>12</v>
      </c>
    </row>
    <row r="175" spans="1:17" x14ac:dyDescent="0.3">
      <c r="A175">
        <v>37525</v>
      </c>
      <c r="B175" t="s">
        <v>110</v>
      </c>
      <c r="C175" t="s">
        <v>16</v>
      </c>
      <c r="D175" t="s">
        <v>31</v>
      </c>
      <c r="E175">
        <v>6.75</v>
      </c>
      <c r="F175" s="50">
        <v>43955</v>
      </c>
      <c r="G175" s="50">
        <v>43961</v>
      </c>
      <c r="H175">
        <v>6</v>
      </c>
      <c r="I175">
        <v>2019</v>
      </c>
      <c r="J175" t="s">
        <v>19</v>
      </c>
      <c r="K175">
        <v>12</v>
      </c>
      <c r="L175">
        <v>0.4</v>
      </c>
      <c r="M175">
        <v>4.8000000000000007</v>
      </c>
      <c r="N175">
        <v>7</v>
      </c>
      <c r="O175">
        <v>0.68571428571428583</v>
      </c>
      <c r="P175">
        <v>1.714285714285714</v>
      </c>
      <c r="Q175" t="s">
        <v>47</v>
      </c>
    </row>
    <row r="176" spans="1:17" x14ac:dyDescent="0.3">
      <c r="A176">
        <v>37525</v>
      </c>
      <c r="B176" t="s">
        <v>110</v>
      </c>
      <c r="C176" t="s">
        <v>16</v>
      </c>
      <c r="D176" t="s">
        <v>31</v>
      </c>
      <c r="E176">
        <v>6.75</v>
      </c>
      <c r="F176" s="50">
        <v>43955</v>
      </c>
      <c r="G176" s="50">
        <v>43961</v>
      </c>
      <c r="H176">
        <v>6</v>
      </c>
      <c r="I176">
        <v>2019</v>
      </c>
      <c r="J176" t="s">
        <v>19</v>
      </c>
      <c r="K176">
        <v>12</v>
      </c>
      <c r="L176">
        <v>0.4</v>
      </c>
      <c r="M176">
        <v>4.8000000000000007</v>
      </c>
      <c r="N176">
        <v>7</v>
      </c>
      <c r="O176">
        <v>0.68571428571428583</v>
      </c>
      <c r="P176">
        <v>1.714285714285714</v>
      </c>
      <c r="Q176" t="s">
        <v>100</v>
      </c>
    </row>
    <row r="177" spans="1:17" x14ac:dyDescent="0.3">
      <c r="A177">
        <v>40964</v>
      </c>
      <c r="B177" t="s">
        <v>111</v>
      </c>
      <c r="C177" t="s">
        <v>16</v>
      </c>
      <c r="D177" t="s">
        <v>4</v>
      </c>
      <c r="E177">
        <v>6.32</v>
      </c>
      <c r="F177" s="50">
        <v>44454</v>
      </c>
      <c r="G177" s="50">
        <v>44488</v>
      </c>
      <c r="H177">
        <v>6</v>
      </c>
      <c r="I177">
        <v>2021</v>
      </c>
      <c r="J177" t="s">
        <v>9</v>
      </c>
      <c r="K177">
        <v>24</v>
      </c>
      <c r="L177">
        <v>0.39777777777777779</v>
      </c>
      <c r="M177">
        <v>9.5466666666666669</v>
      </c>
      <c r="N177">
        <v>35</v>
      </c>
      <c r="O177">
        <v>0.27276190476190482</v>
      </c>
      <c r="P177">
        <v>0.68571428571428572</v>
      </c>
      <c r="Q177" t="s">
        <v>23</v>
      </c>
    </row>
    <row r="178" spans="1:17" x14ac:dyDescent="0.3">
      <c r="A178">
        <v>40964</v>
      </c>
      <c r="B178" t="s">
        <v>111</v>
      </c>
      <c r="C178" t="s">
        <v>16</v>
      </c>
      <c r="D178" t="s">
        <v>4</v>
      </c>
      <c r="E178">
        <v>6.32</v>
      </c>
      <c r="F178" s="50">
        <v>44454</v>
      </c>
      <c r="G178" s="50">
        <v>44488</v>
      </c>
      <c r="H178">
        <v>6</v>
      </c>
      <c r="I178">
        <v>2021</v>
      </c>
      <c r="J178" t="s">
        <v>9</v>
      </c>
      <c r="K178">
        <v>24</v>
      </c>
      <c r="L178">
        <v>0.39777777777777779</v>
      </c>
      <c r="M178">
        <v>9.5466666666666669</v>
      </c>
      <c r="N178">
        <v>35</v>
      </c>
      <c r="O178">
        <v>0.27276190476190482</v>
      </c>
      <c r="P178">
        <v>0.68571428571428572</v>
      </c>
      <c r="Q178" t="s">
        <v>11</v>
      </c>
    </row>
    <row r="179" spans="1:17" x14ac:dyDescent="0.3">
      <c r="A179">
        <v>40964</v>
      </c>
      <c r="B179" t="s">
        <v>111</v>
      </c>
      <c r="C179" t="s">
        <v>16</v>
      </c>
      <c r="D179" t="s">
        <v>4</v>
      </c>
      <c r="E179">
        <v>6.32</v>
      </c>
      <c r="F179" s="50">
        <v>44454</v>
      </c>
      <c r="G179" s="50">
        <v>44488</v>
      </c>
      <c r="H179">
        <v>6</v>
      </c>
      <c r="I179">
        <v>2021</v>
      </c>
      <c r="J179" t="s">
        <v>9</v>
      </c>
      <c r="K179">
        <v>24</v>
      </c>
      <c r="L179">
        <v>0.39777777777777779</v>
      </c>
      <c r="M179">
        <v>9.5466666666666669</v>
      </c>
      <c r="N179">
        <v>35</v>
      </c>
      <c r="O179">
        <v>0.27276190476190482</v>
      </c>
      <c r="P179">
        <v>0.68571428571428572</v>
      </c>
      <c r="Q179" t="s">
        <v>87</v>
      </c>
    </row>
    <row r="180" spans="1:17" x14ac:dyDescent="0.3">
      <c r="A180">
        <v>5081</v>
      </c>
      <c r="B180" t="s">
        <v>112</v>
      </c>
      <c r="C180" t="s">
        <v>16</v>
      </c>
      <c r="D180" t="s">
        <v>59</v>
      </c>
      <c r="E180">
        <v>8.33</v>
      </c>
      <c r="F180" s="50">
        <v>42522</v>
      </c>
      <c r="G180" s="50">
        <v>42525</v>
      </c>
      <c r="H180">
        <v>10</v>
      </c>
      <c r="I180">
        <v>2009</v>
      </c>
      <c r="J180" t="s">
        <v>5</v>
      </c>
      <c r="K180">
        <v>15</v>
      </c>
      <c r="L180">
        <v>0.41888888888888892</v>
      </c>
      <c r="M180">
        <v>6.2833333333333332</v>
      </c>
      <c r="N180">
        <v>4</v>
      </c>
      <c r="O180">
        <v>1.5708333333333331</v>
      </c>
      <c r="P180">
        <v>3.75</v>
      </c>
      <c r="Q180" t="s">
        <v>12</v>
      </c>
    </row>
    <row r="181" spans="1:17" x14ac:dyDescent="0.3">
      <c r="A181">
        <v>5081</v>
      </c>
      <c r="B181" t="s">
        <v>112</v>
      </c>
      <c r="C181" t="s">
        <v>16</v>
      </c>
      <c r="D181" t="s">
        <v>59</v>
      </c>
      <c r="E181">
        <v>8.33</v>
      </c>
      <c r="F181" s="50">
        <v>42522</v>
      </c>
      <c r="G181" s="50">
        <v>42525</v>
      </c>
      <c r="H181">
        <v>10</v>
      </c>
      <c r="I181">
        <v>2009</v>
      </c>
      <c r="J181" t="s">
        <v>5</v>
      </c>
      <c r="K181">
        <v>15</v>
      </c>
      <c r="L181">
        <v>0.41888888888888892</v>
      </c>
      <c r="M181">
        <v>6.2833333333333332</v>
      </c>
      <c r="N181">
        <v>4</v>
      </c>
      <c r="O181">
        <v>1.5708333333333331</v>
      </c>
      <c r="P181">
        <v>3.75</v>
      </c>
      <c r="Q181" t="s">
        <v>41</v>
      </c>
    </row>
    <row r="182" spans="1:17" x14ac:dyDescent="0.3">
      <c r="A182">
        <v>5081</v>
      </c>
      <c r="B182" t="s">
        <v>112</v>
      </c>
      <c r="C182" t="s">
        <v>16</v>
      </c>
      <c r="D182" t="s">
        <v>59</v>
      </c>
      <c r="E182">
        <v>8.33</v>
      </c>
      <c r="F182" s="50">
        <v>42522</v>
      </c>
      <c r="G182" s="50">
        <v>42525</v>
      </c>
      <c r="H182">
        <v>10</v>
      </c>
      <c r="I182">
        <v>2009</v>
      </c>
      <c r="J182" t="s">
        <v>5</v>
      </c>
      <c r="K182">
        <v>15</v>
      </c>
      <c r="L182">
        <v>0.41888888888888892</v>
      </c>
      <c r="M182">
        <v>6.2833333333333332</v>
      </c>
      <c r="N182">
        <v>4</v>
      </c>
      <c r="O182">
        <v>1.5708333333333331</v>
      </c>
      <c r="P182">
        <v>3.75</v>
      </c>
      <c r="Q182" t="s">
        <v>103</v>
      </c>
    </row>
    <row r="183" spans="1:17" x14ac:dyDescent="0.3">
      <c r="A183">
        <v>5081</v>
      </c>
      <c r="B183" t="s">
        <v>112</v>
      </c>
      <c r="C183" t="s">
        <v>16</v>
      </c>
      <c r="D183" t="s">
        <v>59</v>
      </c>
      <c r="E183">
        <v>8.33</v>
      </c>
      <c r="F183" s="50">
        <v>42522</v>
      </c>
      <c r="G183" s="50">
        <v>42525</v>
      </c>
      <c r="H183">
        <v>10</v>
      </c>
      <c r="I183">
        <v>2009</v>
      </c>
      <c r="J183" t="s">
        <v>5</v>
      </c>
      <c r="K183">
        <v>15</v>
      </c>
      <c r="L183">
        <v>0.41888888888888892</v>
      </c>
      <c r="M183">
        <v>6.2833333333333332</v>
      </c>
      <c r="N183">
        <v>4</v>
      </c>
      <c r="O183">
        <v>1.5708333333333331</v>
      </c>
      <c r="P183">
        <v>3.75</v>
      </c>
      <c r="Q183" t="s">
        <v>113</v>
      </c>
    </row>
    <row r="184" spans="1:17" x14ac:dyDescent="0.3">
      <c r="A184">
        <v>43756</v>
      </c>
      <c r="B184" t="s">
        <v>114</v>
      </c>
      <c r="C184" t="s">
        <v>16</v>
      </c>
      <c r="D184" t="s">
        <v>4</v>
      </c>
      <c r="E184">
        <v>7.53</v>
      </c>
      <c r="F184" s="50">
        <v>44724</v>
      </c>
      <c r="G184" s="50">
        <v>44731</v>
      </c>
      <c r="H184">
        <v>7</v>
      </c>
      <c r="I184">
        <v>2021</v>
      </c>
      <c r="J184" t="s">
        <v>17</v>
      </c>
      <c r="K184">
        <v>12</v>
      </c>
      <c r="L184">
        <v>0.38194444444444442</v>
      </c>
      <c r="M184">
        <v>4.583333333333333</v>
      </c>
      <c r="N184">
        <v>8</v>
      </c>
      <c r="O184">
        <v>0.57291666666666663</v>
      </c>
      <c r="P184">
        <v>1.5</v>
      </c>
      <c r="Q184" t="s">
        <v>115</v>
      </c>
    </row>
    <row r="185" spans="1:17" x14ac:dyDescent="0.3">
      <c r="A185">
        <v>43756</v>
      </c>
      <c r="B185" t="s">
        <v>114</v>
      </c>
      <c r="C185" t="s">
        <v>16</v>
      </c>
      <c r="D185" t="s">
        <v>4</v>
      </c>
      <c r="E185">
        <v>7.53</v>
      </c>
      <c r="F185" s="50">
        <v>44724</v>
      </c>
      <c r="G185" s="50">
        <v>44731</v>
      </c>
      <c r="H185">
        <v>7</v>
      </c>
      <c r="I185">
        <v>2021</v>
      </c>
      <c r="J185" t="s">
        <v>17</v>
      </c>
      <c r="K185">
        <v>12</v>
      </c>
      <c r="L185">
        <v>0.38194444444444442</v>
      </c>
      <c r="M185">
        <v>4.583333333333333</v>
      </c>
      <c r="N185">
        <v>8</v>
      </c>
      <c r="O185">
        <v>0.57291666666666663</v>
      </c>
      <c r="P185">
        <v>1.5</v>
      </c>
      <c r="Q185" t="s">
        <v>33</v>
      </c>
    </row>
    <row r="186" spans="1:17" x14ac:dyDescent="0.3">
      <c r="A186">
        <v>42892</v>
      </c>
      <c r="B186" t="s">
        <v>116</v>
      </c>
      <c r="C186" t="s">
        <v>16</v>
      </c>
      <c r="D186" t="s">
        <v>22</v>
      </c>
      <c r="E186">
        <v>6.32</v>
      </c>
      <c r="F186" s="50">
        <v>44946</v>
      </c>
      <c r="G186" s="50">
        <v>44973</v>
      </c>
      <c r="H186">
        <v>6</v>
      </c>
      <c r="I186">
        <v>2022</v>
      </c>
      <c r="J186" t="s">
        <v>9</v>
      </c>
      <c r="K186">
        <v>24</v>
      </c>
      <c r="L186">
        <v>0.39750000000000002</v>
      </c>
      <c r="M186">
        <v>9.5400000000000009</v>
      </c>
      <c r="N186">
        <v>28</v>
      </c>
      <c r="O186">
        <v>0.34071428571428569</v>
      </c>
      <c r="P186">
        <v>0.8571428571428571</v>
      </c>
      <c r="Q186" t="s">
        <v>23</v>
      </c>
    </row>
    <row r="187" spans="1:17" x14ac:dyDescent="0.3">
      <c r="A187">
        <v>42892</v>
      </c>
      <c r="B187" t="s">
        <v>116</v>
      </c>
      <c r="C187" t="s">
        <v>16</v>
      </c>
      <c r="D187" t="s">
        <v>22</v>
      </c>
      <c r="E187">
        <v>6.32</v>
      </c>
      <c r="F187" s="50">
        <v>44946</v>
      </c>
      <c r="G187" s="50">
        <v>44973</v>
      </c>
      <c r="H187">
        <v>6</v>
      </c>
      <c r="I187">
        <v>2022</v>
      </c>
      <c r="J187" t="s">
        <v>9</v>
      </c>
      <c r="K187">
        <v>24</v>
      </c>
      <c r="L187">
        <v>0.39750000000000002</v>
      </c>
      <c r="M187">
        <v>9.5400000000000009</v>
      </c>
      <c r="N187">
        <v>28</v>
      </c>
      <c r="O187">
        <v>0.34071428571428569</v>
      </c>
      <c r="P187">
        <v>0.8571428571428571</v>
      </c>
      <c r="Q187" t="s">
        <v>24</v>
      </c>
    </row>
    <row r="188" spans="1:17" x14ac:dyDescent="0.3">
      <c r="A188">
        <v>42892</v>
      </c>
      <c r="B188" t="s">
        <v>116</v>
      </c>
      <c r="C188" t="s">
        <v>16</v>
      </c>
      <c r="D188" t="s">
        <v>22</v>
      </c>
      <c r="E188">
        <v>6.32</v>
      </c>
      <c r="F188" s="50">
        <v>44946</v>
      </c>
      <c r="G188" s="50">
        <v>44973</v>
      </c>
      <c r="H188">
        <v>6</v>
      </c>
      <c r="I188">
        <v>2022</v>
      </c>
      <c r="J188" t="s">
        <v>9</v>
      </c>
      <c r="K188">
        <v>24</v>
      </c>
      <c r="L188">
        <v>0.39750000000000002</v>
      </c>
      <c r="M188">
        <v>9.5400000000000009</v>
      </c>
      <c r="N188">
        <v>28</v>
      </c>
      <c r="O188">
        <v>0.34071428571428569</v>
      </c>
      <c r="P188">
        <v>0.8571428571428571</v>
      </c>
      <c r="Q188" t="s">
        <v>81</v>
      </c>
    </row>
    <row r="189" spans="1:17" x14ac:dyDescent="0.3">
      <c r="A189">
        <v>42892</v>
      </c>
      <c r="B189" t="s">
        <v>116</v>
      </c>
      <c r="C189" t="s">
        <v>16</v>
      </c>
      <c r="D189" t="s">
        <v>22</v>
      </c>
      <c r="E189">
        <v>6.32</v>
      </c>
      <c r="F189" s="50">
        <v>44946</v>
      </c>
      <c r="G189" s="50">
        <v>44973</v>
      </c>
      <c r="H189">
        <v>6</v>
      </c>
      <c r="I189">
        <v>2022</v>
      </c>
      <c r="J189" t="s">
        <v>9</v>
      </c>
      <c r="K189">
        <v>24</v>
      </c>
      <c r="L189">
        <v>0.39750000000000002</v>
      </c>
      <c r="M189">
        <v>9.5400000000000009</v>
      </c>
      <c r="N189">
        <v>28</v>
      </c>
      <c r="O189">
        <v>0.34071428571428569</v>
      </c>
      <c r="P189">
        <v>0.8571428571428571</v>
      </c>
      <c r="Q189" t="s">
        <v>42</v>
      </c>
    </row>
    <row r="190" spans="1:17" x14ac:dyDescent="0.3">
      <c r="A190">
        <v>42892</v>
      </c>
      <c r="B190" t="s">
        <v>116</v>
      </c>
      <c r="C190" t="s">
        <v>16</v>
      </c>
      <c r="D190" t="s">
        <v>22</v>
      </c>
      <c r="E190">
        <v>6.32</v>
      </c>
      <c r="F190" s="50">
        <v>44946</v>
      </c>
      <c r="G190" s="50">
        <v>44973</v>
      </c>
      <c r="H190">
        <v>6</v>
      </c>
      <c r="I190">
        <v>2022</v>
      </c>
      <c r="J190" t="s">
        <v>9</v>
      </c>
      <c r="K190">
        <v>24</v>
      </c>
      <c r="L190">
        <v>0.39750000000000002</v>
      </c>
      <c r="M190">
        <v>9.5400000000000009</v>
      </c>
      <c r="N190">
        <v>28</v>
      </c>
      <c r="O190">
        <v>0.34071428571428569</v>
      </c>
      <c r="P190">
        <v>0.8571428571428571</v>
      </c>
      <c r="Q190" t="s">
        <v>103</v>
      </c>
    </row>
    <row r="191" spans="1:17" x14ac:dyDescent="0.3">
      <c r="A191">
        <v>39221</v>
      </c>
      <c r="B191" t="s">
        <v>117</v>
      </c>
      <c r="C191" t="s">
        <v>16</v>
      </c>
      <c r="D191" t="s">
        <v>4</v>
      </c>
      <c r="E191">
        <v>6.06</v>
      </c>
      <c r="F191" s="50">
        <v>43915</v>
      </c>
      <c r="G191" s="50">
        <v>43922</v>
      </c>
      <c r="H191">
        <v>4</v>
      </c>
      <c r="I191">
        <v>2019</v>
      </c>
      <c r="J191" t="s">
        <v>5</v>
      </c>
      <c r="K191">
        <v>12</v>
      </c>
      <c r="L191">
        <v>0.40138888888888891</v>
      </c>
      <c r="M191">
        <v>4.8166666666666664</v>
      </c>
      <c r="N191">
        <v>8</v>
      </c>
      <c r="O191">
        <v>0.6020833333333333</v>
      </c>
      <c r="P191">
        <v>1.5</v>
      </c>
      <c r="Q191" t="s">
        <v>23</v>
      </c>
    </row>
    <row r="192" spans="1:17" x14ac:dyDescent="0.3">
      <c r="A192">
        <v>39221</v>
      </c>
      <c r="B192" t="s">
        <v>117</v>
      </c>
      <c r="C192" t="s">
        <v>16</v>
      </c>
      <c r="D192" t="s">
        <v>4</v>
      </c>
      <c r="E192">
        <v>6.06</v>
      </c>
      <c r="F192" s="50">
        <v>43915</v>
      </c>
      <c r="G192" s="50">
        <v>43922</v>
      </c>
      <c r="H192">
        <v>4</v>
      </c>
      <c r="I192">
        <v>2019</v>
      </c>
      <c r="J192" t="s">
        <v>5</v>
      </c>
      <c r="K192">
        <v>12</v>
      </c>
      <c r="L192">
        <v>0.40138888888888891</v>
      </c>
      <c r="M192">
        <v>4.8166666666666664</v>
      </c>
      <c r="N192">
        <v>8</v>
      </c>
      <c r="O192">
        <v>0.6020833333333333</v>
      </c>
      <c r="P192">
        <v>1.5</v>
      </c>
      <c r="Q192" t="s">
        <v>118</v>
      </c>
    </row>
    <row r="193" spans="1:17" x14ac:dyDescent="0.3">
      <c r="A193">
        <v>39221</v>
      </c>
      <c r="B193" t="s">
        <v>117</v>
      </c>
      <c r="C193" t="s">
        <v>16</v>
      </c>
      <c r="D193" t="s">
        <v>4</v>
      </c>
      <c r="E193">
        <v>6.06</v>
      </c>
      <c r="F193" s="50">
        <v>43915</v>
      </c>
      <c r="G193" s="50">
        <v>43922</v>
      </c>
      <c r="H193">
        <v>4</v>
      </c>
      <c r="I193">
        <v>2019</v>
      </c>
      <c r="J193" t="s">
        <v>5</v>
      </c>
      <c r="K193">
        <v>12</v>
      </c>
      <c r="L193">
        <v>0.40138888888888891</v>
      </c>
      <c r="M193">
        <v>4.8166666666666664</v>
      </c>
      <c r="N193">
        <v>8</v>
      </c>
      <c r="O193">
        <v>0.6020833333333333</v>
      </c>
      <c r="P193">
        <v>1.5</v>
      </c>
      <c r="Q193" t="s">
        <v>103</v>
      </c>
    </row>
    <row r="194" spans="1:17" x14ac:dyDescent="0.3">
      <c r="A194">
        <v>42129</v>
      </c>
      <c r="B194" t="s">
        <v>119</v>
      </c>
      <c r="C194" t="s">
        <v>85</v>
      </c>
      <c r="D194" t="s">
        <v>4</v>
      </c>
      <c r="E194">
        <v>6.78</v>
      </c>
      <c r="F194" s="50">
        <v>44297</v>
      </c>
      <c r="G194" s="50">
        <v>44297</v>
      </c>
      <c r="H194">
        <v>5</v>
      </c>
      <c r="I194">
        <v>2020</v>
      </c>
      <c r="J194" t="s">
        <v>19</v>
      </c>
      <c r="K194">
        <v>1</v>
      </c>
      <c r="L194">
        <v>1.503333333333333</v>
      </c>
      <c r="M194">
        <v>1.503333333333333</v>
      </c>
      <c r="N194">
        <v>1</v>
      </c>
      <c r="O194">
        <v>1.503333333333333</v>
      </c>
      <c r="P194">
        <v>1</v>
      </c>
      <c r="Q194" t="s">
        <v>23</v>
      </c>
    </row>
    <row r="195" spans="1:17" x14ac:dyDescent="0.3">
      <c r="A195">
        <v>42129</v>
      </c>
      <c r="B195" t="s">
        <v>119</v>
      </c>
      <c r="C195" t="s">
        <v>85</v>
      </c>
      <c r="D195" t="s">
        <v>4</v>
      </c>
      <c r="E195">
        <v>6.78</v>
      </c>
      <c r="F195" s="50">
        <v>44297</v>
      </c>
      <c r="G195" s="50">
        <v>44297</v>
      </c>
      <c r="H195">
        <v>5</v>
      </c>
      <c r="I195">
        <v>2020</v>
      </c>
      <c r="J195" t="s">
        <v>19</v>
      </c>
      <c r="K195">
        <v>1</v>
      </c>
      <c r="L195">
        <v>1.503333333333333</v>
      </c>
      <c r="M195">
        <v>1.503333333333333</v>
      </c>
      <c r="N195">
        <v>1</v>
      </c>
      <c r="O195">
        <v>1.503333333333333</v>
      </c>
      <c r="P195">
        <v>1</v>
      </c>
      <c r="Q195" t="s">
        <v>77</v>
      </c>
    </row>
    <row r="196" spans="1:17" x14ac:dyDescent="0.3">
      <c r="A196">
        <v>42129</v>
      </c>
      <c r="B196" t="s">
        <v>119</v>
      </c>
      <c r="C196" t="s">
        <v>85</v>
      </c>
      <c r="D196" t="s">
        <v>4</v>
      </c>
      <c r="E196">
        <v>6.78</v>
      </c>
      <c r="F196" s="50">
        <v>44297</v>
      </c>
      <c r="G196" s="50">
        <v>44297</v>
      </c>
      <c r="H196">
        <v>5</v>
      </c>
      <c r="I196">
        <v>2020</v>
      </c>
      <c r="J196" t="s">
        <v>19</v>
      </c>
      <c r="K196">
        <v>1</v>
      </c>
      <c r="L196">
        <v>1.503333333333333</v>
      </c>
      <c r="M196">
        <v>1.503333333333333</v>
      </c>
      <c r="N196">
        <v>1</v>
      </c>
      <c r="O196">
        <v>1.503333333333333</v>
      </c>
      <c r="P196">
        <v>1</v>
      </c>
      <c r="Q196" t="s">
        <v>118</v>
      </c>
    </row>
    <row r="197" spans="1:17" x14ac:dyDescent="0.3">
      <c r="A197">
        <v>42129</v>
      </c>
      <c r="B197" t="s">
        <v>119</v>
      </c>
      <c r="C197" t="s">
        <v>85</v>
      </c>
      <c r="D197" t="s">
        <v>4</v>
      </c>
      <c r="E197">
        <v>6.78</v>
      </c>
      <c r="F197" s="50">
        <v>44297</v>
      </c>
      <c r="G197" s="50">
        <v>44297</v>
      </c>
      <c r="H197">
        <v>5</v>
      </c>
      <c r="I197">
        <v>2020</v>
      </c>
      <c r="J197" t="s">
        <v>19</v>
      </c>
      <c r="K197">
        <v>1</v>
      </c>
      <c r="L197">
        <v>1.503333333333333</v>
      </c>
      <c r="M197">
        <v>1.503333333333333</v>
      </c>
      <c r="N197">
        <v>1</v>
      </c>
      <c r="O197">
        <v>1.503333333333333</v>
      </c>
      <c r="P197">
        <v>1</v>
      </c>
      <c r="Q197" t="s">
        <v>103</v>
      </c>
    </row>
    <row r="198" spans="1:17" x14ac:dyDescent="0.3">
      <c r="A198">
        <v>39334</v>
      </c>
      <c r="B198" t="s">
        <v>120</v>
      </c>
      <c r="C198" t="s">
        <v>3</v>
      </c>
      <c r="D198" t="s">
        <v>4</v>
      </c>
      <c r="E198">
        <v>6.35</v>
      </c>
      <c r="F198" s="50">
        <v>44034</v>
      </c>
      <c r="G198" s="50">
        <v>44034</v>
      </c>
      <c r="H198">
        <v>5</v>
      </c>
      <c r="I198">
        <v>2019</v>
      </c>
      <c r="J198" t="s">
        <v>9</v>
      </c>
      <c r="K198">
        <v>1</v>
      </c>
      <c r="L198">
        <v>6.7222222222222225E-2</v>
      </c>
      <c r="M198">
        <v>6.7222222222222225E-2</v>
      </c>
      <c r="N198">
        <v>1</v>
      </c>
      <c r="O198">
        <v>6.7222222222222225E-2</v>
      </c>
      <c r="P198">
        <v>1</v>
      </c>
      <c r="Q198" t="s">
        <v>11</v>
      </c>
    </row>
    <row r="199" spans="1:17" x14ac:dyDescent="0.3">
      <c r="A199">
        <v>38985</v>
      </c>
      <c r="B199" t="s">
        <v>121</v>
      </c>
      <c r="C199" t="s">
        <v>85</v>
      </c>
      <c r="D199" t="s">
        <v>122</v>
      </c>
      <c r="E199">
        <v>6.52</v>
      </c>
      <c r="F199" s="50">
        <v>43915</v>
      </c>
      <c r="G199" s="50">
        <v>43916</v>
      </c>
      <c r="H199">
        <v>6</v>
      </c>
      <c r="I199">
        <v>2019</v>
      </c>
      <c r="J199" t="s">
        <v>17</v>
      </c>
      <c r="K199">
        <v>1</v>
      </c>
      <c r="L199">
        <v>1.921944444444444</v>
      </c>
      <c r="M199">
        <v>1.921944444444444</v>
      </c>
      <c r="N199">
        <v>2</v>
      </c>
      <c r="O199">
        <v>0.96097222222222223</v>
      </c>
      <c r="P199">
        <v>0.5</v>
      </c>
      <c r="Q199" t="s">
        <v>10</v>
      </c>
    </row>
    <row r="200" spans="1:17" x14ac:dyDescent="0.3">
      <c r="A200">
        <v>38985</v>
      </c>
      <c r="B200" t="s">
        <v>121</v>
      </c>
      <c r="C200" t="s">
        <v>85</v>
      </c>
      <c r="D200" t="s">
        <v>122</v>
      </c>
      <c r="E200">
        <v>6.52</v>
      </c>
      <c r="F200" s="50">
        <v>43915</v>
      </c>
      <c r="G200" s="50">
        <v>43916</v>
      </c>
      <c r="H200">
        <v>6</v>
      </c>
      <c r="I200">
        <v>2019</v>
      </c>
      <c r="J200" t="s">
        <v>17</v>
      </c>
      <c r="K200">
        <v>1</v>
      </c>
      <c r="L200">
        <v>1.921944444444444</v>
      </c>
      <c r="M200">
        <v>1.921944444444444</v>
      </c>
      <c r="N200">
        <v>2</v>
      </c>
      <c r="O200">
        <v>0.96097222222222223</v>
      </c>
      <c r="P200">
        <v>0.5</v>
      </c>
      <c r="Q200" t="s">
        <v>11</v>
      </c>
    </row>
    <row r="201" spans="1:17" x14ac:dyDescent="0.3">
      <c r="A201">
        <v>40752</v>
      </c>
      <c r="B201" t="s">
        <v>123</v>
      </c>
      <c r="C201" t="s">
        <v>16</v>
      </c>
      <c r="D201" t="s">
        <v>31</v>
      </c>
      <c r="E201">
        <v>7.12</v>
      </c>
      <c r="F201" s="50">
        <v>44579</v>
      </c>
      <c r="G201" s="50">
        <v>44607</v>
      </c>
      <c r="H201">
        <v>7</v>
      </c>
      <c r="I201">
        <v>2021</v>
      </c>
      <c r="J201" t="s">
        <v>17</v>
      </c>
      <c r="K201">
        <v>12</v>
      </c>
      <c r="L201">
        <v>0.3972222222222222</v>
      </c>
      <c r="M201">
        <v>4.7666666666666666</v>
      </c>
      <c r="N201">
        <v>29</v>
      </c>
      <c r="O201">
        <v>0.164367816091954</v>
      </c>
      <c r="P201">
        <v>0.41379310344827591</v>
      </c>
      <c r="Q201" t="s">
        <v>124</v>
      </c>
    </row>
    <row r="202" spans="1:17" x14ac:dyDescent="0.3">
      <c r="A202">
        <v>40752</v>
      </c>
      <c r="B202" t="s">
        <v>123</v>
      </c>
      <c r="C202" t="s">
        <v>16</v>
      </c>
      <c r="D202" t="s">
        <v>31</v>
      </c>
      <c r="E202">
        <v>7.12</v>
      </c>
      <c r="F202" s="50">
        <v>44579</v>
      </c>
      <c r="G202" s="50">
        <v>44607</v>
      </c>
      <c r="H202">
        <v>7</v>
      </c>
      <c r="I202">
        <v>2021</v>
      </c>
      <c r="J202" t="s">
        <v>17</v>
      </c>
      <c r="K202">
        <v>12</v>
      </c>
      <c r="L202">
        <v>0.3972222222222222</v>
      </c>
      <c r="M202">
        <v>4.7666666666666666</v>
      </c>
      <c r="N202">
        <v>29</v>
      </c>
      <c r="O202">
        <v>0.164367816091954</v>
      </c>
      <c r="P202">
        <v>0.41379310344827591</v>
      </c>
      <c r="Q202" t="s">
        <v>12</v>
      </c>
    </row>
    <row r="203" spans="1:17" x14ac:dyDescent="0.3">
      <c r="A203">
        <v>40752</v>
      </c>
      <c r="B203" t="s">
        <v>123</v>
      </c>
      <c r="C203" t="s">
        <v>16</v>
      </c>
      <c r="D203" t="s">
        <v>31</v>
      </c>
      <c r="E203">
        <v>7.12</v>
      </c>
      <c r="F203" s="50">
        <v>44579</v>
      </c>
      <c r="G203" s="50">
        <v>44607</v>
      </c>
      <c r="H203">
        <v>7</v>
      </c>
      <c r="I203">
        <v>2021</v>
      </c>
      <c r="J203" t="s">
        <v>17</v>
      </c>
      <c r="K203">
        <v>12</v>
      </c>
      <c r="L203">
        <v>0.3972222222222222</v>
      </c>
      <c r="M203">
        <v>4.7666666666666666</v>
      </c>
      <c r="N203">
        <v>29</v>
      </c>
      <c r="O203">
        <v>0.164367816091954</v>
      </c>
      <c r="P203">
        <v>0.41379310344827591</v>
      </c>
      <c r="Q203" t="s">
        <v>32</v>
      </c>
    </row>
    <row r="204" spans="1:17" x14ac:dyDescent="0.3">
      <c r="A204">
        <v>40752</v>
      </c>
      <c r="B204" t="s">
        <v>123</v>
      </c>
      <c r="C204" t="s">
        <v>16</v>
      </c>
      <c r="D204" t="s">
        <v>31</v>
      </c>
      <c r="E204">
        <v>7.12</v>
      </c>
      <c r="F204" s="50">
        <v>44579</v>
      </c>
      <c r="G204" s="50">
        <v>44607</v>
      </c>
      <c r="H204">
        <v>7</v>
      </c>
      <c r="I204">
        <v>2021</v>
      </c>
      <c r="J204" t="s">
        <v>17</v>
      </c>
      <c r="K204">
        <v>12</v>
      </c>
      <c r="L204">
        <v>0.3972222222222222</v>
      </c>
      <c r="M204">
        <v>4.7666666666666666</v>
      </c>
      <c r="N204">
        <v>29</v>
      </c>
      <c r="O204">
        <v>0.164367816091954</v>
      </c>
      <c r="P204">
        <v>0.41379310344827591</v>
      </c>
      <c r="Q204" t="s">
        <v>125</v>
      </c>
    </row>
    <row r="205" spans="1:17" x14ac:dyDescent="0.3">
      <c r="A205">
        <v>37498</v>
      </c>
      <c r="B205" t="s">
        <v>126</v>
      </c>
      <c r="C205" t="s">
        <v>85</v>
      </c>
      <c r="D205" t="s">
        <v>4</v>
      </c>
      <c r="E205">
        <v>6.7</v>
      </c>
      <c r="F205" s="50">
        <v>44116</v>
      </c>
      <c r="G205" s="50">
        <v>44116</v>
      </c>
      <c r="H205">
        <v>6</v>
      </c>
      <c r="I205">
        <v>2019</v>
      </c>
      <c r="J205" t="s">
        <v>19</v>
      </c>
      <c r="K205">
        <v>1</v>
      </c>
      <c r="L205">
        <v>1.5</v>
      </c>
      <c r="M205">
        <v>1.5</v>
      </c>
      <c r="N205">
        <v>1</v>
      </c>
      <c r="O205">
        <v>1.5</v>
      </c>
      <c r="P205">
        <v>1</v>
      </c>
      <c r="Q205" t="s">
        <v>23</v>
      </c>
    </row>
    <row r="206" spans="1:17" x14ac:dyDescent="0.3">
      <c r="A206">
        <v>405</v>
      </c>
      <c r="B206" t="s">
        <v>127</v>
      </c>
      <c r="C206" t="s">
        <v>85</v>
      </c>
      <c r="D206" t="s">
        <v>4</v>
      </c>
      <c r="E206">
        <v>6.88</v>
      </c>
      <c r="F206" s="50">
        <v>42975</v>
      </c>
      <c r="G206" s="50">
        <v>42975</v>
      </c>
      <c r="H206">
        <v>6</v>
      </c>
      <c r="I206">
        <v>2000</v>
      </c>
      <c r="J206" t="s">
        <v>19</v>
      </c>
      <c r="K206">
        <v>1</v>
      </c>
      <c r="L206">
        <v>0.8</v>
      </c>
      <c r="M206">
        <v>0.8</v>
      </c>
      <c r="N206">
        <v>1</v>
      </c>
      <c r="O206">
        <v>0.8</v>
      </c>
      <c r="P206">
        <v>1</v>
      </c>
      <c r="Q206" t="s">
        <v>55</v>
      </c>
    </row>
    <row r="207" spans="1:17" x14ac:dyDescent="0.3">
      <c r="A207">
        <v>405</v>
      </c>
      <c r="B207" t="s">
        <v>127</v>
      </c>
      <c r="C207" t="s">
        <v>85</v>
      </c>
      <c r="D207" t="s">
        <v>4</v>
      </c>
      <c r="E207">
        <v>6.88</v>
      </c>
      <c r="F207" s="50">
        <v>42975</v>
      </c>
      <c r="G207" s="50">
        <v>42975</v>
      </c>
      <c r="H207">
        <v>6</v>
      </c>
      <c r="I207">
        <v>2000</v>
      </c>
      <c r="J207" t="s">
        <v>19</v>
      </c>
      <c r="K207">
        <v>1</v>
      </c>
      <c r="L207">
        <v>0.8</v>
      </c>
      <c r="M207">
        <v>0.8</v>
      </c>
      <c r="N207">
        <v>1</v>
      </c>
      <c r="O207">
        <v>0.8</v>
      </c>
      <c r="P207">
        <v>1</v>
      </c>
      <c r="Q207" t="s">
        <v>52</v>
      </c>
    </row>
    <row r="208" spans="1:17" x14ac:dyDescent="0.3">
      <c r="A208">
        <v>405</v>
      </c>
      <c r="B208" t="s">
        <v>127</v>
      </c>
      <c r="C208" t="s">
        <v>85</v>
      </c>
      <c r="D208" t="s">
        <v>4</v>
      </c>
      <c r="E208">
        <v>6.88</v>
      </c>
      <c r="F208" s="50">
        <v>42975</v>
      </c>
      <c r="G208" s="50">
        <v>42975</v>
      </c>
      <c r="H208">
        <v>6</v>
      </c>
      <c r="I208">
        <v>2000</v>
      </c>
      <c r="J208" t="s">
        <v>19</v>
      </c>
      <c r="K208">
        <v>1</v>
      </c>
      <c r="L208">
        <v>0.8</v>
      </c>
      <c r="M208">
        <v>0.8</v>
      </c>
      <c r="N208">
        <v>1</v>
      </c>
      <c r="O208">
        <v>0.8</v>
      </c>
      <c r="P208">
        <v>1</v>
      </c>
      <c r="Q208" t="s">
        <v>77</v>
      </c>
    </row>
    <row r="209" spans="1:17" x14ac:dyDescent="0.3">
      <c r="A209">
        <v>405</v>
      </c>
      <c r="B209" t="s">
        <v>127</v>
      </c>
      <c r="C209" t="s">
        <v>85</v>
      </c>
      <c r="D209" t="s">
        <v>4</v>
      </c>
      <c r="E209">
        <v>6.88</v>
      </c>
      <c r="F209" s="50">
        <v>42975</v>
      </c>
      <c r="G209" s="50">
        <v>42975</v>
      </c>
      <c r="H209">
        <v>6</v>
      </c>
      <c r="I209">
        <v>2000</v>
      </c>
      <c r="J209" t="s">
        <v>19</v>
      </c>
      <c r="K209">
        <v>1</v>
      </c>
      <c r="L209">
        <v>0.8</v>
      </c>
      <c r="M209">
        <v>0.8</v>
      </c>
      <c r="N209">
        <v>1</v>
      </c>
      <c r="O209">
        <v>0.8</v>
      </c>
      <c r="P209">
        <v>1</v>
      </c>
      <c r="Q209" t="s">
        <v>103</v>
      </c>
    </row>
    <row r="210" spans="1:17" x14ac:dyDescent="0.3">
      <c r="A210">
        <v>405</v>
      </c>
      <c r="B210" t="s">
        <v>127</v>
      </c>
      <c r="C210" t="s">
        <v>85</v>
      </c>
      <c r="D210" t="s">
        <v>4</v>
      </c>
      <c r="E210">
        <v>6.88</v>
      </c>
      <c r="F210" s="50">
        <v>42975</v>
      </c>
      <c r="G210" s="50">
        <v>42975</v>
      </c>
      <c r="H210">
        <v>6</v>
      </c>
      <c r="I210">
        <v>2000</v>
      </c>
      <c r="J210" t="s">
        <v>19</v>
      </c>
      <c r="K210">
        <v>1</v>
      </c>
      <c r="L210">
        <v>0.8</v>
      </c>
      <c r="M210">
        <v>0.8</v>
      </c>
      <c r="N210">
        <v>1</v>
      </c>
      <c r="O210">
        <v>0.8</v>
      </c>
      <c r="P210">
        <v>1</v>
      </c>
      <c r="Q210" t="s">
        <v>113</v>
      </c>
    </row>
    <row r="211" spans="1:17" x14ac:dyDescent="0.3">
      <c r="A211">
        <v>41339</v>
      </c>
      <c r="B211" t="s">
        <v>128</v>
      </c>
      <c r="C211" t="s">
        <v>3</v>
      </c>
      <c r="D211" t="s">
        <v>4</v>
      </c>
      <c r="E211">
        <v>5.8</v>
      </c>
      <c r="F211" s="50">
        <v>44192</v>
      </c>
      <c r="G211" s="50">
        <v>44192</v>
      </c>
      <c r="H211">
        <v>5</v>
      </c>
      <c r="I211">
        <v>2020</v>
      </c>
      <c r="J211" t="s">
        <v>9</v>
      </c>
      <c r="K211">
        <v>1</v>
      </c>
      <c r="L211">
        <v>3.0833333333333331E-2</v>
      </c>
      <c r="M211">
        <v>3.0833333333333331E-2</v>
      </c>
      <c r="N211">
        <v>1</v>
      </c>
      <c r="O211">
        <v>3.0833333333333331E-2</v>
      </c>
      <c r="P211">
        <v>1</v>
      </c>
      <c r="Q211" t="s">
        <v>24</v>
      </c>
    </row>
    <row r="212" spans="1:17" x14ac:dyDescent="0.3">
      <c r="A212">
        <v>41339</v>
      </c>
      <c r="B212" t="s">
        <v>128</v>
      </c>
      <c r="C212" t="s">
        <v>3</v>
      </c>
      <c r="D212" t="s">
        <v>4</v>
      </c>
      <c r="E212">
        <v>5.8</v>
      </c>
      <c r="F212" s="50">
        <v>44192</v>
      </c>
      <c r="G212" s="50">
        <v>44192</v>
      </c>
      <c r="H212">
        <v>5</v>
      </c>
      <c r="I212">
        <v>2020</v>
      </c>
      <c r="J212" t="s">
        <v>9</v>
      </c>
      <c r="K212">
        <v>1</v>
      </c>
      <c r="L212">
        <v>3.0833333333333331E-2</v>
      </c>
      <c r="M212">
        <v>3.0833333333333331E-2</v>
      </c>
      <c r="N212">
        <v>1</v>
      </c>
      <c r="O212">
        <v>3.0833333333333331E-2</v>
      </c>
      <c r="P212">
        <v>1</v>
      </c>
      <c r="Q212" t="s">
        <v>6</v>
      </c>
    </row>
    <row r="213" spans="1:17" x14ac:dyDescent="0.3">
      <c r="A213">
        <v>40060</v>
      </c>
      <c r="B213" t="s">
        <v>129</v>
      </c>
      <c r="C213" t="s">
        <v>16</v>
      </c>
      <c r="D213" t="s">
        <v>4</v>
      </c>
      <c r="E213">
        <v>7.36</v>
      </c>
      <c r="F213" s="50">
        <v>44348</v>
      </c>
      <c r="G213" s="50">
        <v>44349</v>
      </c>
      <c r="H213">
        <v>7</v>
      </c>
      <c r="I213">
        <v>2020</v>
      </c>
      <c r="J213" t="s">
        <v>17</v>
      </c>
      <c r="K213">
        <v>12</v>
      </c>
      <c r="L213">
        <v>0.38111111111111112</v>
      </c>
      <c r="M213">
        <v>4.5733333333333333</v>
      </c>
      <c r="N213">
        <v>2</v>
      </c>
      <c r="O213">
        <v>2.2866666666666671</v>
      </c>
      <c r="P213">
        <v>6</v>
      </c>
      <c r="Q213" t="s">
        <v>23</v>
      </c>
    </row>
    <row r="214" spans="1:17" x14ac:dyDescent="0.3">
      <c r="A214">
        <v>40060</v>
      </c>
      <c r="B214" t="s">
        <v>129</v>
      </c>
      <c r="C214" t="s">
        <v>16</v>
      </c>
      <c r="D214" t="s">
        <v>4</v>
      </c>
      <c r="E214">
        <v>7.36</v>
      </c>
      <c r="F214" s="50">
        <v>44348</v>
      </c>
      <c r="G214" s="50">
        <v>44349</v>
      </c>
      <c r="H214">
        <v>7</v>
      </c>
      <c r="I214">
        <v>2020</v>
      </c>
      <c r="J214" t="s">
        <v>17</v>
      </c>
      <c r="K214">
        <v>12</v>
      </c>
      <c r="L214">
        <v>0.38111111111111112</v>
      </c>
      <c r="M214">
        <v>4.5733333333333333</v>
      </c>
      <c r="N214">
        <v>2</v>
      </c>
      <c r="O214">
        <v>2.2866666666666671</v>
      </c>
      <c r="P214">
        <v>6</v>
      </c>
      <c r="Q214" t="s">
        <v>63</v>
      </c>
    </row>
    <row r="215" spans="1:17" x14ac:dyDescent="0.3">
      <c r="A215">
        <v>40060</v>
      </c>
      <c r="B215" t="s">
        <v>129</v>
      </c>
      <c r="C215" t="s">
        <v>16</v>
      </c>
      <c r="D215" t="s">
        <v>4</v>
      </c>
      <c r="E215">
        <v>7.36</v>
      </c>
      <c r="F215" s="50">
        <v>44348</v>
      </c>
      <c r="G215" s="50">
        <v>44349</v>
      </c>
      <c r="H215">
        <v>7</v>
      </c>
      <c r="I215">
        <v>2020</v>
      </c>
      <c r="J215" t="s">
        <v>17</v>
      </c>
      <c r="K215">
        <v>12</v>
      </c>
      <c r="L215">
        <v>0.38111111111111112</v>
      </c>
      <c r="M215">
        <v>4.5733333333333333</v>
      </c>
      <c r="N215">
        <v>2</v>
      </c>
      <c r="O215">
        <v>2.2866666666666671</v>
      </c>
      <c r="P215">
        <v>6</v>
      </c>
      <c r="Q215" t="s">
        <v>11</v>
      </c>
    </row>
    <row r="216" spans="1:17" x14ac:dyDescent="0.3">
      <c r="A216">
        <v>40060</v>
      </c>
      <c r="B216" t="s">
        <v>129</v>
      </c>
      <c r="C216" t="s">
        <v>16</v>
      </c>
      <c r="D216" t="s">
        <v>4</v>
      </c>
      <c r="E216">
        <v>7.36</v>
      </c>
      <c r="F216" s="50">
        <v>44348</v>
      </c>
      <c r="G216" s="50">
        <v>44349</v>
      </c>
      <c r="H216">
        <v>7</v>
      </c>
      <c r="I216">
        <v>2020</v>
      </c>
      <c r="J216" t="s">
        <v>17</v>
      </c>
      <c r="K216">
        <v>12</v>
      </c>
      <c r="L216">
        <v>0.38111111111111112</v>
      </c>
      <c r="M216">
        <v>4.5733333333333333</v>
      </c>
      <c r="N216">
        <v>2</v>
      </c>
      <c r="O216">
        <v>2.2866666666666671</v>
      </c>
      <c r="P216">
        <v>6</v>
      </c>
      <c r="Q216" t="s">
        <v>130</v>
      </c>
    </row>
    <row r="217" spans="1:17" x14ac:dyDescent="0.3">
      <c r="A217">
        <v>38302</v>
      </c>
      <c r="B217" t="s">
        <v>131</v>
      </c>
      <c r="C217" t="s">
        <v>16</v>
      </c>
      <c r="D217" t="s">
        <v>22</v>
      </c>
      <c r="E217">
        <v>6.65</v>
      </c>
      <c r="F217" s="50">
        <v>44065</v>
      </c>
      <c r="G217" s="50">
        <v>44073</v>
      </c>
      <c r="H217">
        <v>6</v>
      </c>
      <c r="I217">
        <v>2020</v>
      </c>
      <c r="J217" t="s">
        <v>9</v>
      </c>
      <c r="K217">
        <v>12</v>
      </c>
      <c r="L217">
        <v>0.39444444444444438</v>
      </c>
      <c r="M217">
        <v>4.7333333333333334</v>
      </c>
      <c r="N217">
        <v>9</v>
      </c>
      <c r="O217">
        <v>0.52592592592592591</v>
      </c>
      <c r="P217">
        <v>1.333333333333333</v>
      </c>
      <c r="Q217" t="s">
        <v>20</v>
      </c>
    </row>
    <row r="218" spans="1:17" x14ac:dyDescent="0.3">
      <c r="A218">
        <v>38302</v>
      </c>
      <c r="B218" t="s">
        <v>131</v>
      </c>
      <c r="C218" t="s">
        <v>16</v>
      </c>
      <c r="D218" t="s">
        <v>22</v>
      </c>
      <c r="E218">
        <v>6.65</v>
      </c>
      <c r="F218" s="50">
        <v>44065</v>
      </c>
      <c r="G218" s="50">
        <v>44073</v>
      </c>
      <c r="H218">
        <v>6</v>
      </c>
      <c r="I218">
        <v>2020</v>
      </c>
      <c r="J218" t="s">
        <v>9</v>
      </c>
      <c r="K218">
        <v>12</v>
      </c>
      <c r="L218">
        <v>0.39444444444444438</v>
      </c>
      <c r="M218">
        <v>4.7333333333333334</v>
      </c>
      <c r="N218">
        <v>9</v>
      </c>
      <c r="O218">
        <v>0.52592592592592591</v>
      </c>
      <c r="P218">
        <v>1.333333333333333</v>
      </c>
      <c r="Q218" t="s">
        <v>132</v>
      </c>
    </row>
    <row r="219" spans="1:17" x14ac:dyDescent="0.3">
      <c r="A219">
        <v>38302</v>
      </c>
      <c r="B219" t="s">
        <v>131</v>
      </c>
      <c r="C219" t="s">
        <v>16</v>
      </c>
      <c r="D219" t="s">
        <v>22</v>
      </c>
      <c r="E219">
        <v>6.65</v>
      </c>
      <c r="F219" s="50">
        <v>44065</v>
      </c>
      <c r="G219" s="50">
        <v>44073</v>
      </c>
      <c r="H219">
        <v>6</v>
      </c>
      <c r="I219">
        <v>2020</v>
      </c>
      <c r="J219" t="s">
        <v>9</v>
      </c>
      <c r="K219">
        <v>12</v>
      </c>
      <c r="L219">
        <v>0.39444444444444438</v>
      </c>
      <c r="M219">
        <v>4.7333333333333334</v>
      </c>
      <c r="N219">
        <v>9</v>
      </c>
      <c r="O219">
        <v>0.52592592592592591</v>
      </c>
      <c r="P219">
        <v>1.333333333333333</v>
      </c>
      <c r="Q219" t="s">
        <v>32</v>
      </c>
    </row>
    <row r="220" spans="1:17" x14ac:dyDescent="0.3">
      <c r="A220">
        <v>38302</v>
      </c>
      <c r="B220" t="s">
        <v>131</v>
      </c>
      <c r="C220" t="s">
        <v>16</v>
      </c>
      <c r="D220" t="s">
        <v>22</v>
      </c>
      <c r="E220">
        <v>6.65</v>
      </c>
      <c r="F220" s="50">
        <v>44065</v>
      </c>
      <c r="G220" s="50">
        <v>44073</v>
      </c>
      <c r="H220">
        <v>6</v>
      </c>
      <c r="I220">
        <v>2020</v>
      </c>
      <c r="J220" t="s">
        <v>9</v>
      </c>
      <c r="K220">
        <v>12</v>
      </c>
      <c r="L220">
        <v>0.39444444444444438</v>
      </c>
      <c r="M220">
        <v>4.7333333333333334</v>
      </c>
      <c r="N220">
        <v>9</v>
      </c>
      <c r="O220">
        <v>0.52592592592592591</v>
      </c>
      <c r="P220">
        <v>1.333333333333333</v>
      </c>
      <c r="Q220" t="s">
        <v>6</v>
      </c>
    </row>
    <row r="221" spans="1:17" x14ac:dyDescent="0.3">
      <c r="A221">
        <v>39065</v>
      </c>
      <c r="B221" t="s">
        <v>133</v>
      </c>
      <c r="C221" t="s">
        <v>69</v>
      </c>
      <c r="D221" t="s">
        <v>4</v>
      </c>
      <c r="E221">
        <v>7.47</v>
      </c>
      <c r="F221" s="50">
        <v>44120</v>
      </c>
      <c r="G221" s="50">
        <v>44120</v>
      </c>
      <c r="H221">
        <v>7</v>
      </c>
      <c r="I221">
        <v>2019</v>
      </c>
      <c r="J221" t="s">
        <v>9</v>
      </c>
      <c r="K221">
        <v>1</v>
      </c>
      <c r="L221">
        <v>8.3888888888888888E-2</v>
      </c>
      <c r="M221">
        <v>8.3888888888888888E-2</v>
      </c>
      <c r="N221">
        <v>1</v>
      </c>
      <c r="O221">
        <v>8.3888888888888888E-2</v>
      </c>
      <c r="P221">
        <v>1</v>
      </c>
      <c r="Q221" t="s">
        <v>38</v>
      </c>
    </row>
    <row r="222" spans="1:17" x14ac:dyDescent="0.3">
      <c r="A222">
        <v>37828</v>
      </c>
      <c r="B222" t="s">
        <v>134</v>
      </c>
      <c r="C222" t="s">
        <v>85</v>
      </c>
      <c r="D222" t="s">
        <v>31</v>
      </c>
      <c r="E222">
        <v>6.65</v>
      </c>
      <c r="F222" s="50">
        <v>44098</v>
      </c>
      <c r="G222" s="50">
        <v>44098</v>
      </c>
      <c r="H222">
        <v>7</v>
      </c>
      <c r="I222">
        <v>2019</v>
      </c>
      <c r="J222" t="s">
        <v>19</v>
      </c>
      <c r="K222">
        <v>1</v>
      </c>
      <c r="L222">
        <v>1.459444444444445</v>
      </c>
      <c r="M222">
        <v>1.459444444444445</v>
      </c>
      <c r="N222">
        <v>1</v>
      </c>
      <c r="O222">
        <v>1.459444444444445</v>
      </c>
      <c r="P222">
        <v>1</v>
      </c>
      <c r="Q222" t="s">
        <v>23</v>
      </c>
    </row>
    <row r="223" spans="1:17" x14ac:dyDescent="0.3">
      <c r="A223">
        <v>37828</v>
      </c>
      <c r="B223" t="s">
        <v>134</v>
      </c>
      <c r="C223" t="s">
        <v>85</v>
      </c>
      <c r="D223" t="s">
        <v>31</v>
      </c>
      <c r="E223">
        <v>6.65</v>
      </c>
      <c r="F223" s="50">
        <v>44098</v>
      </c>
      <c r="G223" s="50">
        <v>44098</v>
      </c>
      <c r="H223">
        <v>7</v>
      </c>
      <c r="I223">
        <v>2019</v>
      </c>
      <c r="J223" t="s">
        <v>19</v>
      </c>
      <c r="K223">
        <v>1</v>
      </c>
      <c r="L223">
        <v>1.459444444444445</v>
      </c>
      <c r="M223">
        <v>1.459444444444445</v>
      </c>
      <c r="N223">
        <v>1</v>
      </c>
      <c r="O223">
        <v>1.459444444444445</v>
      </c>
      <c r="P223">
        <v>1</v>
      </c>
      <c r="Q223" t="s">
        <v>20</v>
      </c>
    </row>
    <row r="224" spans="1:17" x14ac:dyDescent="0.3">
      <c r="A224">
        <v>37828</v>
      </c>
      <c r="B224" t="s">
        <v>134</v>
      </c>
      <c r="C224" t="s">
        <v>85</v>
      </c>
      <c r="D224" t="s">
        <v>31</v>
      </c>
      <c r="E224">
        <v>6.65</v>
      </c>
      <c r="F224" s="50">
        <v>44098</v>
      </c>
      <c r="G224" s="50">
        <v>44098</v>
      </c>
      <c r="H224">
        <v>7</v>
      </c>
      <c r="I224">
        <v>2019</v>
      </c>
      <c r="J224" t="s">
        <v>19</v>
      </c>
      <c r="K224">
        <v>1</v>
      </c>
      <c r="L224">
        <v>1.459444444444445</v>
      </c>
      <c r="M224">
        <v>1.459444444444445</v>
      </c>
      <c r="N224">
        <v>1</v>
      </c>
      <c r="O224">
        <v>1.459444444444445</v>
      </c>
      <c r="P224">
        <v>1</v>
      </c>
      <c r="Q224" t="s">
        <v>24</v>
      </c>
    </row>
    <row r="225" spans="1:17" x14ac:dyDescent="0.3">
      <c r="A225">
        <v>38186</v>
      </c>
      <c r="B225" t="s">
        <v>135</v>
      </c>
      <c r="C225" t="s">
        <v>16</v>
      </c>
      <c r="D225" t="s">
        <v>22</v>
      </c>
      <c r="E225">
        <v>7.28</v>
      </c>
      <c r="F225" s="50">
        <v>43684</v>
      </c>
      <c r="G225" s="50">
        <v>43689</v>
      </c>
      <c r="H225">
        <v>7</v>
      </c>
      <c r="I225">
        <v>2019</v>
      </c>
      <c r="J225" t="s">
        <v>17</v>
      </c>
      <c r="K225">
        <v>13</v>
      </c>
      <c r="L225">
        <v>0.39444444444444438</v>
      </c>
      <c r="M225">
        <v>5.1277777777777773</v>
      </c>
      <c r="N225">
        <v>6</v>
      </c>
      <c r="O225">
        <v>0.85462962962962952</v>
      </c>
      <c r="P225">
        <v>2.166666666666667</v>
      </c>
      <c r="Q225" t="s">
        <v>20</v>
      </c>
    </row>
    <row r="226" spans="1:17" x14ac:dyDescent="0.3">
      <c r="A226">
        <v>38186</v>
      </c>
      <c r="B226" t="s">
        <v>135</v>
      </c>
      <c r="C226" t="s">
        <v>16</v>
      </c>
      <c r="D226" t="s">
        <v>22</v>
      </c>
      <c r="E226">
        <v>7.28</v>
      </c>
      <c r="F226" s="50">
        <v>43684</v>
      </c>
      <c r="G226" s="50">
        <v>43689</v>
      </c>
      <c r="H226">
        <v>7</v>
      </c>
      <c r="I226">
        <v>2019</v>
      </c>
      <c r="J226" t="s">
        <v>17</v>
      </c>
      <c r="K226">
        <v>13</v>
      </c>
      <c r="L226">
        <v>0.39444444444444438</v>
      </c>
      <c r="M226">
        <v>5.1277777777777773</v>
      </c>
      <c r="N226">
        <v>6</v>
      </c>
      <c r="O226">
        <v>0.85462962962962952</v>
      </c>
      <c r="P226">
        <v>2.166666666666667</v>
      </c>
      <c r="Q226" t="s">
        <v>45</v>
      </c>
    </row>
    <row r="227" spans="1:17" x14ac:dyDescent="0.3">
      <c r="A227">
        <v>38186</v>
      </c>
      <c r="B227" t="s">
        <v>135</v>
      </c>
      <c r="C227" t="s">
        <v>16</v>
      </c>
      <c r="D227" t="s">
        <v>22</v>
      </c>
      <c r="E227">
        <v>7.28</v>
      </c>
      <c r="F227" s="50">
        <v>43684</v>
      </c>
      <c r="G227" s="50">
        <v>43689</v>
      </c>
      <c r="H227">
        <v>7</v>
      </c>
      <c r="I227">
        <v>2019</v>
      </c>
      <c r="J227" t="s">
        <v>17</v>
      </c>
      <c r="K227">
        <v>13</v>
      </c>
      <c r="L227">
        <v>0.39444444444444438</v>
      </c>
      <c r="M227">
        <v>5.1277777777777773</v>
      </c>
      <c r="N227">
        <v>6</v>
      </c>
      <c r="O227">
        <v>0.85462962962962952</v>
      </c>
      <c r="P227">
        <v>2.166666666666667</v>
      </c>
      <c r="Q227" t="s">
        <v>41</v>
      </c>
    </row>
    <row r="228" spans="1:17" x14ac:dyDescent="0.3">
      <c r="A228">
        <v>38186</v>
      </c>
      <c r="B228" t="s">
        <v>135</v>
      </c>
      <c r="C228" t="s">
        <v>16</v>
      </c>
      <c r="D228" t="s">
        <v>22</v>
      </c>
      <c r="E228">
        <v>7.28</v>
      </c>
      <c r="F228" s="50">
        <v>43684</v>
      </c>
      <c r="G228" s="50">
        <v>43689</v>
      </c>
      <c r="H228">
        <v>7</v>
      </c>
      <c r="I228">
        <v>2019</v>
      </c>
      <c r="J228" t="s">
        <v>17</v>
      </c>
      <c r="K228">
        <v>13</v>
      </c>
      <c r="L228">
        <v>0.39444444444444438</v>
      </c>
      <c r="M228">
        <v>5.1277777777777773</v>
      </c>
      <c r="N228">
        <v>6</v>
      </c>
      <c r="O228">
        <v>0.85462962962962952</v>
      </c>
      <c r="P228">
        <v>2.166666666666667</v>
      </c>
      <c r="Q228" t="s">
        <v>32</v>
      </c>
    </row>
    <row r="229" spans="1:17" x14ac:dyDescent="0.3">
      <c r="A229">
        <v>38186</v>
      </c>
      <c r="B229" t="s">
        <v>135</v>
      </c>
      <c r="C229" t="s">
        <v>16</v>
      </c>
      <c r="D229" t="s">
        <v>22</v>
      </c>
      <c r="E229">
        <v>7.28</v>
      </c>
      <c r="F229" s="50">
        <v>43684</v>
      </c>
      <c r="G229" s="50">
        <v>43689</v>
      </c>
      <c r="H229">
        <v>7</v>
      </c>
      <c r="I229">
        <v>2019</v>
      </c>
      <c r="J229" t="s">
        <v>17</v>
      </c>
      <c r="K229">
        <v>13</v>
      </c>
      <c r="L229">
        <v>0.39444444444444438</v>
      </c>
      <c r="M229">
        <v>5.1277777777777773</v>
      </c>
      <c r="N229">
        <v>6</v>
      </c>
      <c r="O229">
        <v>0.85462962962962952</v>
      </c>
      <c r="P229">
        <v>2.166666666666667</v>
      </c>
      <c r="Q229" t="s">
        <v>26</v>
      </c>
    </row>
    <row r="230" spans="1:17" x14ac:dyDescent="0.3">
      <c r="A230">
        <v>40004</v>
      </c>
      <c r="B230" t="s">
        <v>136</v>
      </c>
      <c r="C230" t="s">
        <v>16</v>
      </c>
      <c r="D230" t="s">
        <v>22</v>
      </c>
      <c r="E230">
        <v>7.34</v>
      </c>
      <c r="F230" s="50">
        <v>44017</v>
      </c>
      <c r="G230" s="50">
        <v>44026</v>
      </c>
      <c r="H230">
        <v>6</v>
      </c>
      <c r="I230">
        <v>2019</v>
      </c>
      <c r="J230" t="s">
        <v>19</v>
      </c>
      <c r="K230">
        <v>13</v>
      </c>
      <c r="L230">
        <v>0.39444444444444438</v>
      </c>
      <c r="M230">
        <v>5.1277777777777773</v>
      </c>
      <c r="N230">
        <v>10</v>
      </c>
      <c r="O230">
        <v>0.51277777777777778</v>
      </c>
      <c r="P230">
        <v>1.3</v>
      </c>
      <c r="Q230" t="s">
        <v>20</v>
      </c>
    </row>
    <row r="231" spans="1:17" x14ac:dyDescent="0.3">
      <c r="A231">
        <v>40004</v>
      </c>
      <c r="B231" t="s">
        <v>136</v>
      </c>
      <c r="C231" t="s">
        <v>16</v>
      </c>
      <c r="D231" t="s">
        <v>22</v>
      </c>
      <c r="E231">
        <v>7.34</v>
      </c>
      <c r="F231" s="50">
        <v>44017</v>
      </c>
      <c r="G231" s="50">
        <v>44026</v>
      </c>
      <c r="H231">
        <v>6</v>
      </c>
      <c r="I231">
        <v>2019</v>
      </c>
      <c r="J231" t="s">
        <v>19</v>
      </c>
      <c r="K231">
        <v>13</v>
      </c>
      <c r="L231">
        <v>0.39444444444444438</v>
      </c>
      <c r="M231">
        <v>5.1277777777777773</v>
      </c>
      <c r="N231">
        <v>10</v>
      </c>
      <c r="O231">
        <v>0.51277777777777778</v>
      </c>
      <c r="P231">
        <v>1.3</v>
      </c>
      <c r="Q231" t="s">
        <v>45</v>
      </c>
    </row>
    <row r="232" spans="1:17" x14ac:dyDescent="0.3">
      <c r="A232">
        <v>40004</v>
      </c>
      <c r="B232" t="s">
        <v>136</v>
      </c>
      <c r="C232" t="s">
        <v>16</v>
      </c>
      <c r="D232" t="s">
        <v>22</v>
      </c>
      <c r="E232">
        <v>7.34</v>
      </c>
      <c r="F232" s="50">
        <v>44017</v>
      </c>
      <c r="G232" s="50">
        <v>44026</v>
      </c>
      <c r="H232">
        <v>6</v>
      </c>
      <c r="I232">
        <v>2019</v>
      </c>
      <c r="J232" t="s">
        <v>19</v>
      </c>
      <c r="K232">
        <v>13</v>
      </c>
      <c r="L232">
        <v>0.39444444444444438</v>
      </c>
      <c r="M232">
        <v>5.1277777777777773</v>
      </c>
      <c r="N232">
        <v>10</v>
      </c>
      <c r="O232">
        <v>0.51277777777777778</v>
      </c>
      <c r="P232">
        <v>1.3</v>
      </c>
      <c r="Q232" t="s">
        <v>41</v>
      </c>
    </row>
    <row r="233" spans="1:17" x14ac:dyDescent="0.3">
      <c r="A233">
        <v>40004</v>
      </c>
      <c r="B233" t="s">
        <v>136</v>
      </c>
      <c r="C233" t="s">
        <v>16</v>
      </c>
      <c r="D233" t="s">
        <v>22</v>
      </c>
      <c r="E233">
        <v>7.34</v>
      </c>
      <c r="F233" s="50">
        <v>44017</v>
      </c>
      <c r="G233" s="50">
        <v>44026</v>
      </c>
      <c r="H233">
        <v>6</v>
      </c>
      <c r="I233">
        <v>2019</v>
      </c>
      <c r="J233" t="s">
        <v>19</v>
      </c>
      <c r="K233">
        <v>13</v>
      </c>
      <c r="L233">
        <v>0.39444444444444438</v>
      </c>
      <c r="M233">
        <v>5.1277777777777773</v>
      </c>
      <c r="N233">
        <v>10</v>
      </c>
      <c r="O233">
        <v>0.51277777777777778</v>
      </c>
      <c r="P233">
        <v>1.3</v>
      </c>
      <c r="Q233" t="s">
        <v>32</v>
      </c>
    </row>
    <row r="234" spans="1:17" x14ac:dyDescent="0.3">
      <c r="A234">
        <v>40004</v>
      </c>
      <c r="B234" t="s">
        <v>136</v>
      </c>
      <c r="C234" t="s">
        <v>16</v>
      </c>
      <c r="D234" t="s">
        <v>22</v>
      </c>
      <c r="E234">
        <v>7.34</v>
      </c>
      <c r="F234" s="50">
        <v>44017</v>
      </c>
      <c r="G234" s="50">
        <v>44026</v>
      </c>
      <c r="H234">
        <v>6</v>
      </c>
      <c r="I234">
        <v>2019</v>
      </c>
      <c r="J234" t="s">
        <v>19</v>
      </c>
      <c r="K234">
        <v>13</v>
      </c>
      <c r="L234">
        <v>0.39444444444444438</v>
      </c>
      <c r="M234">
        <v>5.1277777777777773</v>
      </c>
      <c r="N234">
        <v>10</v>
      </c>
      <c r="O234">
        <v>0.51277777777777778</v>
      </c>
      <c r="P234">
        <v>1.3</v>
      </c>
      <c r="Q234" t="s">
        <v>26</v>
      </c>
    </row>
    <row r="235" spans="1:17" x14ac:dyDescent="0.3">
      <c r="A235">
        <v>39819</v>
      </c>
      <c r="B235" t="s">
        <v>137</v>
      </c>
      <c r="C235" t="s">
        <v>50</v>
      </c>
      <c r="D235" t="s">
        <v>22</v>
      </c>
      <c r="E235">
        <v>7.28</v>
      </c>
      <c r="F235" s="50">
        <v>44026</v>
      </c>
      <c r="G235" s="50">
        <v>44027</v>
      </c>
      <c r="H235">
        <v>7</v>
      </c>
      <c r="I235">
        <v>2019</v>
      </c>
      <c r="J235" t="s">
        <v>19</v>
      </c>
      <c r="K235">
        <v>1</v>
      </c>
      <c r="L235">
        <v>0.41666666666666669</v>
      </c>
      <c r="M235">
        <v>0.41666666666666669</v>
      </c>
      <c r="N235">
        <v>2</v>
      </c>
      <c r="O235">
        <v>0.20833333333333329</v>
      </c>
      <c r="P235">
        <v>0.5</v>
      </c>
      <c r="Q235" t="s">
        <v>20</v>
      </c>
    </row>
    <row r="236" spans="1:17" x14ac:dyDescent="0.3">
      <c r="A236">
        <v>39819</v>
      </c>
      <c r="B236" t="s">
        <v>137</v>
      </c>
      <c r="C236" t="s">
        <v>50</v>
      </c>
      <c r="D236" t="s">
        <v>22</v>
      </c>
      <c r="E236">
        <v>7.28</v>
      </c>
      <c r="F236" s="50">
        <v>44026</v>
      </c>
      <c r="G236" s="50">
        <v>44027</v>
      </c>
      <c r="H236">
        <v>7</v>
      </c>
      <c r="I236">
        <v>2019</v>
      </c>
      <c r="J236" t="s">
        <v>19</v>
      </c>
      <c r="K236">
        <v>1</v>
      </c>
      <c r="L236">
        <v>0.41666666666666669</v>
      </c>
      <c r="M236">
        <v>0.41666666666666669</v>
      </c>
      <c r="N236">
        <v>2</v>
      </c>
      <c r="O236">
        <v>0.20833333333333329</v>
      </c>
      <c r="P236">
        <v>0.5</v>
      </c>
      <c r="Q236" t="s">
        <v>45</v>
      </c>
    </row>
    <row r="237" spans="1:17" x14ac:dyDescent="0.3">
      <c r="A237">
        <v>39819</v>
      </c>
      <c r="B237" t="s">
        <v>137</v>
      </c>
      <c r="C237" t="s">
        <v>50</v>
      </c>
      <c r="D237" t="s">
        <v>22</v>
      </c>
      <c r="E237">
        <v>7.28</v>
      </c>
      <c r="F237" s="50">
        <v>44026</v>
      </c>
      <c r="G237" s="50">
        <v>44027</v>
      </c>
      <c r="H237">
        <v>7</v>
      </c>
      <c r="I237">
        <v>2019</v>
      </c>
      <c r="J237" t="s">
        <v>19</v>
      </c>
      <c r="K237">
        <v>1</v>
      </c>
      <c r="L237">
        <v>0.41666666666666669</v>
      </c>
      <c r="M237">
        <v>0.41666666666666669</v>
      </c>
      <c r="N237">
        <v>2</v>
      </c>
      <c r="O237">
        <v>0.20833333333333329</v>
      </c>
      <c r="P237">
        <v>0.5</v>
      </c>
      <c r="Q237" t="s">
        <v>41</v>
      </c>
    </row>
    <row r="238" spans="1:17" x14ac:dyDescent="0.3">
      <c r="A238">
        <v>39819</v>
      </c>
      <c r="B238" t="s">
        <v>137</v>
      </c>
      <c r="C238" t="s">
        <v>50</v>
      </c>
      <c r="D238" t="s">
        <v>22</v>
      </c>
      <c r="E238">
        <v>7.28</v>
      </c>
      <c r="F238" s="50">
        <v>44026</v>
      </c>
      <c r="G238" s="50">
        <v>44027</v>
      </c>
      <c r="H238">
        <v>7</v>
      </c>
      <c r="I238">
        <v>2019</v>
      </c>
      <c r="J238" t="s">
        <v>19</v>
      </c>
      <c r="K238">
        <v>1</v>
      </c>
      <c r="L238">
        <v>0.41666666666666669</v>
      </c>
      <c r="M238">
        <v>0.41666666666666669</v>
      </c>
      <c r="N238">
        <v>2</v>
      </c>
      <c r="O238">
        <v>0.20833333333333329</v>
      </c>
      <c r="P238">
        <v>0.5</v>
      </c>
      <c r="Q238" t="s">
        <v>32</v>
      </c>
    </row>
    <row r="239" spans="1:17" x14ac:dyDescent="0.3">
      <c r="A239">
        <v>39819</v>
      </c>
      <c r="B239" t="s">
        <v>137</v>
      </c>
      <c r="C239" t="s">
        <v>50</v>
      </c>
      <c r="D239" t="s">
        <v>22</v>
      </c>
      <c r="E239">
        <v>7.28</v>
      </c>
      <c r="F239" s="50">
        <v>44026</v>
      </c>
      <c r="G239" s="50">
        <v>44027</v>
      </c>
      <c r="H239">
        <v>7</v>
      </c>
      <c r="I239">
        <v>2019</v>
      </c>
      <c r="J239" t="s">
        <v>19</v>
      </c>
      <c r="K239">
        <v>1</v>
      </c>
      <c r="L239">
        <v>0.41666666666666669</v>
      </c>
      <c r="M239">
        <v>0.41666666666666669</v>
      </c>
      <c r="N239">
        <v>2</v>
      </c>
      <c r="O239">
        <v>0.20833333333333329</v>
      </c>
      <c r="P239">
        <v>0.5</v>
      </c>
      <c r="Q239" t="s">
        <v>26</v>
      </c>
    </row>
    <row r="240" spans="1:17" x14ac:dyDescent="0.3">
      <c r="A240">
        <v>369</v>
      </c>
      <c r="B240" t="s">
        <v>138</v>
      </c>
      <c r="C240" t="s">
        <v>16</v>
      </c>
      <c r="D240" t="s">
        <v>59</v>
      </c>
      <c r="E240">
        <v>7.15</v>
      </c>
      <c r="F240" s="50">
        <v>43160</v>
      </c>
      <c r="G240" s="50">
        <v>43539</v>
      </c>
      <c r="H240">
        <v>7</v>
      </c>
      <c r="I240">
        <v>2000</v>
      </c>
      <c r="J240" t="s">
        <v>9</v>
      </c>
      <c r="K240">
        <v>12</v>
      </c>
      <c r="L240">
        <v>0.4</v>
      </c>
      <c r="M240">
        <v>4.8000000000000007</v>
      </c>
      <c r="N240">
        <v>380</v>
      </c>
      <c r="O240">
        <v>1.2631578947368421E-2</v>
      </c>
      <c r="P240">
        <v>3.1578947368421047E-2</v>
      </c>
      <c r="Q240" t="s">
        <v>71</v>
      </c>
    </row>
    <row r="241" spans="1:17" x14ac:dyDescent="0.3">
      <c r="A241">
        <v>369</v>
      </c>
      <c r="B241" t="s">
        <v>138</v>
      </c>
      <c r="C241" t="s">
        <v>16</v>
      </c>
      <c r="D241" t="s">
        <v>59</v>
      </c>
      <c r="E241">
        <v>7.15</v>
      </c>
      <c r="F241" s="50">
        <v>43160</v>
      </c>
      <c r="G241" s="50">
        <v>43539</v>
      </c>
      <c r="H241">
        <v>7</v>
      </c>
      <c r="I241">
        <v>2000</v>
      </c>
      <c r="J241" t="s">
        <v>9</v>
      </c>
      <c r="K241">
        <v>12</v>
      </c>
      <c r="L241">
        <v>0.4</v>
      </c>
      <c r="M241">
        <v>4.8000000000000007</v>
      </c>
      <c r="N241">
        <v>380</v>
      </c>
      <c r="O241">
        <v>1.2631578947368421E-2</v>
      </c>
      <c r="P241">
        <v>3.1578947368421047E-2</v>
      </c>
      <c r="Q241" t="s">
        <v>24</v>
      </c>
    </row>
    <row r="242" spans="1:17" x14ac:dyDescent="0.3">
      <c r="A242">
        <v>369</v>
      </c>
      <c r="B242" t="s">
        <v>138</v>
      </c>
      <c r="C242" t="s">
        <v>16</v>
      </c>
      <c r="D242" t="s">
        <v>59</v>
      </c>
      <c r="E242">
        <v>7.15</v>
      </c>
      <c r="F242" s="50">
        <v>43160</v>
      </c>
      <c r="G242" s="50">
        <v>43539</v>
      </c>
      <c r="H242">
        <v>7</v>
      </c>
      <c r="I242">
        <v>2000</v>
      </c>
      <c r="J242" t="s">
        <v>9</v>
      </c>
      <c r="K242">
        <v>12</v>
      </c>
      <c r="L242">
        <v>0.4</v>
      </c>
      <c r="M242">
        <v>4.8000000000000007</v>
      </c>
      <c r="N242">
        <v>380</v>
      </c>
      <c r="O242">
        <v>1.2631578947368421E-2</v>
      </c>
      <c r="P242">
        <v>3.1578947368421047E-2</v>
      </c>
      <c r="Q242" t="s">
        <v>77</v>
      </c>
    </row>
    <row r="243" spans="1:17" x14ac:dyDescent="0.3">
      <c r="A243">
        <v>369</v>
      </c>
      <c r="B243" t="s">
        <v>138</v>
      </c>
      <c r="C243" t="s">
        <v>16</v>
      </c>
      <c r="D243" t="s">
        <v>59</v>
      </c>
      <c r="E243">
        <v>7.15</v>
      </c>
      <c r="F243" s="50">
        <v>43160</v>
      </c>
      <c r="G243" s="50">
        <v>43539</v>
      </c>
      <c r="H243">
        <v>7</v>
      </c>
      <c r="I243">
        <v>2000</v>
      </c>
      <c r="J243" t="s">
        <v>9</v>
      </c>
      <c r="K243">
        <v>12</v>
      </c>
      <c r="L243">
        <v>0.4</v>
      </c>
      <c r="M243">
        <v>4.8000000000000007</v>
      </c>
      <c r="N243">
        <v>380</v>
      </c>
      <c r="O243">
        <v>1.2631578947368421E-2</v>
      </c>
      <c r="P243">
        <v>3.1578947368421047E-2</v>
      </c>
      <c r="Q243" t="s">
        <v>12</v>
      </c>
    </row>
    <row r="244" spans="1:17" x14ac:dyDescent="0.3">
      <c r="A244">
        <v>369</v>
      </c>
      <c r="B244" t="s">
        <v>138</v>
      </c>
      <c r="C244" t="s">
        <v>16</v>
      </c>
      <c r="D244" t="s">
        <v>59</v>
      </c>
      <c r="E244">
        <v>7.15</v>
      </c>
      <c r="F244" s="50">
        <v>43160</v>
      </c>
      <c r="G244" s="50">
        <v>43539</v>
      </c>
      <c r="H244">
        <v>7</v>
      </c>
      <c r="I244">
        <v>2000</v>
      </c>
      <c r="J244" t="s">
        <v>9</v>
      </c>
      <c r="K244">
        <v>12</v>
      </c>
      <c r="L244">
        <v>0.4</v>
      </c>
      <c r="M244">
        <v>4.8000000000000007</v>
      </c>
      <c r="N244">
        <v>380</v>
      </c>
      <c r="O244">
        <v>1.2631578947368421E-2</v>
      </c>
      <c r="P244">
        <v>3.1578947368421047E-2</v>
      </c>
      <c r="Q244" t="s">
        <v>47</v>
      </c>
    </row>
    <row r="245" spans="1:17" x14ac:dyDescent="0.3">
      <c r="A245">
        <v>369</v>
      </c>
      <c r="B245" t="s">
        <v>138</v>
      </c>
      <c r="C245" t="s">
        <v>16</v>
      </c>
      <c r="D245" t="s">
        <v>59</v>
      </c>
      <c r="E245">
        <v>7.15</v>
      </c>
      <c r="F245" s="50">
        <v>43160</v>
      </c>
      <c r="G245" s="50">
        <v>43539</v>
      </c>
      <c r="H245">
        <v>7</v>
      </c>
      <c r="I245">
        <v>2000</v>
      </c>
      <c r="J245" t="s">
        <v>9</v>
      </c>
      <c r="K245">
        <v>12</v>
      </c>
      <c r="L245">
        <v>0.4</v>
      </c>
      <c r="M245">
        <v>4.8000000000000007</v>
      </c>
      <c r="N245">
        <v>380</v>
      </c>
      <c r="O245">
        <v>1.2631578947368421E-2</v>
      </c>
      <c r="P245">
        <v>3.1578947368421047E-2</v>
      </c>
      <c r="Q245" t="s">
        <v>103</v>
      </c>
    </row>
    <row r="246" spans="1:17" x14ac:dyDescent="0.3">
      <c r="A246">
        <v>37451</v>
      </c>
      <c r="B246" t="s">
        <v>139</v>
      </c>
      <c r="C246" t="s">
        <v>16</v>
      </c>
      <c r="D246" t="s">
        <v>59</v>
      </c>
      <c r="E246">
        <v>7.07</v>
      </c>
      <c r="F246" s="50">
        <v>44136</v>
      </c>
      <c r="G246" s="50">
        <v>44141</v>
      </c>
      <c r="H246">
        <v>8</v>
      </c>
      <c r="I246">
        <v>2019</v>
      </c>
      <c r="J246" t="s">
        <v>9</v>
      </c>
      <c r="K246">
        <v>18</v>
      </c>
      <c r="L246">
        <v>0.39444444444444438</v>
      </c>
      <c r="M246">
        <v>7.1</v>
      </c>
      <c r="N246">
        <v>6</v>
      </c>
      <c r="O246">
        <v>1.1833333333333329</v>
      </c>
      <c r="P246">
        <v>3</v>
      </c>
      <c r="Q246" t="s">
        <v>71</v>
      </c>
    </row>
    <row r="247" spans="1:17" x14ac:dyDescent="0.3">
      <c r="A247">
        <v>37451</v>
      </c>
      <c r="B247" t="s">
        <v>139</v>
      </c>
      <c r="C247" t="s">
        <v>16</v>
      </c>
      <c r="D247" t="s">
        <v>59</v>
      </c>
      <c r="E247">
        <v>7.07</v>
      </c>
      <c r="F247" s="50">
        <v>44136</v>
      </c>
      <c r="G247" s="50">
        <v>44141</v>
      </c>
      <c r="H247">
        <v>8</v>
      </c>
      <c r="I247">
        <v>2019</v>
      </c>
      <c r="J247" t="s">
        <v>9</v>
      </c>
      <c r="K247">
        <v>18</v>
      </c>
      <c r="L247">
        <v>0.39444444444444438</v>
      </c>
      <c r="M247">
        <v>7.1</v>
      </c>
      <c r="N247">
        <v>6</v>
      </c>
      <c r="O247">
        <v>1.1833333333333329</v>
      </c>
      <c r="P247">
        <v>3</v>
      </c>
      <c r="Q247" t="s">
        <v>24</v>
      </c>
    </row>
    <row r="248" spans="1:17" x14ac:dyDescent="0.3">
      <c r="A248">
        <v>37451</v>
      </c>
      <c r="B248" t="s">
        <v>139</v>
      </c>
      <c r="C248" t="s">
        <v>16</v>
      </c>
      <c r="D248" t="s">
        <v>59</v>
      </c>
      <c r="E248">
        <v>7.07</v>
      </c>
      <c r="F248" s="50">
        <v>44136</v>
      </c>
      <c r="G248" s="50">
        <v>44141</v>
      </c>
      <c r="H248">
        <v>8</v>
      </c>
      <c r="I248">
        <v>2019</v>
      </c>
      <c r="J248" t="s">
        <v>9</v>
      </c>
      <c r="K248">
        <v>18</v>
      </c>
      <c r="L248">
        <v>0.39444444444444438</v>
      </c>
      <c r="M248">
        <v>7.1</v>
      </c>
      <c r="N248">
        <v>6</v>
      </c>
      <c r="O248">
        <v>1.1833333333333329</v>
      </c>
      <c r="P248">
        <v>3</v>
      </c>
      <c r="Q248" t="s">
        <v>77</v>
      </c>
    </row>
    <row r="249" spans="1:17" x14ac:dyDescent="0.3">
      <c r="A249">
        <v>37451</v>
      </c>
      <c r="B249" t="s">
        <v>139</v>
      </c>
      <c r="C249" t="s">
        <v>16</v>
      </c>
      <c r="D249" t="s">
        <v>59</v>
      </c>
      <c r="E249">
        <v>7.07</v>
      </c>
      <c r="F249" s="50">
        <v>44136</v>
      </c>
      <c r="G249" s="50">
        <v>44141</v>
      </c>
      <c r="H249">
        <v>8</v>
      </c>
      <c r="I249">
        <v>2019</v>
      </c>
      <c r="J249" t="s">
        <v>9</v>
      </c>
      <c r="K249">
        <v>18</v>
      </c>
      <c r="L249">
        <v>0.39444444444444438</v>
      </c>
      <c r="M249">
        <v>7.1</v>
      </c>
      <c r="N249">
        <v>6</v>
      </c>
      <c r="O249">
        <v>1.1833333333333329</v>
      </c>
      <c r="P249">
        <v>3</v>
      </c>
      <c r="Q249" t="s">
        <v>12</v>
      </c>
    </row>
    <row r="250" spans="1:17" x14ac:dyDescent="0.3">
      <c r="A250">
        <v>37451</v>
      </c>
      <c r="B250" t="s">
        <v>139</v>
      </c>
      <c r="C250" t="s">
        <v>16</v>
      </c>
      <c r="D250" t="s">
        <v>59</v>
      </c>
      <c r="E250">
        <v>7.07</v>
      </c>
      <c r="F250" s="50">
        <v>44136</v>
      </c>
      <c r="G250" s="50">
        <v>44141</v>
      </c>
      <c r="H250">
        <v>8</v>
      </c>
      <c r="I250">
        <v>2019</v>
      </c>
      <c r="J250" t="s">
        <v>9</v>
      </c>
      <c r="K250">
        <v>18</v>
      </c>
      <c r="L250">
        <v>0.39444444444444438</v>
      </c>
      <c r="M250">
        <v>7.1</v>
      </c>
      <c r="N250">
        <v>6</v>
      </c>
      <c r="O250">
        <v>1.1833333333333329</v>
      </c>
      <c r="P250">
        <v>3</v>
      </c>
      <c r="Q250" t="s">
        <v>47</v>
      </c>
    </row>
    <row r="251" spans="1:17" x14ac:dyDescent="0.3">
      <c r="A251">
        <v>37451</v>
      </c>
      <c r="B251" t="s">
        <v>139</v>
      </c>
      <c r="C251" t="s">
        <v>16</v>
      </c>
      <c r="D251" t="s">
        <v>59</v>
      </c>
      <c r="E251">
        <v>7.07</v>
      </c>
      <c r="F251" s="50">
        <v>44136</v>
      </c>
      <c r="G251" s="50">
        <v>44141</v>
      </c>
      <c r="H251">
        <v>8</v>
      </c>
      <c r="I251">
        <v>2019</v>
      </c>
      <c r="J251" t="s">
        <v>9</v>
      </c>
      <c r="K251">
        <v>18</v>
      </c>
      <c r="L251">
        <v>0.39444444444444438</v>
      </c>
      <c r="M251">
        <v>7.1</v>
      </c>
      <c r="N251">
        <v>6</v>
      </c>
      <c r="O251">
        <v>1.1833333333333329</v>
      </c>
      <c r="P251">
        <v>3</v>
      </c>
      <c r="Q251" t="s">
        <v>103</v>
      </c>
    </row>
    <row r="252" spans="1:17" x14ac:dyDescent="0.3">
      <c r="A252">
        <v>48439</v>
      </c>
      <c r="B252" t="s">
        <v>140</v>
      </c>
      <c r="C252" t="s">
        <v>69</v>
      </c>
      <c r="D252" t="s">
        <v>4</v>
      </c>
      <c r="E252">
        <v>6.69</v>
      </c>
      <c r="F252" s="50">
        <v>44787</v>
      </c>
      <c r="G252" s="50">
        <v>44787</v>
      </c>
      <c r="H252">
        <v>6</v>
      </c>
      <c r="I252">
        <v>2021</v>
      </c>
      <c r="J252" t="s">
        <v>9</v>
      </c>
      <c r="K252">
        <v>1</v>
      </c>
      <c r="L252">
        <v>8.7777777777777774E-2</v>
      </c>
      <c r="M252">
        <v>8.7777777777777774E-2</v>
      </c>
      <c r="N252">
        <v>1</v>
      </c>
      <c r="O252">
        <v>8.7777777777777774E-2</v>
      </c>
      <c r="P252">
        <v>1</v>
      </c>
      <c r="Q252" t="s">
        <v>38</v>
      </c>
    </row>
    <row r="253" spans="1:17" x14ac:dyDescent="0.3">
      <c r="A253">
        <v>105</v>
      </c>
      <c r="B253" t="s">
        <v>141</v>
      </c>
      <c r="C253" t="s">
        <v>16</v>
      </c>
      <c r="D253" t="s">
        <v>22</v>
      </c>
      <c r="E253">
        <v>6.4</v>
      </c>
      <c r="F253" s="50">
        <v>43827</v>
      </c>
      <c r="G253" s="50">
        <v>43837</v>
      </c>
      <c r="H253">
        <v>6</v>
      </c>
      <c r="I253">
        <v>2000</v>
      </c>
      <c r="J253" t="s">
        <v>17</v>
      </c>
      <c r="K253">
        <v>13</v>
      </c>
      <c r="L253">
        <v>0.38333333333333341</v>
      </c>
      <c r="M253">
        <v>4.9833333333333334</v>
      </c>
      <c r="N253">
        <v>11</v>
      </c>
      <c r="O253">
        <v>0.45303030303030312</v>
      </c>
      <c r="P253">
        <v>1.1818181818181821</v>
      </c>
      <c r="Q253" t="s">
        <v>20</v>
      </c>
    </row>
    <row r="254" spans="1:17" x14ac:dyDescent="0.3">
      <c r="A254">
        <v>105</v>
      </c>
      <c r="B254" t="s">
        <v>141</v>
      </c>
      <c r="C254" t="s">
        <v>16</v>
      </c>
      <c r="D254" t="s">
        <v>22</v>
      </c>
      <c r="E254">
        <v>6.4</v>
      </c>
      <c r="F254" s="50">
        <v>43827</v>
      </c>
      <c r="G254" s="50">
        <v>43837</v>
      </c>
      <c r="H254">
        <v>6</v>
      </c>
      <c r="I254">
        <v>2000</v>
      </c>
      <c r="J254" t="s">
        <v>17</v>
      </c>
      <c r="K254">
        <v>13</v>
      </c>
      <c r="L254">
        <v>0.38333333333333341</v>
      </c>
      <c r="M254">
        <v>4.9833333333333334</v>
      </c>
      <c r="N254">
        <v>11</v>
      </c>
      <c r="O254">
        <v>0.45303030303030312</v>
      </c>
      <c r="P254">
        <v>1.1818181818181821</v>
      </c>
      <c r="Q254" t="s">
        <v>41</v>
      </c>
    </row>
    <row r="255" spans="1:17" x14ac:dyDescent="0.3">
      <c r="A255">
        <v>105</v>
      </c>
      <c r="B255" t="s">
        <v>141</v>
      </c>
      <c r="C255" t="s">
        <v>16</v>
      </c>
      <c r="D255" t="s">
        <v>22</v>
      </c>
      <c r="E255">
        <v>6.4</v>
      </c>
      <c r="F255" s="50">
        <v>43827</v>
      </c>
      <c r="G255" s="50">
        <v>43837</v>
      </c>
      <c r="H255">
        <v>6</v>
      </c>
      <c r="I255">
        <v>2000</v>
      </c>
      <c r="J255" t="s">
        <v>17</v>
      </c>
      <c r="K255">
        <v>13</v>
      </c>
      <c r="L255">
        <v>0.38333333333333341</v>
      </c>
      <c r="M255">
        <v>4.9833333333333334</v>
      </c>
      <c r="N255">
        <v>11</v>
      </c>
      <c r="O255">
        <v>0.45303030303030312</v>
      </c>
      <c r="P255">
        <v>1.1818181818181821</v>
      </c>
      <c r="Q255" t="s">
        <v>26</v>
      </c>
    </row>
    <row r="256" spans="1:17" x14ac:dyDescent="0.3">
      <c r="A256">
        <v>105</v>
      </c>
      <c r="B256" t="s">
        <v>141</v>
      </c>
      <c r="C256" t="s">
        <v>16</v>
      </c>
      <c r="D256" t="s">
        <v>22</v>
      </c>
      <c r="E256">
        <v>6.4</v>
      </c>
      <c r="F256" s="50">
        <v>43827</v>
      </c>
      <c r="G256" s="50">
        <v>43837</v>
      </c>
      <c r="H256">
        <v>6</v>
      </c>
      <c r="I256">
        <v>2000</v>
      </c>
      <c r="J256" t="s">
        <v>17</v>
      </c>
      <c r="K256">
        <v>13</v>
      </c>
      <c r="L256">
        <v>0.38333333333333341</v>
      </c>
      <c r="M256">
        <v>4.9833333333333334</v>
      </c>
      <c r="N256">
        <v>11</v>
      </c>
      <c r="O256">
        <v>0.45303030303030312</v>
      </c>
      <c r="P256">
        <v>1.1818181818181821</v>
      </c>
      <c r="Q256" t="s">
        <v>6</v>
      </c>
    </row>
    <row r="257" spans="1:17" x14ac:dyDescent="0.3">
      <c r="A257">
        <v>40850</v>
      </c>
      <c r="B257" t="s">
        <v>142</v>
      </c>
      <c r="C257" t="s">
        <v>16</v>
      </c>
      <c r="D257" t="s">
        <v>4</v>
      </c>
      <c r="E257">
        <v>6.34</v>
      </c>
      <c r="F257" s="50">
        <v>44802</v>
      </c>
      <c r="G257" s="50">
        <v>44802</v>
      </c>
      <c r="H257">
        <v>5</v>
      </c>
      <c r="I257">
        <v>2020</v>
      </c>
      <c r="J257" t="s">
        <v>9</v>
      </c>
      <c r="K257">
        <v>16</v>
      </c>
      <c r="L257">
        <v>0.1333333333333333</v>
      </c>
      <c r="M257">
        <v>2.1333333333333329</v>
      </c>
      <c r="N257">
        <v>1</v>
      </c>
      <c r="O257">
        <v>2.1333333333333329</v>
      </c>
      <c r="P257">
        <v>16</v>
      </c>
      <c r="Q257" t="s">
        <v>33</v>
      </c>
    </row>
    <row r="258" spans="1:17" x14ac:dyDescent="0.3">
      <c r="A258">
        <v>40850</v>
      </c>
      <c r="B258" t="s">
        <v>142</v>
      </c>
      <c r="C258" t="s">
        <v>16</v>
      </c>
      <c r="D258" t="s">
        <v>4</v>
      </c>
      <c r="E258">
        <v>6.34</v>
      </c>
      <c r="F258" s="50">
        <v>44802</v>
      </c>
      <c r="G258" s="50">
        <v>44802</v>
      </c>
      <c r="H258">
        <v>5</v>
      </c>
      <c r="I258">
        <v>2020</v>
      </c>
      <c r="J258" t="s">
        <v>9</v>
      </c>
      <c r="K258">
        <v>16</v>
      </c>
      <c r="L258">
        <v>0.1333333333333333</v>
      </c>
      <c r="M258">
        <v>2.1333333333333329</v>
      </c>
      <c r="N258">
        <v>1</v>
      </c>
      <c r="O258">
        <v>2.1333333333333329</v>
      </c>
      <c r="P258">
        <v>16</v>
      </c>
      <c r="Q258" t="s">
        <v>34</v>
      </c>
    </row>
    <row r="259" spans="1:17" x14ac:dyDescent="0.3">
      <c r="A259">
        <v>1450</v>
      </c>
      <c r="B259" t="s">
        <v>143</v>
      </c>
      <c r="C259" t="s">
        <v>16</v>
      </c>
      <c r="D259" t="s">
        <v>4</v>
      </c>
      <c r="E259">
        <v>7.26</v>
      </c>
      <c r="F259" s="50">
        <v>43851</v>
      </c>
      <c r="G259" s="50">
        <v>43915</v>
      </c>
      <c r="H259">
        <v>5</v>
      </c>
      <c r="I259">
        <v>2000</v>
      </c>
      <c r="J259" t="s">
        <v>5</v>
      </c>
      <c r="K259">
        <v>26</v>
      </c>
      <c r="L259">
        <v>0.4</v>
      </c>
      <c r="M259">
        <v>10.4</v>
      </c>
      <c r="N259">
        <v>65</v>
      </c>
      <c r="O259">
        <v>0.16</v>
      </c>
      <c r="P259">
        <v>0.4</v>
      </c>
      <c r="Q259" t="s">
        <v>10</v>
      </c>
    </row>
    <row r="260" spans="1:17" x14ac:dyDescent="0.3">
      <c r="A260">
        <v>1450</v>
      </c>
      <c r="B260" t="s">
        <v>143</v>
      </c>
      <c r="C260" t="s">
        <v>16</v>
      </c>
      <c r="D260" t="s">
        <v>4</v>
      </c>
      <c r="E260">
        <v>7.26</v>
      </c>
      <c r="F260" s="50">
        <v>43851</v>
      </c>
      <c r="G260" s="50">
        <v>43915</v>
      </c>
      <c r="H260">
        <v>5</v>
      </c>
      <c r="I260">
        <v>2000</v>
      </c>
      <c r="J260" t="s">
        <v>5</v>
      </c>
      <c r="K260">
        <v>26</v>
      </c>
      <c r="L260">
        <v>0.4</v>
      </c>
      <c r="M260">
        <v>10.4</v>
      </c>
      <c r="N260">
        <v>65</v>
      </c>
      <c r="O260">
        <v>0.16</v>
      </c>
      <c r="P260">
        <v>0.4</v>
      </c>
      <c r="Q260" t="s">
        <v>20</v>
      </c>
    </row>
    <row r="261" spans="1:17" x14ac:dyDescent="0.3">
      <c r="A261">
        <v>1450</v>
      </c>
      <c r="B261" t="s">
        <v>143</v>
      </c>
      <c r="C261" t="s">
        <v>16</v>
      </c>
      <c r="D261" t="s">
        <v>4</v>
      </c>
      <c r="E261">
        <v>7.26</v>
      </c>
      <c r="F261" s="50">
        <v>43851</v>
      </c>
      <c r="G261" s="50">
        <v>43915</v>
      </c>
      <c r="H261">
        <v>5</v>
      </c>
      <c r="I261">
        <v>2000</v>
      </c>
      <c r="J261" t="s">
        <v>5</v>
      </c>
      <c r="K261">
        <v>26</v>
      </c>
      <c r="L261">
        <v>0.4</v>
      </c>
      <c r="M261">
        <v>10.4</v>
      </c>
      <c r="N261">
        <v>65</v>
      </c>
      <c r="O261">
        <v>0.16</v>
      </c>
      <c r="P261">
        <v>0.4</v>
      </c>
      <c r="Q261" t="s">
        <v>24</v>
      </c>
    </row>
    <row r="262" spans="1:17" x14ac:dyDescent="0.3">
      <c r="A262">
        <v>1450</v>
      </c>
      <c r="B262" t="s">
        <v>143</v>
      </c>
      <c r="C262" t="s">
        <v>16</v>
      </c>
      <c r="D262" t="s">
        <v>4</v>
      </c>
      <c r="E262">
        <v>7.26</v>
      </c>
      <c r="F262" s="50">
        <v>43851</v>
      </c>
      <c r="G262" s="50">
        <v>43915</v>
      </c>
      <c r="H262">
        <v>5</v>
      </c>
      <c r="I262">
        <v>2000</v>
      </c>
      <c r="J262" t="s">
        <v>5</v>
      </c>
      <c r="K262">
        <v>26</v>
      </c>
      <c r="L262">
        <v>0.4</v>
      </c>
      <c r="M262">
        <v>10.4</v>
      </c>
      <c r="N262">
        <v>65</v>
      </c>
      <c r="O262">
        <v>0.16</v>
      </c>
      <c r="P262">
        <v>0.4</v>
      </c>
      <c r="Q262" t="s">
        <v>87</v>
      </c>
    </row>
    <row r="263" spans="1:17" x14ac:dyDescent="0.3">
      <c r="A263">
        <v>1450</v>
      </c>
      <c r="B263" t="s">
        <v>143</v>
      </c>
      <c r="C263" t="s">
        <v>16</v>
      </c>
      <c r="D263" t="s">
        <v>4</v>
      </c>
      <c r="E263">
        <v>7.26</v>
      </c>
      <c r="F263" s="50">
        <v>43851</v>
      </c>
      <c r="G263" s="50">
        <v>43915</v>
      </c>
      <c r="H263">
        <v>5</v>
      </c>
      <c r="I263">
        <v>2000</v>
      </c>
      <c r="J263" t="s">
        <v>5</v>
      </c>
      <c r="K263">
        <v>26</v>
      </c>
      <c r="L263">
        <v>0.4</v>
      </c>
      <c r="M263">
        <v>10.4</v>
      </c>
      <c r="N263">
        <v>65</v>
      </c>
      <c r="O263">
        <v>0.16</v>
      </c>
      <c r="P263">
        <v>0.4</v>
      </c>
      <c r="Q263" t="s">
        <v>13</v>
      </c>
    </row>
    <row r="264" spans="1:17" x14ac:dyDescent="0.3">
      <c r="A264">
        <v>48776</v>
      </c>
      <c r="B264" t="s">
        <v>144</v>
      </c>
      <c r="C264" t="s">
        <v>16</v>
      </c>
      <c r="D264" t="s">
        <v>98</v>
      </c>
      <c r="E264">
        <v>6.39</v>
      </c>
      <c r="F264" s="50">
        <v>44744</v>
      </c>
      <c r="G264" s="50">
        <v>44751</v>
      </c>
      <c r="H264">
        <v>6</v>
      </c>
      <c r="I264">
        <v>2021</v>
      </c>
      <c r="J264" t="s">
        <v>19</v>
      </c>
      <c r="K264">
        <v>12</v>
      </c>
      <c r="L264">
        <v>0.39444444444444438</v>
      </c>
      <c r="M264">
        <v>4.7333333333333334</v>
      </c>
      <c r="N264">
        <v>8</v>
      </c>
      <c r="O264">
        <v>0.59166666666666667</v>
      </c>
      <c r="P264">
        <v>1.5</v>
      </c>
      <c r="Q264" t="s">
        <v>11</v>
      </c>
    </row>
    <row r="265" spans="1:17" x14ac:dyDescent="0.3">
      <c r="A265">
        <v>48776</v>
      </c>
      <c r="B265" t="s">
        <v>144</v>
      </c>
      <c r="C265" t="s">
        <v>16</v>
      </c>
      <c r="D265" t="s">
        <v>98</v>
      </c>
      <c r="E265">
        <v>6.39</v>
      </c>
      <c r="F265" s="50">
        <v>44744</v>
      </c>
      <c r="G265" s="50">
        <v>44751</v>
      </c>
      <c r="H265">
        <v>6</v>
      </c>
      <c r="I265">
        <v>2021</v>
      </c>
      <c r="J265" t="s">
        <v>19</v>
      </c>
      <c r="K265">
        <v>12</v>
      </c>
      <c r="L265">
        <v>0.39444444444444438</v>
      </c>
      <c r="M265">
        <v>4.7333333333333334</v>
      </c>
      <c r="N265">
        <v>8</v>
      </c>
      <c r="O265">
        <v>0.59166666666666667</v>
      </c>
      <c r="P265">
        <v>1.5</v>
      </c>
      <c r="Q265" t="s">
        <v>145</v>
      </c>
    </row>
    <row r="266" spans="1:17" x14ac:dyDescent="0.3">
      <c r="A266">
        <v>48777</v>
      </c>
      <c r="B266" t="s">
        <v>146</v>
      </c>
      <c r="C266" t="s">
        <v>16</v>
      </c>
      <c r="D266" t="s">
        <v>98</v>
      </c>
      <c r="E266">
        <v>6.64</v>
      </c>
      <c r="F266" s="50">
        <v>44906</v>
      </c>
      <c r="G266" s="50">
        <v>44908</v>
      </c>
      <c r="H266">
        <v>5</v>
      </c>
      <c r="I266">
        <v>2022</v>
      </c>
      <c r="J266" t="s">
        <v>17</v>
      </c>
      <c r="K266">
        <v>12</v>
      </c>
      <c r="L266">
        <v>0.39444444444444438</v>
      </c>
      <c r="M266">
        <v>4.7333333333333334</v>
      </c>
      <c r="N266">
        <v>3</v>
      </c>
      <c r="O266">
        <v>1.5777777777777779</v>
      </c>
      <c r="P266">
        <v>4</v>
      </c>
      <c r="Q266" t="s">
        <v>11</v>
      </c>
    </row>
    <row r="267" spans="1:17" x14ac:dyDescent="0.3">
      <c r="A267">
        <v>48777</v>
      </c>
      <c r="B267" t="s">
        <v>146</v>
      </c>
      <c r="C267" t="s">
        <v>16</v>
      </c>
      <c r="D267" t="s">
        <v>98</v>
      </c>
      <c r="E267">
        <v>6.64</v>
      </c>
      <c r="F267" s="50">
        <v>44906</v>
      </c>
      <c r="G267" s="50">
        <v>44908</v>
      </c>
      <c r="H267">
        <v>5</v>
      </c>
      <c r="I267">
        <v>2022</v>
      </c>
      <c r="J267" t="s">
        <v>17</v>
      </c>
      <c r="K267">
        <v>12</v>
      </c>
      <c r="L267">
        <v>0.39444444444444438</v>
      </c>
      <c r="M267">
        <v>4.7333333333333334</v>
      </c>
      <c r="N267">
        <v>3</v>
      </c>
      <c r="O267">
        <v>1.5777777777777779</v>
      </c>
      <c r="P267">
        <v>4</v>
      </c>
      <c r="Q267" t="s">
        <v>145</v>
      </c>
    </row>
    <row r="268" spans="1:17" x14ac:dyDescent="0.3">
      <c r="A268">
        <v>40934</v>
      </c>
      <c r="B268" t="s">
        <v>147</v>
      </c>
      <c r="C268" t="s">
        <v>16</v>
      </c>
      <c r="D268" t="s">
        <v>108</v>
      </c>
      <c r="E268">
        <v>6.49</v>
      </c>
      <c r="F268" s="50">
        <v>44383</v>
      </c>
      <c r="G268" s="50">
        <v>44390</v>
      </c>
      <c r="H268">
        <v>5</v>
      </c>
      <c r="I268">
        <v>2020</v>
      </c>
      <c r="J268" t="s">
        <v>17</v>
      </c>
      <c r="K268">
        <v>13</v>
      </c>
      <c r="L268">
        <v>0.4</v>
      </c>
      <c r="M268">
        <v>5.2</v>
      </c>
      <c r="N268">
        <v>8</v>
      </c>
      <c r="O268">
        <v>0.65</v>
      </c>
      <c r="P268">
        <v>1.625</v>
      </c>
      <c r="Q268" t="s">
        <v>10</v>
      </c>
    </row>
    <row r="269" spans="1:17" x14ac:dyDescent="0.3">
      <c r="A269">
        <v>40934</v>
      </c>
      <c r="B269" t="s">
        <v>147</v>
      </c>
      <c r="C269" t="s">
        <v>16</v>
      </c>
      <c r="D269" t="s">
        <v>108</v>
      </c>
      <c r="E269">
        <v>6.49</v>
      </c>
      <c r="F269" s="50">
        <v>44383</v>
      </c>
      <c r="G269" s="50">
        <v>44390</v>
      </c>
      <c r="H269">
        <v>5</v>
      </c>
      <c r="I269">
        <v>2020</v>
      </c>
      <c r="J269" t="s">
        <v>17</v>
      </c>
      <c r="K269">
        <v>13</v>
      </c>
      <c r="L269">
        <v>0.4</v>
      </c>
      <c r="M269">
        <v>5.2</v>
      </c>
      <c r="N269">
        <v>8</v>
      </c>
      <c r="O269">
        <v>0.65</v>
      </c>
      <c r="P269">
        <v>1.625</v>
      </c>
      <c r="Q269" t="s">
        <v>11</v>
      </c>
    </row>
    <row r="270" spans="1:17" x14ac:dyDescent="0.3">
      <c r="A270">
        <v>49418</v>
      </c>
      <c r="B270" t="s">
        <v>148</v>
      </c>
      <c r="C270" t="s">
        <v>69</v>
      </c>
      <c r="D270" t="s">
        <v>4</v>
      </c>
      <c r="E270">
        <v>6.72</v>
      </c>
      <c r="F270" s="50">
        <v>44904</v>
      </c>
      <c r="G270" s="50">
        <v>44904</v>
      </c>
      <c r="H270">
        <v>4</v>
      </c>
      <c r="I270">
        <v>2021</v>
      </c>
      <c r="J270" t="s">
        <v>5</v>
      </c>
      <c r="K270">
        <v>1</v>
      </c>
      <c r="L270">
        <v>3.1666666666666669E-2</v>
      </c>
      <c r="M270">
        <v>3.1666666666666669E-2</v>
      </c>
      <c r="N270">
        <v>1</v>
      </c>
      <c r="O270">
        <v>3.1666666666666669E-2</v>
      </c>
      <c r="P270">
        <v>1</v>
      </c>
      <c r="Q270" t="s">
        <v>38</v>
      </c>
    </row>
    <row r="271" spans="1:17" x14ac:dyDescent="0.3">
      <c r="A271">
        <v>49978</v>
      </c>
      <c r="B271" t="s">
        <v>149</v>
      </c>
      <c r="C271" t="s">
        <v>3</v>
      </c>
      <c r="D271" t="s">
        <v>4</v>
      </c>
      <c r="E271">
        <v>5.64</v>
      </c>
      <c r="F271" s="50">
        <v>44991</v>
      </c>
      <c r="G271" s="50">
        <v>44991</v>
      </c>
      <c r="H271">
        <v>4</v>
      </c>
      <c r="I271">
        <v>2021</v>
      </c>
      <c r="J271" t="s">
        <v>9</v>
      </c>
      <c r="K271">
        <v>1</v>
      </c>
      <c r="L271">
        <v>1.861111111111111E-2</v>
      </c>
      <c r="M271">
        <v>1.861111111111111E-2</v>
      </c>
      <c r="N271">
        <v>1</v>
      </c>
      <c r="O271">
        <v>1.861111111111111E-2</v>
      </c>
      <c r="P271">
        <v>1</v>
      </c>
      <c r="Q271" t="s">
        <v>11</v>
      </c>
    </row>
    <row r="272" spans="1:17" x14ac:dyDescent="0.3">
      <c r="A272">
        <v>40256</v>
      </c>
      <c r="B272" t="s">
        <v>150</v>
      </c>
      <c r="C272" t="s">
        <v>3</v>
      </c>
      <c r="D272" t="s">
        <v>36</v>
      </c>
      <c r="E272">
        <v>6.42</v>
      </c>
      <c r="F272" s="50">
        <v>43867</v>
      </c>
      <c r="G272" s="50">
        <v>43912</v>
      </c>
      <c r="H272">
        <v>3</v>
      </c>
      <c r="I272">
        <v>2019</v>
      </c>
      <c r="J272" t="s">
        <v>5</v>
      </c>
      <c r="K272">
        <v>12</v>
      </c>
      <c r="L272">
        <v>0.4</v>
      </c>
      <c r="M272">
        <v>4.8000000000000007</v>
      </c>
      <c r="N272">
        <v>46</v>
      </c>
      <c r="O272">
        <v>0.1043478260869565</v>
      </c>
      <c r="P272">
        <v>0.2608695652173913</v>
      </c>
      <c r="Q272" t="s">
        <v>23</v>
      </c>
    </row>
    <row r="273" spans="1:17" x14ac:dyDescent="0.3">
      <c r="A273">
        <v>40256</v>
      </c>
      <c r="B273" t="s">
        <v>150</v>
      </c>
      <c r="C273" t="s">
        <v>3</v>
      </c>
      <c r="D273" t="s">
        <v>36</v>
      </c>
      <c r="E273">
        <v>6.42</v>
      </c>
      <c r="F273" s="50">
        <v>43867</v>
      </c>
      <c r="G273" s="50">
        <v>43912</v>
      </c>
      <c r="H273">
        <v>3</v>
      </c>
      <c r="I273">
        <v>2019</v>
      </c>
      <c r="J273" t="s">
        <v>5</v>
      </c>
      <c r="K273">
        <v>12</v>
      </c>
      <c r="L273">
        <v>0.4</v>
      </c>
      <c r="M273">
        <v>4.8000000000000007</v>
      </c>
      <c r="N273">
        <v>46</v>
      </c>
      <c r="O273">
        <v>0.1043478260869565</v>
      </c>
      <c r="P273">
        <v>0.2608695652173913</v>
      </c>
      <c r="Q273" t="s">
        <v>10</v>
      </c>
    </row>
    <row r="274" spans="1:17" x14ac:dyDescent="0.3">
      <c r="A274">
        <v>40256</v>
      </c>
      <c r="B274" t="s">
        <v>150</v>
      </c>
      <c r="C274" t="s">
        <v>3</v>
      </c>
      <c r="D274" t="s">
        <v>36</v>
      </c>
      <c r="E274">
        <v>6.42</v>
      </c>
      <c r="F274" s="50">
        <v>43867</v>
      </c>
      <c r="G274" s="50">
        <v>43912</v>
      </c>
      <c r="H274">
        <v>3</v>
      </c>
      <c r="I274">
        <v>2019</v>
      </c>
      <c r="J274" t="s">
        <v>5</v>
      </c>
      <c r="K274">
        <v>12</v>
      </c>
      <c r="L274">
        <v>0.4</v>
      </c>
      <c r="M274">
        <v>4.8000000000000007</v>
      </c>
      <c r="N274">
        <v>46</v>
      </c>
      <c r="O274">
        <v>0.1043478260869565</v>
      </c>
      <c r="P274">
        <v>0.2608695652173913</v>
      </c>
      <c r="Q274" t="s">
        <v>11</v>
      </c>
    </row>
    <row r="275" spans="1:17" x14ac:dyDescent="0.3">
      <c r="A275">
        <v>40256</v>
      </c>
      <c r="B275" t="s">
        <v>150</v>
      </c>
      <c r="C275" t="s">
        <v>3</v>
      </c>
      <c r="D275" t="s">
        <v>36</v>
      </c>
      <c r="E275">
        <v>6.42</v>
      </c>
      <c r="F275" s="50">
        <v>43867</v>
      </c>
      <c r="G275" s="50">
        <v>43912</v>
      </c>
      <c r="H275">
        <v>3</v>
      </c>
      <c r="I275">
        <v>2019</v>
      </c>
      <c r="J275" t="s">
        <v>5</v>
      </c>
      <c r="K275">
        <v>12</v>
      </c>
      <c r="L275">
        <v>0.4</v>
      </c>
      <c r="M275">
        <v>4.8000000000000007</v>
      </c>
      <c r="N275">
        <v>46</v>
      </c>
      <c r="O275">
        <v>0.1043478260869565</v>
      </c>
      <c r="P275">
        <v>0.2608695652173913</v>
      </c>
      <c r="Q275" t="s">
        <v>87</v>
      </c>
    </row>
    <row r="276" spans="1:17" x14ac:dyDescent="0.3">
      <c r="A276">
        <v>40256</v>
      </c>
      <c r="B276" t="s">
        <v>150</v>
      </c>
      <c r="C276" t="s">
        <v>3</v>
      </c>
      <c r="D276" t="s">
        <v>36</v>
      </c>
      <c r="E276">
        <v>6.42</v>
      </c>
      <c r="F276" s="50">
        <v>43867</v>
      </c>
      <c r="G276" s="50">
        <v>43912</v>
      </c>
      <c r="H276">
        <v>3</v>
      </c>
      <c r="I276">
        <v>2019</v>
      </c>
      <c r="J276" t="s">
        <v>5</v>
      </c>
      <c r="K276">
        <v>12</v>
      </c>
      <c r="L276">
        <v>0.4</v>
      </c>
      <c r="M276">
        <v>4.8000000000000007</v>
      </c>
      <c r="N276">
        <v>46</v>
      </c>
      <c r="O276">
        <v>0.1043478260869565</v>
      </c>
      <c r="P276">
        <v>0.2608695652173913</v>
      </c>
      <c r="Q276" t="s">
        <v>13</v>
      </c>
    </row>
    <row r="277" spans="1:17" x14ac:dyDescent="0.3">
      <c r="A277">
        <v>37435</v>
      </c>
      <c r="B277" t="s">
        <v>151</v>
      </c>
      <c r="C277" t="s">
        <v>16</v>
      </c>
      <c r="D277" t="s">
        <v>4</v>
      </c>
      <c r="E277">
        <v>7.87</v>
      </c>
      <c r="F277" s="50">
        <v>43715</v>
      </c>
      <c r="G277" s="50">
        <v>43745</v>
      </c>
      <c r="H277">
        <v>7</v>
      </c>
      <c r="I277">
        <v>2019</v>
      </c>
      <c r="J277" t="s">
        <v>17</v>
      </c>
      <c r="K277">
        <v>24</v>
      </c>
      <c r="L277">
        <v>0.38111111111111112</v>
      </c>
      <c r="M277">
        <v>9.1466666666666665</v>
      </c>
      <c r="N277">
        <v>31</v>
      </c>
      <c r="O277">
        <v>0.29505376344086021</v>
      </c>
      <c r="P277">
        <v>0.77419354838709675</v>
      </c>
      <c r="Q277" t="s">
        <v>24</v>
      </c>
    </row>
    <row r="278" spans="1:17" x14ac:dyDescent="0.3">
      <c r="A278">
        <v>37435</v>
      </c>
      <c r="B278" t="s">
        <v>151</v>
      </c>
      <c r="C278" t="s">
        <v>16</v>
      </c>
      <c r="D278" t="s">
        <v>4</v>
      </c>
      <c r="E278">
        <v>7.87</v>
      </c>
      <c r="F278" s="50">
        <v>43715</v>
      </c>
      <c r="G278" s="50">
        <v>43745</v>
      </c>
      <c r="H278">
        <v>7</v>
      </c>
      <c r="I278">
        <v>2019</v>
      </c>
      <c r="J278" t="s">
        <v>17</v>
      </c>
      <c r="K278">
        <v>24</v>
      </c>
      <c r="L278">
        <v>0.38111111111111112</v>
      </c>
      <c r="M278">
        <v>9.1466666666666665</v>
      </c>
      <c r="N278">
        <v>31</v>
      </c>
      <c r="O278">
        <v>0.29505376344086021</v>
      </c>
      <c r="P278">
        <v>0.77419354838709675</v>
      </c>
      <c r="Q278" t="s">
        <v>38</v>
      </c>
    </row>
    <row r="279" spans="1:17" x14ac:dyDescent="0.3">
      <c r="A279">
        <v>37435</v>
      </c>
      <c r="B279" t="s">
        <v>151</v>
      </c>
      <c r="C279" t="s">
        <v>16</v>
      </c>
      <c r="D279" t="s">
        <v>4</v>
      </c>
      <c r="E279">
        <v>7.87</v>
      </c>
      <c r="F279" s="50">
        <v>43715</v>
      </c>
      <c r="G279" s="50">
        <v>43745</v>
      </c>
      <c r="H279">
        <v>7</v>
      </c>
      <c r="I279">
        <v>2019</v>
      </c>
      <c r="J279" t="s">
        <v>17</v>
      </c>
      <c r="K279">
        <v>24</v>
      </c>
      <c r="L279">
        <v>0.38111111111111112</v>
      </c>
      <c r="M279">
        <v>9.1466666666666665</v>
      </c>
      <c r="N279">
        <v>31</v>
      </c>
      <c r="O279">
        <v>0.29505376344086021</v>
      </c>
      <c r="P279">
        <v>0.77419354838709675</v>
      </c>
      <c r="Q279" t="s">
        <v>13</v>
      </c>
    </row>
    <row r="280" spans="1:17" x14ac:dyDescent="0.3">
      <c r="A280">
        <v>40013</v>
      </c>
      <c r="B280" t="s">
        <v>152</v>
      </c>
      <c r="C280" t="s">
        <v>3</v>
      </c>
      <c r="D280" t="s">
        <v>4</v>
      </c>
      <c r="E280">
        <v>5.78</v>
      </c>
      <c r="F280" s="50">
        <v>44042</v>
      </c>
      <c r="G280" s="50">
        <v>44042</v>
      </c>
      <c r="H280">
        <v>3</v>
      </c>
      <c r="I280">
        <v>2019</v>
      </c>
      <c r="J280" t="s">
        <v>17</v>
      </c>
      <c r="K280">
        <v>8</v>
      </c>
      <c r="L280">
        <v>1.666666666666667E-2</v>
      </c>
      <c r="M280">
        <v>0.1333333333333333</v>
      </c>
      <c r="N280">
        <v>1</v>
      </c>
      <c r="O280">
        <v>0.1333333333333333</v>
      </c>
      <c r="P280">
        <v>8</v>
      </c>
      <c r="Q280" t="s">
        <v>20</v>
      </c>
    </row>
    <row r="281" spans="1:17" x14ac:dyDescent="0.3">
      <c r="A281">
        <v>43763</v>
      </c>
      <c r="B281" t="s">
        <v>153</v>
      </c>
      <c r="C281" t="s">
        <v>16</v>
      </c>
      <c r="D281" t="s">
        <v>22</v>
      </c>
      <c r="E281">
        <v>5.96</v>
      </c>
      <c r="F281" s="50">
        <v>44548</v>
      </c>
      <c r="G281" s="50">
        <v>44557</v>
      </c>
      <c r="H281">
        <v>5</v>
      </c>
      <c r="I281">
        <v>2021</v>
      </c>
      <c r="J281" t="s">
        <v>17</v>
      </c>
      <c r="K281">
        <v>11</v>
      </c>
      <c r="L281">
        <v>0.38194444444444442</v>
      </c>
      <c r="M281">
        <v>4.2013888888888884</v>
      </c>
      <c r="N281">
        <v>10</v>
      </c>
      <c r="O281">
        <v>0.42013888888888878</v>
      </c>
      <c r="P281">
        <v>1.1000000000000001</v>
      </c>
      <c r="Q281" t="s">
        <v>23</v>
      </c>
    </row>
    <row r="282" spans="1:17" x14ac:dyDescent="0.3">
      <c r="A282">
        <v>43763</v>
      </c>
      <c r="B282" t="s">
        <v>153</v>
      </c>
      <c r="C282" t="s">
        <v>16</v>
      </c>
      <c r="D282" t="s">
        <v>22</v>
      </c>
      <c r="E282">
        <v>5.96</v>
      </c>
      <c r="F282" s="50">
        <v>44548</v>
      </c>
      <c r="G282" s="50">
        <v>44557</v>
      </c>
      <c r="H282">
        <v>5</v>
      </c>
      <c r="I282">
        <v>2021</v>
      </c>
      <c r="J282" t="s">
        <v>17</v>
      </c>
      <c r="K282">
        <v>11</v>
      </c>
      <c r="L282">
        <v>0.38194444444444442</v>
      </c>
      <c r="M282">
        <v>4.2013888888888884</v>
      </c>
      <c r="N282">
        <v>10</v>
      </c>
      <c r="O282">
        <v>0.42013888888888878</v>
      </c>
      <c r="P282">
        <v>1.1000000000000001</v>
      </c>
      <c r="Q282" t="s">
        <v>24</v>
      </c>
    </row>
    <row r="283" spans="1:17" x14ac:dyDescent="0.3">
      <c r="A283">
        <v>43763</v>
      </c>
      <c r="B283" t="s">
        <v>153</v>
      </c>
      <c r="C283" t="s">
        <v>16</v>
      </c>
      <c r="D283" t="s">
        <v>22</v>
      </c>
      <c r="E283">
        <v>5.96</v>
      </c>
      <c r="F283" s="50">
        <v>44548</v>
      </c>
      <c r="G283" s="50">
        <v>44557</v>
      </c>
      <c r="H283">
        <v>5</v>
      </c>
      <c r="I283">
        <v>2021</v>
      </c>
      <c r="J283" t="s">
        <v>17</v>
      </c>
      <c r="K283">
        <v>11</v>
      </c>
      <c r="L283">
        <v>0.38194444444444442</v>
      </c>
      <c r="M283">
        <v>4.2013888888888884</v>
      </c>
      <c r="N283">
        <v>10</v>
      </c>
      <c r="O283">
        <v>0.42013888888888878</v>
      </c>
      <c r="P283">
        <v>1.1000000000000001</v>
      </c>
      <c r="Q283" t="s">
        <v>81</v>
      </c>
    </row>
    <row r="284" spans="1:17" x14ac:dyDescent="0.3">
      <c r="A284">
        <v>43763</v>
      </c>
      <c r="B284" t="s">
        <v>153</v>
      </c>
      <c r="C284" t="s">
        <v>16</v>
      </c>
      <c r="D284" t="s">
        <v>22</v>
      </c>
      <c r="E284">
        <v>5.96</v>
      </c>
      <c r="F284" s="50">
        <v>44548</v>
      </c>
      <c r="G284" s="50">
        <v>44557</v>
      </c>
      <c r="H284">
        <v>5</v>
      </c>
      <c r="I284">
        <v>2021</v>
      </c>
      <c r="J284" t="s">
        <v>17</v>
      </c>
      <c r="K284">
        <v>11</v>
      </c>
      <c r="L284">
        <v>0.38194444444444442</v>
      </c>
      <c r="M284">
        <v>4.2013888888888884</v>
      </c>
      <c r="N284">
        <v>10</v>
      </c>
      <c r="O284">
        <v>0.42013888888888878</v>
      </c>
      <c r="P284">
        <v>1.1000000000000001</v>
      </c>
      <c r="Q284" t="s">
        <v>66</v>
      </c>
    </row>
    <row r="285" spans="1:17" x14ac:dyDescent="0.3">
      <c r="A285">
        <v>2495</v>
      </c>
      <c r="B285" t="s">
        <v>154</v>
      </c>
      <c r="C285" t="s">
        <v>16</v>
      </c>
      <c r="D285" t="s">
        <v>155</v>
      </c>
      <c r="E285">
        <v>6.45</v>
      </c>
      <c r="F285" s="50">
        <v>44870</v>
      </c>
      <c r="G285" s="50">
        <v>44905</v>
      </c>
      <c r="H285">
        <v>5</v>
      </c>
      <c r="I285">
        <v>2001</v>
      </c>
      <c r="J285" t="s">
        <v>17</v>
      </c>
      <c r="K285">
        <v>13</v>
      </c>
      <c r="L285">
        <v>0.4</v>
      </c>
      <c r="M285">
        <v>5.2</v>
      </c>
      <c r="N285">
        <v>36</v>
      </c>
      <c r="O285">
        <v>0.14444444444444449</v>
      </c>
      <c r="P285">
        <v>0.3611111111111111</v>
      </c>
      <c r="Q285" t="s">
        <v>24</v>
      </c>
    </row>
    <row r="286" spans="1:17" x14ac:dyDescent="0.3">
      <c r="A286">
        <v>2495</v>
      </c>
      <c r="B286" t="s">
        <v>154</v>
      </c>
      <c r="C286" t="s">
        <v>16</v>
      </c>
      <c r="D286" t="s">
        <v>155</v>
      </c>
      <c r="E286">
        <v>6.45</v>
      </c>
      <c r="F286" s="50">
        <v>44870</v>
      </c>
      <c r="G286" s="50">
        <v>44905</v>
      </c>
      <c r="H286">
        <v>5</v>
      </c>
      <c r="I286">
        <v>2001</v>
      </c>
      <c r="J286" t="s">
        <v>17</v>
      </c>
      <c r="K286">
        <v>13</v>
      </c>
      <c r="L286">
        <v>0.4</v>
      </c>
      <c r="M286">
        <v>5.2</v>
      </c>
      <c r="N286">
        <v>36</v>
      </c>
      <c r="O286">
        <v>0.14444444444444449</v>
      </c>
      <c r="P286">
        <v>0.3611111111111111</v>
      </c>
      <c r="Q286" t="s">
        <v>37</v>
      </c>
    </row>
    <row r="287" spans="1:17" x14ac:dyDescent="0.3">
      <c r="A287">
        <v>2495</v>
      </c>
      <c r="B287" t="s">
        <v>154</v>
      </c>
      <c r="C287" t="s">
        <v>16</v>
      </c>
      <c r="D287" t="s">
        <v>155</v>
      </c>
      <c r="E287">
        <v>6.45</v>
      </c>
      <c r="F287" s="50">
        <v>44870</v>
      </c>
      <c r="G287" s="50">
        <v>44905</v>
      </c>
      <c r="H287">
        <v>5</v>
      </c>
      <c r="I287">
        <v>2001</v>
      </c>
      <c r="J287" t="s">
        <v>17</v>
      </c>
      <c r="K287">
        <v>13</v>
      </c>
      <c r="L287">
        <v>0.4</v>
      </c>
      <c r="M287">
        <v>5.2</v>
      </c>
      <c r="N287">
        <v>36</v>
      </c>
      <c r="O287">
        <v>0.14444444444444449</v>
      </c>
      <c r="P287">
        <v>0.3611111111111111</v>
      </c>
      <c r="Q287" t="s">
        <v>38</v>
      </c>
    </row>
    <row r="288" spans="1:17" x14ac:dyDescent="0.3">
      <c r="A288">
        <v>2495</v>
      </c>
      <c r="B288" t="s">
        <v>154</v>
      </c>
      <c r="C288" t="s">
        <v>16</v>
      </c>
      <c r="D288" t="s">
        <v>155</v>
      </c>
      <c r="E288">
        <v>6.45</v>
      </c>
      <c r="F288" s="50">
        <v>44870</v>
      </c>
      <c r="G288" s="50">
        <v>44905</v>
      </c>
      <c r="H288">
        <v>5</v>
      </c>
      <c r="I288">
        <v>2001</v>
      </c>
      <c r="J288" t="s">
        <v>17</v>
      </c>
      <c r="K288">
        <v>13</v>
      </c>
      <c r="L288">
        <v>0.4</v>
      </c>
      <c r="M288">
        <v>5.2</v>
      </c>
      <c r="N288">
        <v>36</v>
      </c>
      <c r="O288">
        <v>0.14444444444444449</v>
      </c>
      <c r="P288">
        <v>0.3611111111111111</v>
      </c>
      <c r="Q288" t="s">
        <v>6</v>
      </c>
    </row>
    <row r="289" spans="1:17" x14ac:dyDescent="0.3">
      <c r="A289">
        <v>40960</v>
      </c>
      <c r="B289" t="s">
        <v>156</v>
      </c>
      <c r="C289" t="s">
        <v>16</v>
      </c>
      <c r="D289" t="s">
        <v>59</v>
      </c>
      <c r="E289">
        <v>6.48</v>
      </c>
      <c r="F289" s="50">
        <v>44687</v>
      </c>
      <c r="G289" s="50">
        <v>44702</v>
      </c>
      <c r="H289">
        <v>5</v>
      </c>
      <c r="I289">
        <v>2021</v>
      </c>
      <c r="J289" t="s">
        <v>5</v>
      </c>
      <c r="K289">
        <v>12</v>
      </c>
      <c r="L289">
        <v>0.39416666666666672</v>
      </c>
      <c r="M289">
        <v>4.7300000000000004</v>
      </c>
      <c r="N289">
        <v>16</v>
      </c>
      <c r="O289">
        <v>0.29562500000000003</v>
      </c>
      <c r="P289">
        <v>0.75</v>
      </c>
      <c r="Q289" t="s">
        <v>20</v>
      </c>
    </row>
    <row r="290" spans="1:17" x14ac:dyDescent="0.3">
      <c r="A290">
        <v>40960</v>
      </c>
      <c r="B290" t="s">
        <v>156</v>
      </c>
      <c r="C290" t="s">
        <v>16</v>
      </c>
      <c r="D290" t="s">
        <v>59</v>
      </c>
      <c r="E290">
        <v>6.48</v>
      </c>
      <c r="F290" s="50">
        <v>44687</v>
      </c>
      <c r="G290" s="50">
        <v>44702</v>
      </c>
      <c r="H290">
        <v>5</v>
      </c>
      <c r="I290">
        <v>2021</v>
      </c>
      <c r="J290" t="s">
        <v>5</v>
      </c>
      <c r="K290">
        <v>12</v>
      </c>
      <c r="L290">
        <v>0.39416666666666672</v>
      </c>
      <c r="M290">
        <v>4.7300000000000004</v>
      </c>
      <c r="N290">
        <v>16</v>
      </c>
      <c r="O290">
        <v>0.29562500000000003</v>
      </c>
      <c r="P290">
        <v>0.75</v>
      </c>
      <c r="Q290" t="s">
        <v>11</v>
      </c>
    </row>
    <row r="291" spans="1:17" x14ac:dyDescent="0.3">
      <c r="A291">
        <v>40960</v>
      </c>
      <c r="B291" t="s">
        <v>156</v>
      </c>
      <c r="C291" t="s">
        <v>16</v>
      </c>
      <c r="D291" t="s">
        <v>59</v>
      </c>
      <c r="E291">
        <v>6.48</v>
      </c>
      <c r="F291" s="50">
        <v>44687</v>
      </c>
      <c r="G291" s="50">
        <v>44702</v>
      </c>
      <c r="H291">
        <v>5</v>
      </c>
      <c r="I291">
        <v>2021</v>
      </c>
      <c r="J291" t="s">
        <v>5</v>
      </c>
      <c r="K291">
        <v>12</v>
      </c>
      <c r="L291">
        <v>0.39416666666666672</v>
      </c>
      <c r="M291">
        <v>4.7300000000000004</v>
      </c>
      <c r="N291">
        <v>16</v>
      </c>
      <c r="O291">
        <v>0.29562500000000003</v>
      </c>
      <c r="P291">
        <v>0.75</v>
      </c>
      <c r="Q291" t="s">
        <v>45</v>
      </c>
    </row>
    <row r="292" spans="1:17" x14ac:dyDescent="0.3">
      <c r="A292">
        <v>40960</v>
      </c>
      <c r="B292" t="s">
        <v>156</v>
      </c>
      <c r="C292" t="s">
        <v>16</v>
      </c>
      <c r="D292" t="s">
        <v>59</v>
      </c>
      <c r="E292">
        <v>6.48</v>
      </c>
      <c r="F292" s="50">
        <v>44687</v>
      </c>
      <c r="G292" s="50">
        <v>44702</v>
      </c>
      <c r="H292">
        <v>5</v>
      </c>
      <c r="I292">
        <v>2021</v>
      </c>
      <c r="J292" t="s">
        <v>5</v>
      </c>
      <c r="K292">
        <v>12</v>
      </c>
      <c r="L292">
        <v>0.39416666666666672</v>
      </c>
      <c r="M292">
        <v>4.7300000000000004</v>
      </c>
      <c r="N292">
        <v>16</v>
      </c>
      <c r="O292">
        <v>0.29562500000000003</v>
      </c>
      <c r="P292">
        <v>0.75</v>
      </c>
      <c r="Q292" t="s">
        <v>25</v>
      </c>
    </row>
    <row r="293" spans="1:17" x14ac:dyDescent="0.3">
      <c r="A293">
        <v>812</v>
      </c>
      <c r="B293" t="s">
        <v>157</v>
      </c>
      <c r="C293" t="s">
        <v>16</v>
      </c>
      <c r="D293" t="s">
        <v>4</v>
      </c>
      <c r="E293">
        <v>6.78</v>
      </c>
      <c r="F293" s="50">
        <v>43610</v>
      </c>
      <c r="G293" s="50">
        <v>43623</v>
      </c>
      <c r="H293">
        <v>5</v>
      </c>
      <c r="I293">
        <v>2001</v>
      </c>
      <c r="J293" t="s">
        <v>9</v>
      </c>
      <c r="K293">
        <v>13</v>
      </c>
      <c r="L293">
        <v>0.43333333333333329</v>
      </c>
      <c r="M293">
        <v>5.6333333333333337</v>
      </c>
      <c r="N293">
        <v>14</v>
      </c>
      <c r="O293">
        <v>0.40238095238095239</v>
      </c>
      <c r="P293">
        <v>0.9285714285714286</v>
      </c>
      <c r="Q293" t="s">
        <v>10</v>
      </c>
    </row>
    <row r="294" spans="1:17" x14ac:dyDescent="0.3">
      <c r="A294">
        <v>812</v>
      </c>
      <c r="B294" t="s">
        <v>157</v>
      </c>
      <c r="C294" t="s">
        <v>16</v>
      </c>
      <c r="D294" t="s">
        <v>4</v>
      </c>
      <c r="E294">
        <v>6.78</v>
      </c>
      <c r="F294" s="50">
        <v>43610</v>
      </c>
      <c r="G294" s="50">
        <v>43623</v>
      </c>
      <c r="H294">
        <v>5</v>
      </c>
      <c r="I294">
        <v>2001</v>
      </c>
      <c r="J294" t="s">
        <v>9</v>
      </c>
      <c r="K294">
        <v>13</v>
      </c>
      <c r="L294">
        <v>0.43333333333333329</v>
      </c>
      <c r="M294">
        <v>5.6333333333333337</v>
      </c>
      <c r="N294">
        <v>14</v>
      </c>
      <c r="O294">
        <v>0.40238095238095239</v>
      </c>
      <c r="P294">
        <v>0.9285714285714286</v>
      </c>
      <c r="Q294" t="s">
        <v>24</v>
      </c>
    </row>
    <row r="295" spans="1:17" x14ac:dyDescent="0.3">
      <c r="A295">
        <v>812</v>
      </c>
      <c r="B295" t="s">
        <v>157</v>
      </c>
      <c r="C295" t="s">
        <v>16</v>
      </c>
      <c r="D295" t="s">
        <v>4</v>
      </c>
      <c r="E295">
        <v>6.78</v>
      </c>
      <c r="F295" s="50">
        <v>43610</v>
      </c>
      <c r="G295" s="50">
        <v>43623</v>
      </c>
      <c r="H295">
        <v>5</v>
      </c>
      <c r="I295">
        <v>2001</v>
      </c>
      <c r="J295" t="s">
        <v>9</v>
      </c>
      <c r="K295">
        <v>13</v>
      </c>
      <c r="L295">
        <v>0.43333333333333329</v>
      </c>
      <c r="M295">
        <v>5.6333333333333337</v>
      </c>
      <c r="N295">
        <v>14</v>
      </c>
      <c r="O295">
        <v>0.40238095238095239</v>
      </c>
      <c r="P295">
        <v>0.9285714285714286</v>
      </c>
      <c r="Q295" t="s">
        <v>13</v>
      </c>
    </row>
    <row r="296" spans="1:17" x14ac:dyDescent="0.3">
      <c r="A296">
        <v>37914</v>
      </c>
      <c r="B296" t="s">
        <v>158</v>
      </c>
      <c r="C296" t="s">
        <v>3</v>
      </c>
      <c r="D296" t="s">
        <v>4</v>
      </c>
      <c r="E296">
        <v>6.86</v>
      </c>
      <c r="F296" s="50">
        <v>44975</v>
      </c>
      <c r="G296" s="50">
        <v>44978</v>
      </c>
      <c r="H296">
        <v>3</v>
      </c>
      <c r="I296">
        <v>2022</v>
      </c>
      <c r="J296" t="s">
        <v>9</v>
      </c>
      <c r="K296">
        <v>6</v>
      </c>
      <c r="L296">
        <v>0.53333333333333333</v>
      </c>
      <c r="M296">
        <v>3.2</v>
      </c>
      <c r="N296">
        <v>4</v>
      </c>
      <c r="O296">
        <v>0.8</v>
      </c>
      <c r="P296">
        <v>1.5</v>
      </c>
      <c r="Q296" t="s">
        <v>10</v>
      </c>
    </row>
    <row r="297" spans="1:17" x14ac:dyDescent="0.3">
      <c r="A297">
        <v>37914</v>
      </c>
      <c r="B297" t="s">
        <v>158</v>
      </c>
      <c r="C297" t="s">
        <v>3</v>
      </c>
      <c r="D297" t="s">
        <v>4</v>
      </c>
      <c r="E297">
        <v>6.86</v>
      </c>
      <c r="F297" s="50">
        <v>44975</v>
      </c>
      <c r="G297" s="50">
        <v>44978</v>
      </c>
      <c r="H297">
        <v>3</v>
      </c>
      <c r="I297">
        <v>2022</v>
      </c>
      <c r="J297" t="s">
        <v>9</v>
      </c>
      <c r="K297">
        <v>6</v>
      </c>
      <c r="L297">
        <v>0.53333333333333333</v>
      </c>
      <c r="M297">
        <v>3.2</v>
      </c>
      <c r="N297">
        <v>4</v>
      </c>
      <c r="O297">
        <v>0.8</v>
      </c>
      <c r="P297">
        <v>1.5</v>
      </c>
      <c r="Q297" t="s">
        <v>13</v>
      </c>
    </row>
    <row r="298" spans="1:17" x14ac:dyDescent="0.3">
      <c r="A298">
        <v>37914</v>
      </c>
      <c r="B298" t="s">
        <v>158</v>
      </c>
      <c r="C298" t="s">
        <v>3</v>
      </c>
      <c r="D298" t="s">
        <v>4</v>
      </c>
      <c r="E298">
        <v>6.86</v>
      </c>
      <c r="F298" s="50">
        <v>44975</v>
      </c>
      <c r="G298" s="50">
        <v>44978</v>
      </c>
      <c r="H298">
        <v>3</v>
      </c>
      <c r="I298">
        <v>2022</v>
      </c>
      <c r="J298" t="s">
        <v>9</v>
      </c>
      <c r="K298">
        <v>6</v>
      </c>
      <c r="L298">
        <v>0.53333333333333333</v>
      </c>
      <c r="M298">
        <v>3.2</v>
      </c>
      <c r="N298">
        <v>4</v>
      </c>
      <c r="O298">
        <v>0.8</v>
      </c>
      <c r="P298">
        <v>1.5</v>
      </c>
      <c r="Q298" t="s">
        <v>159</v>
      </c>
    </row>
    <row r="299" spans="1:17" x14ac:dyDescent="0.3">
      <c r="A299">
        <v>37914</v>
      </c>
      <c r="B299" t="s">
        <v>158</v>
      </c>
      <c r="C299" t="s">
        <v>3</v>
      </c>
      <c r="D299" t="s">
        <v>4</v>
      </c>
      <c r="E299">
        <v>6.86</v>
      </c>
      <c r="F299" s="50">
        <v>44975</v>
      </c>
      <c r="G299" s="50">
        <v>44978</v>
      </c>
      <c r="H299">
        <v>3</v>
      </c>
      <c r="I299">
        <v>2022</v>
      </c>
      <c r="J299" t="s">
        <v>9</v>
      </c>
      <c r="K299">
        <v>6</v>
      </c>
      <c r="L299">
        <v>0.53333333333333333</v>
      </c>
      <c r="M299">
        <v>3.2</v>
      </c>
      <c r="N299">
        <v>4</v>
      </c>
      <c r="O299">
        <v>0.8</v>
      </c>
      <c r="P299">
        <v>1.5</v>
      </c>
      <c r="Q299" t="s">
        <v>27</v>
      </c>
    </row>
    <row r="300" spans="1:17" x14ac:dyDescent="0.3">
      <c r="A300">
        <v>59</v>
      </c>
      <c r="B300" t="s">
        <v>160</v>
      </c>
      <c r="C300" t="s">
        <v>16</v>
      </c>
      <c r="D300" t="s">
        <v>22</v>
      </c>
      <c r="E300">
        <v>7.4</v>
      </c>
      <c r="F300" s="50">
        <v>43036</v>
      </c>
      <c r="G300" s="50">
        <v>43053</v>
      </c>
      <c r="H300">
        <v>4</v>
      </c>
      <c r="I300">
        <v>2002</v>
      </c>
      <c r="J300" t="s">
        <v>17</v>
      </c>
      <c r="K300">
        <v>26</v>
      </c>
      <c r="L300">
        <v>0.4</v>
      </c>
      <c r="M300">
        <v>10.4</v>
      </c>
      <c r="N300">
        <v>18</v>
      </c>
      <c r="O300">
        <v>0.57777777777777783</v>
      </c>
      <c r="P300">
        <v>1.444444444444444</v>
      </c>
      <c r="Q300" t="s">
        <v>20</v>
      </c>
    </row>
    <row r="301" spans="1:17" x14ac:dyDescent="0.3">
      <c r="A301">
        <v>59</v>
      </c>
      <c r="B301" t="s">
        <v>160</v>
      </c>
      <c r="C301" t="s">
        <v>16</v>
      </c>
      <c r="D301" t="s">
        <v>22</v>
      </c>
      <c r="E301">
        <v>7.4</v>
      </c>
      <c r="F301" s="50">
        <v>43036</v>
      </c>
      <c r="G301" s="50">
        <v>43053</v>
      </c>
      <c r="H301">
        <v>4</v>
      </c>
      <c r="I301">
        <v>2002</v>
      </c>
      <c r="J301" t="s">
        <v>17</v>
      </c>
      <c r="K301">
        <v>26</v>
      </c>
      <c r="L301">
        <v>0.4</v>
      </c>
      <c r="M301">
        <v>10.4</v>
      </c>
      <c r="N301">
        <v>18</v>
      </c>
      <c r="O301">
        <v>0.57777777777777783</v>
      </c>
      <c r="P301">
        <v>1.444444444444444</v>
      </c>
      <c r="Q301" t="s">
        <v>24</v>
      </c>
    </row>
    <row r="302" spans="1:17" x14ac:dyDescent="0.3">
      <c r="A302">
        <v>59</v>
      </c>
      <c r="B302" t="s">
        <v>160</v>
      </c>
      <c r="C302" t="s">
        <v>16</v>
      </c>
      <c r="D302" t="s">
        <v>22</v>
      </c>
      <c r="E302">
        <v>7.4</v>
      </c>
      <c r="F302" s="50">
        <v>43036</v>
      </c>
      <c r="G302" s="50">
        <v>43053</v>
      </c>
      <c r="H302">
        <v>4</v>
      </c>
      <c r="I302">
        <v>2002</v>
      </c>
      <c r="J302" t="s">
        <v>17</v>
      </c>
      <c r="K302">
        <v>26</v>
      </c>
      <c r="L302">
        <v>0.4</v>
      </c>
      <c r="M302">
        <v>10.4</v>
      </c>
      <c r="N302">
        <v>18</v>
      </c>
      <c r="O302">
        <v>0.57777777777777783</v>
      </c>
      <c r="P302">
        <v>1.444444444444444</v>
      </c>
      <c r="Q302" t="s">
        <v>56</v>
      </c>
    </row>
    <row r="303" spans="1:17" x14ac:dyDescent="0.3">
      <c r="A303">
        <v>59</v>
      </c>
      <c r="B303" t="s">
        <v>160</v>
      </c>
      <c r="C303" t="s">
        <v>16</v>
      </c>
      <c r="D303" t="s">
        <v>22</v>
      </c>
      <c r="E303">
        <v>7.4</v>
      </c>
      <c r="F303" s="50">
        <v>43036</v>
      </c>
      <c r="G303" s="50">
        <v>43053</v>
      </c>
      <c r="H303">
        <v>4</v>
      </c>
      <c r="I303">
        <v>2002</v>
      </c>
      <c r="J303" t="s">
        <v>17</v>
      </c>
      <c r="K303">
        <v>26</v>
      </c>
      <c r="L303">
        <v>0.4</v>
      </c>
      <c r="M303">
        <v>10.4</v>
      </c>
      <c r="N303">
        <v>18</v>
      </c>
      <c r="O303">
        <v>0.57777777777777783</v>
      </c>
      <c r="P303">
        <v>1.444444444444444</v>
      </c>
      <c r="Q303" t="s">
        <v>41</v>
      </c>
    </row>
    <row r="304" spans="1:17" x14ac:dyDescent="0.3">
      <c r="A304">
        <v>59</v>
      </c>
      <c r="B304" t="s">
        <v>160</v>
      </c>
      <c r="C304" t="s">
        <v>16</v>
      </c>
      <c r="D304" t="s">
        <v>22</v>
      </c>
      <c r="E304">
        <v>7.4</v>
      </c>
      <c r="F304" s="50">
        <v>43036</v>
      </c>
      <c r="G304" s="50">
        <v>43053</v>
      </c>
      <c r="H304">
        <v>4</v>
      </c>
      <c r="I304">
        <v>2002</v>
      </c>
      <c r="J304" t="s">
        <v>17</v>
      </c>
      <c r="K304">
        <v>26</v>
      </c>
      <c r="L304">
        <v>0.4</v>
      </c>
      <c r="M304">
        <v>10.4</v>
      </c>
      <c r="N304">
        <v>18</v>
      </c>
      <c r="O304">
        <v>0.57777777777777783</v>
      </c>
      <c r="P304">
        <v>1.444444444444444</v>
      </c>
      <c r="Q304" t="s">
        <v>13</v>
      </c>
    </row>
    <row r="305" spans="1:17" x14ac:dyDescent="0.3">
      <c r="A305">
        <v>59</v>
      </c>
      <c r="B305" t="s">
        <v>160</v>
      </c>
      <c r="C305" t="s">
        <v>16</v>
      </c>
      <c r="D305" t="s">
        <v>22</v>
      </c>
      <c r="E305">
        <v>7.4</v>
      </c>
      <c r="F305" s="50">
        <v>43036</v>
      </c>
      <c r="G305" s="50">
        <v>43053</v>
      </c>
      <c r="H305">
        <v>4</v>
      </c>
      <c r="I305">
        <v>2002</v>
      </c>
      <c r="J305" t="s">
        <v>17</v>
      </c>
      <c r="K305">
        <v>26</v>
      </c>
      <c r="L305">
        <v>0.4</v>
      </c>
      <c r="M305">
        <v>10.4</v>
      </c>
      <c r="N305">
        <v>18</v>
      </c>
      <c r="O305">
        <v>0.57777777777777783</v>
      </c>
      <c r="P305">
        <v>1.444444444444444</v>
      </c>
      <c r="Q305" t="s">
        <v>66</v>
      </c>
    </row>
    <row r="306" spans="1:17" x14ac:dyDescent="0.3">
      <c r="A306">
        <v>596</v>
      </c>
      <c r="B306" t="s">
        <v>161</v>
      </c>
      <c r="C306" t="s">
        <v>8</v>
      </c>
      <c r="D306" t="s">
        <v>22</v>
      </c>
      <c r="E306">
        <v>6.97</v>
      </c>
      <c r="F306" s="50">
        <v>43056</v>
      </c>
      <c r="G306" s="50">
        <v>43056</v>
      </c>
      <c r="H306">
        <v>4</v>
      </c>
      <c r="I306">
        <v>2003</v>
      </c>
      <c r="J306" t="s">
        <v>17</v>
      </c>
      <c r="K306">
        <v>1</v>
      </c>
      <c r="L306">
        <v>0.1</v>
      </c>
      <c r="M306">
        <v>0.1</v>
      </c>
      <c r="N306">
        <v>1</v>
      </c>
      <c r="O306">
        <v>0.1</v>
      </c>
      <c r="P306">
        <v>1</v>
      </c>
      <c r="Q306" t="s">
        <v>20</v>
      </c>
    </row>
    <row r="307" spans="1:17" x14ac:dyDescent="0.3">
      <c r="A307">
        <v>596</v>
      </c>
      <c r="B307" t="s">
        <v>161</v>
      </c>
      <c r="C307" t="s">
        <v>8</v>
      </c>
      <c r="D307" t="s">
        <v>22</v>
      </c>
      <c r="E307">
        <v>6.97</v>
      </c>
      <c r="F307" s="50">
        <v>43056</v>
      </c>
      <c r="G307" s="50">
        <v>43056</v>
      </c>
      <c r="H307">
        <v>4</v>
      </c>
      <c r="I307">
        <v>2003</v>
      </c>
      <c r="J307" t="s">
        <v>17</v>
      </c>
      <c r="K307">
        <v>1</v>
      </c>
      <c r="L307">
        <v>0.1</v>
      </c>
      <c r="M307">
        <v>0.1</v>
      </c>
      <c r="N307">
        <v>1</v>
      </c>
      <c r="O307">
        <v>0.1</v>
      </c>
      <c r="P307">
        <v>1</v>
      </c>
      <c r="Q307" t="s">
        <v>41</v>
      </c>
    </row>
    <row r="308" spans="1:17" x14ac:dyDescent="0.3">
      <c r="A308">
        <v>39523</v>
      </c>
      <c r="B308" t="s">
        <v>162</v>
      </c>
      <c r="C308" t="s">
        <v>16</v>
      </c>
      <c r="D308" t="s">
        <v>59</v>
      </c>
      <c r="E308">
        <v>6.36</v>
      </c>
      <c r="F308" s="50">
        <v>43981</v>
      </c>
      <c r="G308" s="50">
        <v>43987</v>
      </c>
      <c r="H308">
        <v>4</v>
      </c>
      <c r="I308">
        <v>2019</v>
      </c>
      <c r="J308" t="s">
        <v>19</v>
      </c>
      <c r="K308">
        <v>12</v>
      </c>
      <c r="L308">
        <v>0.39444444444444438</v>
      </c>
      <c r="M308">
        <v>4.7333333333333334</v>
      </c>
      <c r="N308">
        <v>7</v>
      </c>
      <c r="O308">
        <v>0.67619047619047623</v>
      </c>
      <c r="P308">
        <v>1.714285714285714</v>
      </c>
      <c r="Q308" t="s">
        <v>11</v>
      </c>
    </row>
    <row r="309" spans="1:17" x14ac:dyDescent="0.3">
      <c r="A309">
        <v>39523</v>
      </c>
      <c r="B309" t="s">
        <v>162</v>
      </c>
      <c r="C309" t="s">
        <v>16</v>
      </c>
      <c r="D309" t="s">
        <v>59</v>
      </c>
      <c r="E309">
        <v>6.36</v>
      </c>
      <c r="F309" s="50">
        <v>43981</v>
      </c>
      <c r="G309" s="50">
        <v>43987</v>
      </c>
      <c r="H309">
        <v>4</v>
      </c>
      <c r="I309">
        <v>2019</v>
      </c>
      <c r="J309" t="s">
        <v>19</v>
      </c>
      <c r="K309">
        <v>12</v>
      </c>
      <c r="L309">
        <v>0.39444444444444438</v>
      </c>
      <c r="M309">
        <v>4.7333333333333334</v>
      </c>
      <c r="N309">
        <v>7</v>
      </c>
      <c r="O309">
        <v>0.67619047619047623</v>
      </c>
      <c r="P309">
        <v>1.714285714285714</v>
      </c>
      <c r="Q309" t="s">
        <v>25</v>
      </c>
    </row>
    <row r="310" spans="1:17" x14ac:dyDescent="0.3">
      <c r="A310">
        <v>3522</v>
      </c>
      <c r="B310" t="s">
        <v>163</v>
      </c>
      <c r="C310" t="s">
        <v>85</v>
      </c>
      <c r="D310" t="s">
        <v>22</v>
      </c>
      <c r="E310">
        <v>6.36</v>
      </c>
      <c r="F310" s="50">
        <v>44138</v>
      </c>
      <c r="G310" s="50">
        <v>44138</v>
      </c>
      <c r="H310">
        <v>5</v>
      </c>
      <c r="I310">
        <v>1984</v>
      </c>
      <c r="J310" t="s">
        <v>9</v>
      </c>
      <c r="K310">
        <v>1</v>
      </c>
      <c r="L310">
        <v>1.9833333333333329</v>
      </c>
      <c r="M310">
        <v>1.9833333333333329</v>
      </c>
      <c r="N310">
        <v>1</v>
      </c>
      <c r="O310">
        <v>1.9833333333333329</v>
      </c>
      <c r="P310">
        <v>1</v>
      </c>
      <c r="Q310" t="s">
        <v>23</v>
      </c>
    </row>
    <row r="311" spans="1:17" x14ac:dyDescent="0.3">
      <c r="A311">
        <v>3522</v>
      </c>
      <c r="B311" t="s">
        <v>163</v>
      </c>
      <c r="C311" t="s">
        <v>85</v>
      </c>
      <c r="D311" t="s">
        <v>22</v>
      </c>
      <c r="E311">
        <v>6.36</v>
      </c>
      <c r="F311" s="50">
        <v>44138</v>
      </c>
      <c r="G311" s="50">
        <v>44138</v>
      </c>
      <c r="H311">
        <v>5</v>
      </c>
      <c r="I311">
        <v>1984</v>
      </c>
      <c r="J311" t="s">
        <v>9</v>
      </c>
      <c r="K311">
        <v>1</v>
      </c>
      <c r="L311">
        <v>1.9833333333333329</v>
      </c>
      <c r="M311">
        <v>1.9833333333333329</v>
      </c>
      <c r="N311">
        <v>1</v>
      </c>
      <c r="O311">
        <v>1.9833333333333329</v>
      </c>
      <c r="P311">
        <v>1</v>
      </c>
      <c r="Q311" t="s">
        <v>13</v>
      </c>
    </row>
    <row r="312" spans="1:17" x14ac:dyDescent="0.3">
      <c r="A312">
        <v>3522</v>
      </c>
      <c r="B312" t="s">
        <v>163</v>
      </c>
      <c r="C312" t="s">
        <v>85</v>
      </c>
      <c r="D312" t="s">
        <v>22</v>
      </c>
      <c r="E312">
        <v>6.36</v>
      </c>
      <c r="F312" s="50">
        <v>44138</v>
      </c>
      <c r="G312" s="50">
        <v>44138</v>
      </c>
      <c r="H312">
        <v>5</v>
      </c>
      <c r="I312">
        <v>1984</v>
      </c>
      <c r="J312" t="s">
        <v>9</v>
      </c>
      <c r="K312">
        <v>1</v>
      </c>
      <c r="L312">
        <v>1.9833333333333329</v>
      </c>
      <c r="M312">
        <v>1.9833333333333329</v>
      </c>
      <c r="N312">
        <v>1</v>
      </c>
      <c r="O312">
        <v>1.9833333333333329</v>
      </c>
      <c r="P312">
        <v>1</v>
      </c>
      <c r="Q312" t="s">
        <v>130</v>
      </c>
    </row>
    <row r="313" spans="1:17" x14ac:dyDescent="0.3">
      <c r="A313">
        <v>38390</v>
      </c>
      <c r="B313" t="s">
        <v>164</v>
      </c>
      <c r="C313" t="s">
        <v>16</v>
      </c>
      <c r="D313" t="s">
        <v>31</v>
      </c>
      <c r="E313">
        <v>6.76</v>
      </c>
      <c r="F313" s="50">
        <v>43901</v>
      </c>
      <c r="G313" s="50">
        <v>43917</v>
      </c>
      <c r="H313">
        <v>7</v>
      </c>
      <c r="I313">
        <v>2019</v>
      </c>
      <c r="J313" t="s">
        <v>19</v>
      </c>
      <c r="K313">
        <v>11</v>
      </c>
      <c r="L313">
        <v>0.3972222222222222</v>
      </c>
      <c r="M313">
        <v>4.3694444444444436</v>
      </c>
      <c r="N313">
        <v>17</v>
      </c>
      <c r="O313">
        <v>0.25702614379084959</v>
      </c>
      <c r="P313">
        <v>0.6470588235294118</v>
      </c>
      <c r="Q313" t="s">
        <v>20</v>
      </c>
    </row>
    <row r="314" spans="1:17" x14ac:dyDescent="0.3">
      <c r="A314">
        <v>38390</v>
      </c>
      <c r="B314" t="s">
        <v>164</v>
      </c>
      <c r="C314" t="s">
        <v>16</v>
      </c>
      <c r="D314" t="s">
        <v>31</v>
      </c>
      <c r="E314">
        <v>6.76</v>
      </c>
      <c r="F314" s="50">
        <v>43901</v>
      </c>
      <c r="G314" s="50">
        <v>43917</v>
      </c>
      <c r="H314">
        <v>7</v>
      </c>
      <c r="I314">
        <v>2019</v>
      </c>
      <c r="J314" t="s">
        <v>19</v>
      </c>
      <c r="K314">
        <v>11</v>
      </c>
      <c r="L314">
        <v>0.3972222222222222</v>
      </c>
      <c r="M314">
        <v>4.3694444444444436</v>
      </c>
      <c r="N314">
        <v>17</v>
      </c>
      <c r="O314">
        <v>0.25702614379084959</v>
      </c>
      <c r="P314">
        <v>0.6470588235294118</v>
      </c>
      <c r="Q314" t="s">
        <v>32</v>
      </c>
    </row>
    <row r="315" spans="1:17" x14ac:dyDescent="0.3">
      <c r="A315">
        <v>40465</v>
      </c>
      <c r="B315" t="s">
        <v>165</v>
      </c>
      <c r="C315" t="s">
        <v>8</v>
      </c>
      <c r="D315" t="s">
        <v>31</v>
      </c>
      <c r="E315">
        <v>6.88</v>
      </c>
      <c r="F315" s="50">
        <v>44098</v>
      </c>
      <c r="G315" s="50">
        <v>44098</v>
      </c>
      <c r="H315">
        <v>6</v>
      </c>
      <c r="I315">
        <v>2020</v>
      </c>
      <c r="J315" t="s">
        <v>9</v>
      </c>
      <c r="K315">
        <v>1</v>
      </c>
      <c r="L315">
        <v>0.40277777777777779</v>
      </c>
      <c r="M315">
        <v>0.40277777777777779</v>
      </c>
      <c r="N315">
        <v>1</v>
      </c>
      <c r="O315">
        <v>0.40277777777777779</v>
      </c>
      <c r="P315">
        <v>1</v>
      </c>
      <c r="Q315" t="s">
        <v>20</v>
      </c>
    </row>
    <row r="316" spans="1:17" x14ac:dyDescent="0.3">
      <c r="A316">
        <v>40465</v>
      </c>
      <c r="B316" t="s">
        <v>165</v>
      </c>
      <c r="C316" t="s">
        <v>8</v>
      </c>
      <c r="D316" t="s">
        <v>31</v>
      </c>
      <c r="E316">
        <v>6.88</v>
      </c>
      <c r="F316" s="50">
        <v>44098</v>
      </c>
      <c r="G316" s="50">
        <v>44098</v>
      </c>
      <c r="H316">
        <v>6</v>
      </c>
      <c r="I316">
        <v>2020</v>
      </c>
      <c r="J316" t="s">
        <v>9</v>
      </c>
      <c r="K316">
        <v>1</v>
      </c>
      <c r="L316">
        <v>0.40277777777777779</v>
      </c>
      <c r="M316">
        <v>0.40277777777777779</v>
      </c>
      <c r="N316">
        <v>1</v>
      </c>
      <c r="O316">
        <v>0.40277777777777779</v>
      </c>
      <c r="P316">
        <v>1</v>
      </c>
      <c r="Q316" t="s">
        <v>32</v>
      </c>
    </row>
    <row r="317" spans="1:17" x14ac:dyDescent="0.3">
      <c r="A317">
        <v>40465</v>
      </c>
      <c r="B317" t="s">
        <v>165</v>
      </c>
      <c r="C317" t="s">
        <v>8</v>
      </c>
      <c r="D317" t="s">
        <v>31</v>
      </c>
      <c r="E317">
        <v>6.88</v>
      </c>
      <c r="F317" s="50">
        <v>44098</v>
      </c>
      <c r="G317" s="50">
        <v>44098</v>
      </c>
      <c r="H317">
        <v>6</v>
      </c>
      <c r="I317">
        <v>2020</v>
      </c>
      <c r="J317" t="s">
        <v>9</v>
      </c>
      <c r="K317">
        <v>1</v>
      </c>
      <c r="L317">
        <v>0.40277777777777779</v>
      </c>
      <c r="M317">
        <v>0.40277777777777779</v>
      </c>
      <c r="N317">
        <v>1</v>
      </c>
      <c r="O317">
        <v>0.40277777777777779</v>
      </c>
      <c r="P317">
        <v>1</v>
      </c>
      <c r="Q317" t="s">
        <v>6</v>
      </c>
    </row>
    <row r="318" spans="1:17" x14ac:dyDescent="0.3">
      <c r="A318">
        <v>44429</v>
      </c>
      <c r="B318" t="s">
        <v>166</v>
      </c>
      <c r="C318" t="s">
        <v>3</v>
      </c>
      <c r="D318" t="s">
        <v>4</v>
      </c>
      <c r="E318">
        <v>5.35</v>
      </c>
      <c r="F318" s="50">
        <v>44990</v>
      </c>
      <c r="G318" s="50">
        <v>44990</v>
      </c>
      <c r="H318">
        <v>3</v>
      </c>
      <c r="I318">
        <v>2020</v>
      </c>
      <c r="J318" t="s">
        <v>19</v>
      </c>
      <c r="K318">
        <v>1</v>
      </c>
      <c r="L318">
        <v>3.861111111111111E-2</v>
      </c>
      <c r="M318">
        <v>3.861111111111111E-2</v>
      </c>
      <c r="N318">
        <v>1</v>
      </c>
      <c r="O318">
        <v>3.861111111111111E-2</v>
      </c>
      <c r="P318">
        <v>1</v>
      </c>
      <c r="Q318" t="s">
        <v>13</v>
      </c>
    </row>
    <row r="319" spans="1:17" x14ac:dyDescent="0.3">
      <c r="A319">
        <v>38940</v>
      </c>
      <c r="B319" t="s">
        <v>167</v>
      </c>
      <c r="C319" t="s">
        <v>16</v>
      </c>
      <c r="D319" t="s">
        <v>59</v>
      </c>
      <c r="E319">
        <v>6.71</v>
      </c>
      <c r="F319" s="50">
        <v>43755</v>
      </c>
      <c r="G319" s="50">
        <v>43762</v>
      </c>
      <c r="H319">
        <v>6</v>
      </c>
      <c r="I319">
        <v>2019</v>
      </c>
      <c r="J319" t="s">
        <v>5</v>
      </c>
      <c r="K319">
        <v>12</v>
      </c>
      <c r="L319">
        <v>0.3963888888888889</v>
      </c>
      <c r="M319">
        <v>4.7566666666666668</v>
      </c>
      <c r="N319">
        <v>8</v>
      </c>
      <c r="O319">
        <v>0.59458333333333335</v>
      </c>
      <c r="P319">
        <v>1.5</v>
      </c>
      <c r="Q319" t="s">
        <v>23</v>
      </c>
    </row>
    <row r="320" spans="1:17" x14ac:dyDescent="0.3">
      <c r="A320">
        <v>38940</v>
      </c>
      <c r="B320" t="s">
        <v>167</v>
      </c>
      <c r="C320" t="s">
        <v>16</v>
      </c>
      <c r="D320" t="s">
        <v>59</v>
      </c>
      <c r="E320">
        <v>6.71</v>
      </c>
      <c r="F320" s="50">
        <v>43755</v>
      </c>
      <c r="G320" s="50">
        <v>43762</v>
      </c>
      <c r="H320">
        <v>6</v>
      </c>
      <c r="I320">
        <v>2019</v>
      </c>
      <c r="J320" t="s">
        <v>5</v>
      </c>
      <c r="K320">
        <v>12</v>
      </c>
      <c r="L320">
        <v>0.3963888888888889</v>
      </c>
      <c r="M320">
        <v>4.7566666666666668</v>
      </c>
      <c r="N320">
        <v>8</v>
      </c>
      <c r="O320">
        <v>0.59458333333333335</v>
      </c>
      <c r="P320">
        <v>1.5</v>
      </c>
      <c r="Q320" t="s">
        <v>51</v>
      </c>
    </row>
    <row r="321" spans="1:17" x14ac:dyDescent="0.3">
      <c r="A321">
        <v>38940</v>
      </c>
      <c r="B321" t="s">
        <v>167</v>
      </c>
      <c r="C321" t="s">
        <v>16</v>
      </c>
      <c r="D321" t="s">
        <v>59</v>
      </c>
      <c r="E321">
        <v>6.71</v>
      </c>
      <c r="F321" s="50">
        <v>43755</v>
      </c>
      <c r="G321" s="50">
        <v>43762</v>
      </c>
      <c r="H321">
        <v>6</v>
      </c>
      <c r="I321">
        <v>2019</v>
      </c>
      <c r="J321" t="s">
        <v>5</v>
      </c>
      <c r="K321">
        <v>12</v>
      </c>
      <c r="L321">
        <v>0.3963888888888889</v>
      </c>
      <c r="M321">
        <v>4.7566666666666668</v>
      </c>
      <c r="N321">
        <v>8</v>
      </c>
      <c r="O321">
        <v>0.59458333333333335</v>
      </c>
      <c r="P321">
        <v>1.5</v>
      </c>
      <c r="Q321" t="s">
        <v>11</v>
      </c>
    </row>
    <row r="322" spans="1:17" x14ac:dyDescent="0.3">
      <c r="A322">
        <v>38940</v>
      </c>
      <c r="B322" t="s">
        <v>167</v>
      </c>
      <c r="C322" t="s">
        <v>16</v>
      </c>
      <c r="D322" t="s">
        <v>59</v>
      </c>
      <c r="E322">
        <v>6.71</v>
      </c>
      <c r="F322" s="50">
        <v>43755</v>
      </c>
      <c r="G322" s="50">
        <v>43762</v>
      </c>
      <c r="H322">
        <v>6</v>
      </c>
      <c r="I322">
        <v>2019</v>
      </c>
      <c r="J322" t="s">
        <v>5</v>
      </c>
      <c r="K322">
        <v>12</v>
      </c>
      <c r="L322">
        <v>0.3963888888888889</v>
      </c>
      <c r="M322">
        <v>4.7566666666666668</v>
      </c>
      <c r="N322">
        <v>8</v>
      </c>
      <c r="O322">
        <v>0.59458333333333335</v>
      </c>
      <c r="P322">
        <v>1.5</v>
      </c>
      <c r="Q322" t="s">
        <v>25</v>
      </c>
    </row>
    <row r="323" spans="1:17" x14ac:dyDescent="0.3">
      <c r="A323">
        <v>38940</v>
      </c>
      <c r="B323" t="s">
        <v>167</v>
      </c>
      <c r="C323" t="s">
        <v>16</v>
      </c>
      <c r="D323" t="s">
        <v>59</v>
      </c>
      <c r="E323">
        <v>6.71</v>
      </c>
      <c r="F323" s="50">
        <v>43755</v>
      </c>
      <c r="G323" s="50">
        <v>43762</v>
      </c>
      <c r="H323">
        <v>6</v>
      </c>
      <c r="I323">
        <v>2019</v>
      </c>
      <c r="J323" t="s">
        <v>5</v>
      </c>
      <c r="K323">
        <v>12</v>
      </c>
      <c r="L323">
        <v>0.3963888888888889</v>
      </c>
      <c r="M323">
        <v>4.7566666666666668</v>
      </c>
      <c r="N323">
        <v>8</v>
      </c>
      <c r="O323">
        <v>0.59458333333333335</v>
      </c>
      <c r="P323">
        <v>1.5</v>
      </c>
      <c r="Q323" t="s">
        <v>13</v>
      </c>
    </row>
    <row r="324" spans="1:17" x14ac:dyDescent="0.3">
      <c r="A324">
        <v>42317</v>
      </c>
      <c r="B324" t="s">
        <v>168</v>
      </c>
      <c r="C324" t="s">
        <v>3</v>
      </c>
      <c r="D324" t="s">
        <v>4</v>
      </c>
      <c r="E324">
        <v>6.21</v>
      </c>
      <c r="F324" s="50">
        <v>44539</v>
      </c>
      <c r="G324" s="50">
        <v>44539</v>
      </c>
      <c r="H324">
        <v>7</v>
      </c>
      <c r="I324">
        <v>2019</v>
      </c>
      <c r="J324" t="s">
        <v>17</v>
      </c>
      <c r="K324">
        <v>1</v>
      </c>
      <c r="L324">
        <v>3.3333333333333333E-2</v>
      </c>
      <c r="M324">
        <v>3.3333333333333333E-2</v>
      </c>
      <c r="N324">
        <v>1</v>
      </c>
      <c r="O324">
        <v>3.3333333333333333E-2</v>
      </c>
      <c r="P324">
        <v>1</v>
      </c>
      <c r="Q324" t="s">
        <v>38</v>
      </c>
    </row>
    <row r="325" spans="1:17" x14ac:dyDescent="0.3">
      <c r="A325">
        <v>42317</v>
      </c>
      <c r="B325" t="s">
        <v>168</v>
      </c>
      <c r="C325" t="s">
        <v>3</v>
      </c>
      <c r="D325" t="s">
        <v>4</v>
      </c>
      <c r="E325">
        <v>6.21</v>
      </c>
      <c r="F325" s="50">
        <v>44539</v>
      </c>
      <c r="G325" s="50">
        <v>44539</v>
      </c>
      <c r="H325">
        <v>7</v>
      </c>
      <c r="I325">
        <v>2019</v>
      </c>
      <c r="J325" t="s">
        <v>17</v>
      </c>
      <c r="K325">
        <v>1</v>
      </c>
      <c r="L325">
        <v>3.3333333333333333E-2</v>
      </c>
      <c r="M325">
        <v>3.3333333333333333E-2</v>
      </c>
      <c r="N325">
        <v>1</v>
      </c>
      <c r="O325">
        <v>3.3333333333333333E-2</v>
      </c>
      <c r="P325">
        <v>1</v>
      </c>
      <c r="Q325" t="s">
        <v>6</v>
      </c>
    </row>
    <row r="326" spans="1:17" x14ac:dyDescent="0.3">
      <c r="A326">
        <v>1</v>
      </c>
      <c r="B326" t="s">
        <v>169</v>
      </c>
      <c r="C326" t="s">
        <v>16</v>
      </c>
      <c r="D326" t="s">
        <v>4</v>
      </c>
      <c r="E326">
        <v>8.75</v>
      </c>
      <c r="F326" s="50">
        <v>42579</v>
      </c>
      <c r="G326" s="50">
        <v>42582</v>
      </c>
      <c r="H326">
        <v>8</v>
      </c>
      <c r="I326">
        <v>1998</v>
      </c>
      <c r="J326" t="s">
        <v>17</v>
      </c>
      <c r="K326">
        <v>26</v>
      </c>
      <c r="L326">
        <v>0.4</v>
      </c>
      <c r="M326">
        <v>10.4</v>
      </c>
      <c r="N326">
        <v>4</v>
      </c>
      <c r="O326">
        <v>2.6</v>
      </c>
      <c r="P326">
        <v>6.5</v>
      </c>
      <c r="Q326" t="s">
        <v>23</v>
      </c>
    </row>
    <row r="327" spans="1:17" x14ac:dyDescent="0.3">
      <c r="A327">
        <v>1</v>
      </c>
      <c r="B327" t="s">
        <v>169</v>
      </c>
      <c r="C327" t="s">
        <v>16</v>
      </c>
      <c r="D327" t="s">
        <v>4</v>
      </c>
      <c r="E327">
        <v>8.75</v>
      </c>
      <c r="F327" s="50">
        <v>42579</v>
      </c>
      <c r="G327" s="50">
        <v>42582</v>
      </c>
      <c r="H327">
        <v>8</v>
      </c>
      <c r="I327">
        <v>1998</v>
      </c>
      <c r="J327" t="s">
        <v>17</v>
      </c>
      <c r="K327">
        <v>26</v>
      </c>
      <c r="L327">
        <v>0.4</v>
      </c>
      <c r="M327">
        <v>10.4</v>
      </c>
      <c r="N327">
        <v>4</v>
      </c>
      <c r="O327">
        <v>2.6</v>
      </c>
      <c r="P327">
        <v>6.5</v>
      </c>
      <c r="Q327" t="s">
        <v>75</v>
      </c>
    </row>
    <row r="328" spans="1:17" x14ac:dyDescent="0.3">
      <c r="A328">
        <v>1</v>
      </c>
      <c r="B328" t="s">
        <v>169</v>
      </c>
      <c r="C328" t="s">
        <v>16</v>
      </c>
      <c r="D328" t="s">
        <v>4</v>
      </c>
      <c r="E328">
        <v>8.75</v>
      </c>
      <c r="F328" s="50">
        <v>42579</v>
      </c>
      <c r="G328" s="50">
        <v>42582</v>
      </c>
      <c r="H328">
        <v>8</v>
      </c>
      <c r="I328">
        <v>1998</v>
      </c>
      <c r="J328" t="s">
        <v>17</v>
      </c>
      <c r="K328">
        <v>26</v>
      </c>
      <c r="L328">
        <v>0.4</v>
      </c>
      <c r="M328">
        <v>10.4</v>
      </c>
      <c r="N328">
        <v>4</v>
      </c>
      <c r="O328">
        <v>2.6</v>
      </c>
      <c r="P328">
        <v>6.5</v>
      </c>
      <c r="Q328" t="s">
        <v>55</v>
      </c>
    </row>
    <row r="329" spans="1:17" x14ac:dyDescent="0.3">
      <c r="A329">
        <v>1</v>
      </c>
      <c r="B329" t="s">
        <v>169</v>
      </c>
      <c r="C329" t="s">
        <v>16</v>
      </c>
      <c r="D329" t="s">
        <v>4</v>
      </c>
      <c r="E329">
        <v>8.75</v>
      </c>
      <c r="F329" s="50">
        <v>42579</v>
      </c>
      <c r="G329" s="50">
        <v>42582</v>
      </c>
      <c r="H329">
        <v>8</v>
      </c>
      <c r="I329">
        <v>1998</v>
      </c>
      <c r="J329" t="s">
        <v>17</v>
      </c>
      <c r="K329">
        <v>26</v>
      </c>
      <c r="L329">
        <v>0.4</v>
      </c>
      <c r="M329">
        <v>10.4</v>
      </c>
      <c r="N329">
        <v>4</v>
      </c>
      <c r="O329">
        <v>2.6</v>
      </c>
      <c r="P329">
        <v>6.5</v>
      </c>
      <c r="Q329" t="s">
        <v>13</v>
      </c>
    </row>
    <row r="330" spans="1:17" x14ac:dyDescent="0.3">
      <c r="A330">
        <v>1</v>
      </c>
      <c r="B330" t="s">
        <v>169</v>
      </c>
      <c r="C330" t="s">
        <v>16</v>
      </c>
      <c r="D330" t="s">
        <v>4</v>
      </c>
      <c r="E330">
        <v>8.75</v>
      </c>
      <c r="F330" s="50">
        <v>42579</v>
      </c>
      <c r="G330" s="50">
        <v>42582</v>
      </c>
      <c r="H330">
        <v>8</v>
      </c>
      <c r="I330">
        <v>1998</v>
      </c>
      <c r="J330" t="s">
        <v>17</v>
      </c>
      <c r="K330">
        <v>26</v>
      </c>
      <c r="L330">
        <v>0.4</v>
      </c>
      <c r="M330">
        <v>10.4</v>
      </c>
      <c r="N330">
        <v>4</v>
      </c>
      <c r="O330">
        <v>2.6</v>
      </c>
      <c r="P330">
        <v>6.5</v>
      </c>
      <c r="Q330" t="s">
        <v>159</v>
      </c>
    </row>
    <row r="331" spans="1:17" x14ac:dyDescent="0.3">
      <c r="A331">
        <v>5</v>
      </c>
      <c r="B331" t="s">
        <v>170</v>
      </c>
      <c r="C331" t="s">
        <v>85</v>
      </c>
      <c r="D331" t="s">
        <v>4</v>
      </c>
      <c r="E331">
        <v>8.3800000000000008</v>
      </c>
      <c r="F331" s="50">
        <v>43101</v>
      </c>
      <c r="G331" s="50">
        <v>43101</v>
      </c>
      <c r="H331">
        <v>8</v>
      </c>
      <c r="I331">
        <v>2001</v>
      </c>
      <c r="J331" t="s">
        <v>5</v>
      </c>
      <c r="K331">
        <v>1</v>
      </c>
      <c r="L331">
        <v>1.9197222222222221</v>
      </c>
      <c r="M331">
        <v>1.9197222222222221</v>
      </c>
      <c r="N331">
        <v>1</v>
      </c>
      <c r="O331">
        <v>1.9197222222222221</v>
      </c>
      <c r="P331">
        <v>1</v>
      </c>
      <c r="Q331" t="s">
        <v>23</v>
      </c>
    </row>
    <row r="332" spans="1:17" x14ac:dyDescent="0.3">
      <c r="A332">
        <v>5</v>
      </c>
      <c r="B332" t="s">
        <v>170</v>
      </c>
      <c r="C332" t="s">
        <v>85</v>
      </c>
      <c r="D332" t="s">
        <v>4</v>
      </c>
      <c r="E332">
        <v>8.3800000000000008</v>
      </c>
      <c r="F332" s="50">
        <v>43101</v>
      </c>
      <c r="G332" s="50">
        <v>43101</v>
      </c>
      <c r="H332">
        <v>8</v>
      </c>
      <c r="I332">
        <v>2001</v>
      </c>
      <c r="J332" t="s">
        <v>5</v>
      </c>
      <c r="K332">
        <v>1</v>
      </c>
      <c r="L332">
        <v>1.9197222222222221</v>
      </c>
      <c r="M332">
        <v>1.9197222222222221</v>
      </c>
      <c r="N332">
        <v>1</v>
      </c>
      <c r="O332">
        <v>1.9197222222222221</v>
      </c>
      <c r="P332">
        <v>1</v>
      </c>
      <c r="Q332" t="s">
        <v>75</v>
      </c>
    </row>
    <row r="333" spans="1:17" x14ac:dyDescent="0.3">
      <c r="A333">
        <v>5</v>
      </c>
      <c r="B333" t="s">
        <v>170</v>
      </c>
      <c r="C333" t="s">
        <v>85</v>
      </c>
      <c r="D333" t="s">
        <v>4</v>
      </c>
      <c r="E333">
        <v>8.3800000000000008</v>
      </c>
      <c r="F333" s="50">
        <v>43101</v>
      </c>
      <c r="G333" s="50">
        <v>43101</v>
      </c>
      <c r="H333">
        <v>8</v>
      </c>
      <c r="I333">
        <v>2001</v>
      </c>
      <c r="J333" t="s">
        <v>5</v>
      </c>
      <c r="K333">
        <v>1</v>
      </c>
      <c r="L333">
        <v>1.9197222222222221</v>
      </c>
      <c r="M333">
        <v>1.9197222222222221</v>
      </c>
      <c r="N333">
        <v>1</v>
      </c>
      <c r="O333">
        <v>1.9197222222222221</v>
      </c>
      <c r="P333">
        <v>1</v>
      </c>
      <c r="Q333" t="s">
        <v>13</v>
      </c>
    </row>
    <row r="334" spans="1:17" x14ac:dyDescent="0.3">
      <c r="A334">
        <v>5</v>
      </c>
      <c r="B334" t="s">
        <v>170</v>
      </c>
      <c r="C334" t="s">
        <v>85</v>
      </c>
      <c r="D334" t="s">
        <v>4</v>
      </c>
      <c r="E334">
        <v>8.3800000000000008</v>
      </c>
      <c r="F334" s="50">
        <v>43101</v>
      </c>
      <c r="G334" s="50">
        <v>43101</v>
      </c>
      <c r="H334">
        <v>8</v>
      </c>
      <c r="I334">
        <v>2001</v>
      </c>
      <c r="J334" t="s">
        <v>5</v>
      </c>
      <c r="K334">
        <v>1</v>
      </c>
      <c r="L334">
        <v>1.9197222222222221</v>
      </c>
      <c r="M334">
        <v>1.9197222222222221</v>
      </c>
      <c r="N334">
        <v>1</v>
      </c>
      <c r="O334">
        <v>1.9197222222222221</v>
      </c>
      <c r="P334">
        <v>1</v>
      </c>
      <c r="Q334" t="s">
        <v>159</v>
      </c>
    </row>
    <row r="335" spans="1:17" x14ac:dyDescent="0.3">
      <c r="A335">
        <v>61</v>
      </c>
      <c r="B335" t="s">
        <v>171</v>
      </c>
      <c r="C335" t="s">
        <v>16</v>
      </c>
      <c r="D335" t="s">
        <v>22</v>
      </c>
      <c r="E335">
        <v>7.17</v>
      </c>
      <c r="F335" s="50">
        <v>44352</v>
      </c>
      <c r="G335" s="50">
        <v>44359</v>
      </c>
      <c r="H335">
        <v>4</v>
      </c>
      <c r="I335">
        <v>2003</v>
      </c>
      <c r="J335" t="s">
        <v>17</v>
      </c>
      <c r="K335">
        <v>26</v>
      </c>
      <c r="L335">
        <v>0.38333333333333341</v>
      </c>
      <c r="M335">
        <v>9.9666666666666668</v>
      </c>
      <c r="N335">
        <v>8</v>
      </c>
      <c r="O335">
        <v>1.2458333333333329</v>
      </c>
      <c r="P335">
        <v>3.25</v>
      </c>
      <c r="Q335" t="s">
        <v>23</v>
      </c>
    </row>
    <row r="336" spans="1:17" x14ac:dyDescent="0.3">
      <c r="A336">
        <v>61</v>
      </c>
      <c r="B336" t="s">
        <v>171</v>
      </c>
      <c r="C336" t="s">
        <v>16</v>
      </c>
      <c r="D336" t="s">
        <v>22</v>
      </c>
      <c r="E336">
        <v>7.17</v>
      </c>
      <c r="F336" s="50">
        <v>44352</v>
      </c>
      <c r="G336" s="50">
        <v>44359</v>
      </c>
      <c r="H336">
        <v>4</v>
      </c>
      <c r="I336">
        <v>2003</v>
      </c>
      <c r="J336" t="s">
        <v>17</v>
      </c>
      <c r="K336">
        <v>26</v>
      </c>
      <c r="L336">
        <v>0.38333333333333341</v>
      </c>
      <c r="M336">
        <v>9.9666666666666668</v>
      </c>
      <c r="N336">
        <v>8</v>
      </c>
      <c r="O336">
        <v>1.2458333333333329</v>
      </c>
      <c r="P336">
        <v>3.25</v>
      </c>
      <c r="Q336" t="s">
        <v>20</v>
      </c>
    </row>
    <row r="337" spans="1:17" x14ac:dyDescent="0.3">
      <c r="A337">
        <v>61</v>
      </c>
      <c r="B337" t="s">
        <v>171</v>
      </c>
      <c r="C337" t="s">
        <v>16</v>
      </c>
      <c r="D337" t="s">
        <v>22</v>
      </c>
      <c r="E337">
        <v>7.17</v>
      </c>
      <c r="F337" s="50">
        <v>44352</v>
      </c>
      <c r="G337" s="50">
        <v>44359</v>
      </c>
      <c r="H337">
        <v>4</v>
      </c>
      <c r="I337">
        <v>2003</v>
      </c>
      <c r="J337" t="s">
        <v>17</v>
      </c>
      <c r="K337">
        <v>26</v>
      </c>
      <c r="L337">
        <v>0.38333333333333341</v>
      </c>
      <c r="M337">
        <v>9.9666666666666668</v>
      </c>
      <c r="N337">
        <v>8</v>
      </c>
      <c r="O337">
        <v>1.2458333333333329</v>
      </c>
      <c r="P337">
        <v>3.25</v>
      </c>
      <c r="Q337" t="s">
        <v>11</v>
      </c>
    </row>
    <row r="338" spans="1:17" x14ac:dyDescent="0.3">
      <c r="A338">
        <v>61</v>
      </c>
      <c r="B338" t="s">
        <v>171</v>
      </c>
      <c r="C338" t="s">
        <v>16</v>
      </c>
      <c r="D338" t="s">
        <v>22</v>
      </c>
      <c r="E338">
        <v>7.17</v>
      </c>
      <c r="F338" s="50">
        <v>44352</v>
      </c>
      <c r="G338" s="50">
        <v>44359</v>
      </c>
      <c r="H338">
        <v>4</v>
      </c>
      <c r="I338">
        <v>2003</v>
      </c>
      <c r="J338" t="s">
        <v>17</v>
      </c>
      <c r="K338">
        <v>26</v>
      </c>
      <c r="L338">
        <v>0.38333333333333341</v>
      </c>
      <c r="M338">
        <v>9.9666666666666668</v>
      </c>
      <c r="N338">
        <v>8</v>
      </c>
      <c r="O338">
        <v>1.2458333333333329</v>
      </c>
      <c r="P338">
        <v>3.25</v>
      </c>
      <c r="Q338" t="s">
        <v>41</v>
      </c>
    </row>
    <row r="339" spans="1:17" x14ac:dyDescent="0.3">
      <c r="A339">
        <v>61</v>
      </c>
      <c r="B339" t="s">
        <v>171</v>
      </c>
      <c r="C339" t="s">
        <v>16</v>
      </c>
      <c r="D339" t="s">
        <v>22</v>
      </c>
      <c r="E339">
        <v>7.17</v>
      </c>
      <c r="F339" s="50">
        <v>44352</v>
      </c>
      <c r="G339" s="50">
        <v>44359</v>
      </c>
      <c r="H339">
        <v>4</v>
      </c>
      <c r="I339">
        <v>2003</v>
      </c>
      <c r="J339" t="s">
        <v>17</v>
      </c>
      <c r="K339">
        <v>26</v>
      </c>
      <c r="L339">
        <v>0.38333333333333341</v>
      </c>
      <c r="M339">
        <v>9.9666666666666668</v>
      </c>
      <c r="N339">
        <v>8</v>
      </c>
      <c r="O339">
        <v>1.2458333333333329</v>
      </c>
      <c r="P339">
        <v>3.25</v>
      </c>
      <c r="Q339" t="s">
        <v>32</v>
      </c>
    </row>
    <row r="340" spans="1:17" x14ac:dyDescent="0.3">
      <c r="A340">
        <v>61</v>
      </c>
      <c r="B340" t="s">
        <v>171</v>
      </c>
      <c r="C340" t="s">
        <v>16</v>
      </c>
      <c r="D340" t="s">
        <v>22</v>
      </c>
      <c r="E340">
        <v>7.17</v>
      </c>
      <c r="F340" s="50">
        <v>44352</v>
      </c>
      <c r="G340" s="50">
        <v>44359</v>
      </c>
      <c r="H340">
        <v>4</v>
      </c>
      <c r="I340">
        <v>2003</v>
      </c>
      <c r="J340" t="s">
        <v>17</v>
      </c>
      <c r="K340">
        <v>26</v>
      </c>
      <c r="L340">
        <v>0.38333333333333341</v>
      </c>
      <c r="M340">
        <v>9.9666666666666668</v>
      </c>
      <c r="N340">
        <v>8</v>
      </c>
      <c r="O340">
        <v>1.2458333333333329</v>
      </c>
      <c r="P340">
        <v>3.25</v>
      </c>
      <c r="Q340" t="s">
        <v>42</v>
      </c>
    </row>
    <row r="341" spans="1:17" x14ac:dyDescent="0.3">
      <c r="A341">
        <v>233</v>
      </c>
      <c r="B341" t="s">
        <v>172</v>
      </c>
      <c r="C341" t="s">
        <v>16</v>
      </c>
      <c r="D341" t="s">
        <v>22</v>
      </c>
      <c r="E341">
        <v>7.66</v>
      </c>
      <c r="F341" s="50">
        <v>43709</v>
      </c>
      <c r="G341" s="50">
        <v>43827</v>
      </c>
      <c r="H341">
        <v>5</v>
      </c>
      <c r="I341">
        <v>2000</v>
      </c>
      <c r="J341" t="s">
        <v>17</v>
      </c>
      <c r="K341">
        <v>78</v>
      </c>
      <c r="L341">
        <v>0.41666666666666669</v>
      </c>
      <c r="M341">
        <v>32.5</v>
      </c>
      <c r="N341">
        <v>119</v>
      </c>
      <c r="O341">
        <v>0.27310924369747902</v>
      </c>
      <c r="P341">
        <v>0.65546218487394958</v>
      </c>
      <c r="Q341" t="s">
        <v>173</v>
      </c>
    </row>
    <row r="342" spans="1:17" x14ac:dyDescent="0.3">
      <c r="A342">
        <v>233</v>
      </c>
      <c r="B342" t="s">
        <v>172</v>
      </c>
      <c r="C342" t="s">
        <v>16</v>
      </c>
      <c r="D342" t="s">
        <v>22</v>
      </c>
      <c r="E342">
        <v>7.66</v>
      </c>
      <c r="F342" s="50">
        <v>43709</v>
      </c>
      <c r="G342" s="50">
        <v>43827</v>
      </c>
      <c r="H342">
        <v>5</v>
      </c>
      <c r="I342">
        <v>2000</v>
      </c>
      <c r="J342" t="s">
        <v>17</v>
      </c>
      <c r="K342">
        <v>78</v>
      </c>
      <c r="L342">
        <v>0.41666666666666669</v>
      </c>
      <c r="M342">
        <v>32.5</v>
      </c>
      <c r="N342">
        <v>119</v>
      </c>
      <c r="O342">
        <v>0.27310924369747902</v>
      </c>
      <c r="P342">
        <v>0.65546218487394958</v>
      </c>
      <c r="Q342" t="s">
        <v>20</v>
      </c>
    </row>
    <row r="343" spans="1:17" x14ac:dyDescent="0.3">
      <c r="A343">
        <v>233</v>
      </c>
      <c r="B343" t="s">
        <v>172</v>
      </c>
      <c r="C343" t="s">
        <v>16</v>
      </c>
      <c r="D343" t="s">
        <v>22</v>
      </c>
      <c r="E343">
        <v>7.66</v>
      </c>
      <c r="F343" s="50">
        <v>43709</v>
      </c>
      <c r="G343" s="50">
        <v>43827</v>
      </c>
      <c r="H343">
        <v>5</v>
      </c>
      <c r="I343">
        <v>2000</v>
      </c>
      <c r="J343" t="s">
        <v>17</v>
      </c>
      <c r="K343">
        <v>78</v>
      </c>
      <c r="L343">
        <v>0.41666666666666669</v>
      </c>
      <c r="M343">
        <v>32.5</v>
      </c>
      <c r="N343">
        <v>119</v>
      </c>
      <c r="O343">
        <v>0.27310924369747902</v>
      </c>
      <c r="P343">
        <v>0.65546218487394958</v>
      </c>
      <c r="Q343" t="s">
        <v>13</v>
      </c>
    </row>
    <row r="344" spans="1:17" x14ac:dyDescent="0.3">
      <c r="A344">
        <v>233</v>
      </c>
      <c r="B344" t="s">
        <v>172</v>
      </c>
      <c r="C344" t="s">
        <v>16</v>
      </c>
      <c r="D344" t="s">
        <v>22</v>
      </c>
      <c r="E344">
        <v>7.66</v>
      </c>
      <c r="F344" s="50">
        <v>43709</v>
      </c>
      <c r="G344" s="50">
        <v>43827</v>
      </c>
      <c r="H344">
        <v>5</v>
      </c>
      <c r="I344">
        <v>2000</v>
      </c>
      <c r="J344" t="s">
        <v>17</v>
      </c>
      <c r="K344">
        <v>78</v>
      </c>
      <c r="L344">
        <v>0.41666666666666669</v>
      </c>
      <c r="M344">
        <v>32.5</v>
      </c>
      <c r="N344">
        <v>119</v>
      </c>
      <c r="O344">
        <v>0.27310924369747902</v>
      </c>
      <c r="P344">
        <v>0.65546218487394958</v>
      </c>
      <c r="Q344" t="s">
        <v>42</v>
      </c>
    </row>
    <row r="345" spans="1:17" x14ac:dyDescent="0.3">
      <c r="A345">
        <v>38656</v>
      </c>
      <c r="B345" t="s">
        <v>174</v>
      </c>
      <c r="C345" t="s">
        <v>16</v>
      </c>
      <c r="D345" t="s">
        <v>22</v>
      </c>
      <c r="E345">
        <v>7.24</v>
      </c>
      <c r="F345" s="50">
        <v>44138</v>
      </c>
      <c r="G345" s="50">
        <v>44144</v>
      </c>
      <c r="H345">
        <v>6</v>
      </c>
      <c r="I345">
        <v>2020</v>
      </c>
      <c r="J345" t="s">
        <v>9</v>
      </c>
      <c r="K345">
        <v>11</v>
      </c>
      <c r="L345">
        <v>0.43333333333333329</v>
      </c>
      <c r="M345">
        <v>4.7666666666666666</v>
      </c>
      <c r="N345">
        <v>7</v>
      </c>
      <c r="O345">
        <v>0.68095238095238098</v>
      </c>
      <c r="P345">
        <v>1.571428571428571</v>
      </c>
      <c r="Q345" t="s">
        <v>23</v>
      </c>
    </row>
    <row r="346" spans="1:17" x14ac:dyDescent="0.3">
      <c r="A346">
        <v>38656</v>
      </c>
      <c r="B346" t="s">
        <v>174</v>
      </c>
      <c r="C346" t="s">
        <v>16</v>
      </c>
      <c r="D346" t="s">
        <v>22</v>
      </c>
      <c r="E346">
        <v>7.24</v>
      </c>
      <c r="F346" s="50">
        <v>44138</v>
      </c>
      <c r="G346" s="50">
        <v>44144</v>
      </c>
      <c r="H346">
        <v>6</v>
      </c>
      <c r="I346">
        <v>2020</v>
      </c>
      <c r="J346" t="s">
        <v>9</v>
      </c>
      <c r="K346">
        <v>11</v>
      </c>
      <c r="L346">
        <v>0.43333333333333329</v>
      </c>
      <c r="M346">
        <v>4.7666666666666666</v>
      </c>
      <c r="N346">
        <v>7</v>
      </c>
      <c r="O346">
        <v>0.68095238095238098</v>
      </c>
      <c r="P346">
        <v>1.571428571428571</v>
      </c>
      <c r="Q346" t="s">
        <v>175</v>
      </c>
    </row>
    <row r="347" spans="1:17" x14ac:dyDescent="0.3">
      <c r="A347">
        <v>38656</v>
      </c>
      <c r="B347" t="s">
        <v>174</v>
      </c>
      <c r="C347" t="s">
        <v>16</v>
      </c>
      <c r="D347" t="s">
        <v>22</v>
      </c>
      <c r="E347">
        <v>7.24</v>
      </c>
      <c r="F347" s="50">
        <v>44138</v>
      </c>
      <c r="G347" s="50">
        <v>44144</v>
      </c>
      <c r="H347">
        <v>6</v>
      </c>
      <c r="I347">
        <v>2020</v>
      </c>
      <c r="J347" t="s">
        <v>9</v>
      </c>
      <c r="K347">
        <v>11</v>
      </c>
      <c r="L347">
        <v>0.43333333333333329</v>
      </c>
      <c r="M347">
        <v>4.7666666666666666</v>
      </c>
      <c r="N347">
        <v>7</v>
      </c>
      <c r="O347">
        <v>0.68095238095238098</v>
      </c>
      <c r="P347">
        <v>1.571428571428571</v>
      </c>
      <c r="Q347" t="s">
        <v>12</v>
      </c>
    </row>
    <row r="348" spans="1:17" x14ac:dyDescent="0.3">
      <c r="A348">
        <v>38656</v>
      </c>
      <c r="B348" t="s">
        <v>174</v>
      </c>
      <c r="C348" t="s">
        <v>16</v>
      </c>
      <c r="D348" t="s">
        <v>22</v>
      </c>
      <c r="E348">
        <v>7.24</v>
      </c>
      <c r="F348" s="50">
        <v>44138</v>
      </c>
      <c r="G348" s="50">
        <v>44144</v>
      </c>
      <c r="H348">
        <v>6</v>
      </c>
      <c r="I348">
        <v>2020</v>
      </c>
      <c r="J348" t="s">
        <v>9</v>
      </c>
      <c r="K348">
        <v>11</v>
      </c>
      <c r="L348">
        <v>0.43333333333333329</v>
      </c>
      <c r="M348">
        <v>4.7666666666666666</v>
      </c>
      <c r="N348">
        <v>7</v>
      </c>
      <c r="O348">
        <v>0.68095238095238098</v>
      </c>
      <c r="P348">
        <v>1.571428571428571</v>
      </c>
      <c r="Q348" t="s">
        <v>13</v>
      </c>
    </row>
    <row r="349" spans="1:17" x14ac:dyDescent="0.3">
      <c r="A349">
        <v>38656</v>
      </c>
      <c r="B349" t="s">
        <v>174</v>
      </c>
      <c r="C349" t="s">
        <v>16</v>
      </c>
      <c r="D349" t="s">
        <v>22</v>
      </c>
      <c r="E349">
        <v>7.24</v>
      </c>
      <c r="F349" s="50">
        <v>44138</v>
      </c>
      <c r="G349" s="50">
        <v>44144</v>
      </c>
      <c r="H349">
        <v>6</v>
      </c>
      <c r="I349">
        <v>2020</v>
      </c>
      <c r="J349" t="s">
        <v>9</v>
      </c>
      <c r="K349">
        <v>11</v>
      </c>
      <c r="L349">
        <v>0.43333333333333329</v>
      </c>
      <c r="M349">
        <v>4.7666666666666666</v>
      </c>
      <c r="N349">
        <v>7</v>
      </c>
      <c r="O349">
        <v>0.68095238095238098</v>
      </c>
      <c r="P349">
        <v>1.571428571428571</v>
      </c>
      <c r="Q349" t="s">
        <v>26</v>
      </c>
    </row>
    <row r="350" spans="1:17" x14ac:dyDescent="0.3">
      <c r="A350">
        <v>38656</v>
      </c>
      <c r="B350" t="s">
        <v>174</v>
      </c>
      <c r="C350" t="s">
        <v>16</v>
      </c>
      <c r="D350" t="s">
        <v>22</v>
      </c>
      <c r="E350">
        <v>7.24</v>
      </c>
      <c r="F350" s="50">
        <v>44138</v>
      </c>
      <c r="G350" s="50">
        <v>44144</v>
      </c>
      <c r="H350">
        <v>6</v>
      </c>
      <c r="I350">
        <v>2020</v>
      </c>
      <c r="J350" t="s">
        <v>9</v>
      </c>
      <c r="K350">
        <v>11</v>
      </c>
      <c r="L350">
        <v>0.43333333333333329</v>
      </c>
      <c r="M350">
        <v>4.7666666666666666</v>
      </c>
      <c r="N350">
        <v>7</v>
      </c>
      <c r="O350">
        <v>0.68095238095238098</v>
      </c>
      <c r="P350">
        <v>1.571428571428571</v>
      </c>
      <c r="Q350" t="s">
        <v>130</v>
      </c>
    </row>
    <row r="351" spans="1:17" x14ac:dyDescent="0.3">
      <c r="A351">
        <v>38656</v>
      </c>
      <c r="B351" t="s">
        <v>174</v>
      </c>
      <c r="C351" t="s">
        <v>16</v>
      </c>
      <c r="D351" t="s">
        <v>22</v>
      </c>
      <c r="E351">
        <v>7.24</v>
      </c>
      <c r="F351" s="50">
        <v>44138</v>
      </c>
      <c r="G351" s="50">
        <v>44144</v>
      </c>
      <c r="H351">
        <v>6</v>
      </c>
      <c r="I351">
        <v>2020</v>
      </c>
      <c r="J351" t="s">
        <v>9</v>
      </c>
      <c r="K351">
        <v>11</v>
      </c>
      <c r="L351">
        <v>0.43333333333333329</v>
      </c>
      <c r="M351">
        <v>4.7666666666666666</v>
      </c>
      <c r="N351">
        <v>7</v>
      </c>
      <c r="O351">
        <v>0.68095238095238098</v>
      </c>
      <c r="P351">
        <v>1.571428571428571</v>
      </c>
      <c r="Q351" t="s">
        <v>27</v>
      </c>
    </row>
    <row r="352" spans="1:17" x14ac:dyDescent="0.3">
      <c r="A352">
        <v>43814</v>
      </c>
      <c r="B352" t="s">
        <v>176</v>
      </c>
      <c r="C352" t="s">
        <v>16</v>
      </c>
      <c r="D352" t="s">
        <v>62</v>
      </c>
      <c r="E352">
        <v>6.76</v>
      </c>
      <c r="F352" s="50">
        <v>44698</v>
      </c>
      <c r="G352" s="50">
        <v>44706</v>
      </c>
      <c r="H352">
        <v>4</v>
      </c>
      <c r="I352">
        <v>2021</v>
      </c>
      <c r="J352" t="s">
        <v>5</v>
      </c>
      <c r="K352">
        <v>12</v>
      </c>
      <c r="L352">
        <v>0.39444444444444438</v>
      </c>
      <c r="M352">
        <v>4.7333333333333334</v>
      </c>
      <c r="N352">
        <v>9</v>
      </c>
      <c r="O352">
        <v>0.52592592592592591</v>
      </c>
      <c r="P352">
        <v>1.333333333333333</v>
      </c>
      <c r="Q352" t="s">
        <v>52</v>
      </c>
    </row>
    <row r="353" spans="1:17" x14ac:dyDescent="0.3">
      <c r="A353">
        <v>43814</v>
      </c>
      <c r="B353" t="s">
        <v>176</v>
      </c>
      <c r="C353" t="s">
        <v>16</v>
      </c>
      <c r="D353" t="s">
        <v>62</v>
      </c>
      <c r="E353">
        <v>6.76</v>
      </c>
      <c r="F353" s="50">
        <v>44698</v>
      </c>
      <c r="G353" s="50">
        <v>44706</v>
      </c>
      <c r="H353">
        <v>4</v>
      </c>
      <c r="I353">
        <v>2021</v>
      </c>
      <c r="J353" t="s">
        <v>5</v>
      </c>
      <c r="K353">
        <v>12</v>
      </c>
      <c r="L353">
        <v>0.39444444444444438</v>
      </c>
      <c r="M353">
        <v>4.7333333333333334</v>
      </c>
      <c r="N353">
        <v>9</v>
      </c>
      <c r="O353">
        <v>0.52592592592592591</v>
      </c>
      <c r="P353">
        <v>1.333333333333333</v>
      </c>
      <c r="Q353" t="s">
        <v>175</v>
      </c>
    </row>
    <row r="354" spans="1:17" x14ac:dyDescent="0.3">
      <c r="A354">
        <v>43814</v>
      </c>
      <c r="B354" t="s">
        <v>176</v>
      </c>
      <c r="C354" t="s">
        <v>16</v>
      </c>
      <c r="D354" t="s">
        <v>62</v>
      </c>
      <c r="E354">
        <v>6.76</v>
      </c>
      <c r="F354" s="50">
        <v>44698</v>
      </c>
      <c r="G354" s="50">
        <v>44706</v>
      </c>
      <c r="H354">
        <v>4</v>
      </c>
      <c r="I354">
        <v>2021</v>
      </c>
      <c r="J354" t="s">
        <v>5</v>
      </c>
      <c r="K354">
        <v>12</v>
      </c>
      <c r="L354">
        <v>0.39444444444444438</v>
      </c>
      <c r="M354">
        <v>4.7333333333333334</v>
      </c>
      <c r="N354">
        <v>9</v>
      </c>
      <c r="O354">
        <v>0.52592592592592591</v>
      </c>
      <c r="P354">
        <v>1.333333333333333</v>
      </c>
      <c r="Q354" t="s">
        <v>145</v>
      </c>
    </row>
    <row r="355" spans="1:17" x14ac:dyDescent="0.3">
      <c r="A355">
        <v>43814</v>
      </c>
      <c r="B355" t="s">
        <v>176</v>
      </c>
      <c r="C355" t="s">
        <v>16</v>
      </c>
      <c r="D355" t="s">
        <v>62</v>
      </c>
      <c r="E355">
        <v>6.76</v>
      </c>
      <c r="F355" s="50">
        <v>44698</v>
      </c>
      <c r="G355" s="50">
        <v>44706</v>
      </c>
      <c r="H355">
        <v>4</v>
      </c>
      <c r="I355">
        <v>2021</v>
      </c>
      <c r="J355" t="s">
        <v>5</v>
      </c>
      <c r="K355">
        <v>12</v>
      </c>
      <c r="L355">
        <v>0.39444444444444438</v>
      </c>
      <c r="M355">
        <v>4.7333333333333334</v>
      </c>
      <c r="N355">
        <v>9</v>
      </c>
      <c r="O355">
        <v>0.52592592592592591</v>
      </c>
      <c r="P355">
        <v>1.333333333333333</v>
      </c>
      <c r="Q355" t="s">
        <v>130</v>
      </c>
    </row>
    <row r="356" spans="1:17" x14ac:dyDescent="0.3">
      <c r="A356">
        <v>43814</v>
      </c>
      <c r="B356" t="s">
        <v>176</v>
      </c>
      <c r="C356" t="s">
        <v>16</v>
      </c>
      <c r="D356" t="s">
        <v>62</v>
      </c>
      <c r="E356">
        <v>6.76</v>
      </c>
      <c r="F356" s="50">
        <v>44698</v>
      </c>
      <c r="G356" s="50">
        <v>44706</v>
      </c>
      <c r="H356">
        <v>4</v>
      </c>
      <c r="I356">
        <v>2021</v>
      </c>
      <c r="J356" t="s">
        <v>5</v>
      </c>
      <c r="K356">
        <v>12</v>
      </c>
      <c r="L356">
        <v>0.39444444444444438</v>
      </c>
      <c r="M356">
        <v>4.7333333333333334</v>
      </c>
      <c r="N356">
        <v>9</v>
      </c>
      <c r="O356">
        <v>0.52592592592592591</v>
      </c>
      <c r="P356">
        <v>1.333333333333333</v>
      </c>
      <c r="Q356" t="s">
        <v>103</v>
      </c>
    </row>
    <row r="357" spans="1:17" x14ac:dyDescent="0.3">
      <c r="A357">
        <v>40056</v>
      </c>
      <c r="B357" t="s">
        <v>177</v>
      </c>
      <c r="C357" t="s">
        <v>16</v>
      </c>
      <c r="D357" t="s">
        <v>4</v>
      </c>
      <c r="E357">
        <v>7.37</v>
      </c>
      <c r="F357" s="50">
        <v>44340</v>
      </c>
      <c r="G357" s="50">
        <v>44347</v>
      </c>
      <c r="H357">
        <v>7</v>
      </c>
      <c r="I357">
        <v>2020</v>
      </c>
      <c r="J357" t="s">
        <v>5</v>
      </c>
      <c r="K357">
        <v>12</v>
      </c>
      <c r="L357">
        <v>0.3972222222222222</v>
      </c>
      <c r="M357">
        <v>4.7666666666666666</v>
      </c>
      <c r="N357">
        <v>8</v>
      </c>
      <c r="O357">
        <v>0.59583333333333333</v>
      </c>
      <c r="P357">
        <v>1.5</v>
      </c>
      <c r="Q357" t="s">
        <v>23</v>
      </c>
    </row>
    <row r="358" spans="1:17" x14ac:dyDescent="0.3">
      <c r="A358">
        <v>40056</v>
      </c>
      <c r="B358" t="s">
        <v>177</v>
      </c>
      <c r="C358" t="s">
        <v>16</v>
      </c>
      <c r="D358" t="s">
        <v>4</v>
      </c>
      <c r="E358">
        <v>7.37</v>
      </c>
      <c r="F358" s="50">
        <v>44340</v>
      </c>
      <c r="G358" s="50">
        <v>44347</v>
      </c>
      <c r="H358">
        <v>7</v>
      </c>
      <c r="I358">
        <v>2020</v>
      </c>
      <c r="J358" t="s">
        <v>5</v>
      </c>
      <c r="K358">
        <v>12</v>
      </c>
      <c r="L358">
        <v>0.3972222222222222</v>
      </c>
      <c r="M358">
        <v>4.7666666666666666</v>
      </c>
      <c r="N358">
        <v>8</v>
      </c>
      <c r="O358">
        <v>0.59583333333333333</v>
      </c>
      <c r="P358">
        <v>1.5</v>
      </c>
      <c r="Q358" t="s">
        <v>10</v>
      </c>
    </row>
    <row r="359" spans="1:17" x14ac:dyDescent="0.3">
      <c r="A359">
        <v>40056</v>
      </c>
      <c r="B359" t="s">
        <v>177</v>
      </c>
      <c r="C359" t="s">
        <v>16</v>
      </c>
      <c r="D359" t="s">
        <v>4</v>
      </c>
      <c r="E359">
        <v>7.37</v>
      </c>
      <c r="F359" s="50">
        <v>44340</v>
      </c>
      <c r="G359" s="50">
        <v>44347</v>
      </c>
      <c r="H359">
        <v>7</v>
      </c>
      <c r="I359">
        <v>2020</v>
      </c>
      <c r="J359" t="s">
        <v>5</v>
      </c>
      <c r="K359">
        <v>12</v>
      </c>
      <c r="L359">
        <v>0.3972222222222222</v>
      </c>
      <c r="M359">
        <v>4.7666666666666666</v>
      </c>
      <c r="N359">
        <v>8</v>
      </c>
      <c r="O359">
        <v>0.59583333333333333</v>
      </c>
      <c r="P359">
        <v>1.5</v>
      </c>
      <c r="Q359" t="s">
        <v>13</v>
      </c>
    </row>
    <row r="360" spans="1:17" x14ac:dyDescent="0.3">
      <c r="A360">
        <v>49505</v>
      </c>
      <c r="B360" t="s">
        <v>178</v>
      </c>
      <c r="C360" t="s">
        <v>16</v>
      </c>
      <c r="D360" t="s">
        <v>4</v>
      </c>
      <c r="E360">
        <v>6.15</v>
      </c>
      <c r="F360" s="50">
        <v>44718</v>
      </c>
      <c r="G360" s="50">
        <v>44759</v>
      </c>
      <c r="H360">
        <v>6</v>
      </c>
      <c r="I360">
        <v>2021</v>
      </c>
      <c r="J360" t="s">
        <v>19</v>
      </c>
      <c r="K360">
        <v>12</v>
      </c>
      <c r="L360">
        <v>3.3611111111111112E-2</v>
      </c>
      <c r="M360">
        <v>0.40333333333333332</v>
      </c>
      <c r="N360">
        <v>42</v>
      </c>
      <c r="O360">
        <v>9.6031746031746031E-3</v>
      </c>
      <c r="P360">
        <v>0.2857142857142857</v>
      </c>
      <c r="Q360" t="s">
        <v>6</v>
      </c>
    </row>
    <row r="361" spans="1:17" x14ac:dyDescent="0.3">
      <c r="A361">
        <v>552</v>
      </c>
      <c r="B361" t="s">
        <v>179</v>
      </c>
      <c r="C361" t="s">
        <v>16</v>
      </c>
      <c r="D361" t="s">
        <v>36</v>
      </c>
      <c r="E361">
        <v>7.77</v>
      </c>
      <c r="F361" s="50">
        <v>42471</v>
      </c>
      <c r="G361" s="50">
        <v>42549</v>
      </c>
      <c r="H361">
        <v>7</v>
      </c>
      <c r="I361">
        <v>1999</v>
      </c>
      <c r="J361" t="s">
        <v>17</v>
      </c>
      <c r="K361">
        <v>54</v>
      </c>
      <c r="L361">
        <v>0.4</v>
      </c>
      <c r="M361">
        <v>21.6</v>
      </c>
      <c r="N361">
        <v>79</v>
      </c>
      <c r="O361">
        <v>0.27341772151898741</v>
      </c>
      <c r="P361">
        <v>0.68354430379746833</v>
      </c>
      <c r="Q361" t="s">
        <v>23</v>
      </c>
    </row>
    <row r="362" spans="1:17" x14ac:dyDescent="0.3">
      <c r="A362">
        <v>552</v>
      </c>
      <c r="B362" t="s">
        <v>179</v>
      </c>
      <c r="C362" t="s">
        <v>16</v>
      </c>
      <c r="D362" t="s">
        <v>36</v>
      </c>
      <c r="E362">
        <v>7.77</v>
      </c>
      <c r="F362" s="50">
        <v>42471</v>
      </c>
      <c r="G362" s="50">
        <v>42549</v>
      </c>
      <c r="H362">
        <v>7</v>
      </c>
      <c r="I362">
        <v>1999</v>
      </c>
      <c r="J362" t="s">
        <v>17</v>
      </c>
      <c r="K362">
        <v>54</v>
      </c>
      <c r="L362">
        <v>0.4</v>
      </c>
      <c r="M362">
        <v>21.6</v>
      </c>
      <c r="N362">
        <v>79</v>
      </c>
      <c r="O362">
        <v>0.27341772151898741</v>
      </c>
      <c r="P362">
        <v>0.68354430379746833</v>
      </c>
      <c r="Q362" t="s">
        <v>10</v>
      </c>
    </row>
    <row r="363" spans="1:17" x14ac:dyDescent="0.3">
      <c r="A363">
        <v>552</v>
      </c>
      <c r="B363" t="s">
        <v>179</v>
      </c>
      <c r="C363" t="s">
        <v>16</v>
      </c>
      <c r="D363" t="s">
        <v>36</v>
      </c>
      <c r="E363">
        <v>7.77</v>
      </c>
      <c r="F363" s="50">
        <v>42471</v>
      </c>
      <c r="G363" s="50">
        <v>42549</v>
      </c>
      <c r="H363">
        <v>7</v>
      </c>
      <c r="I363">
        <v>1999</v>
      </c>
      <c r="J363" t="s">
        <v>17</v>
      </c>
      <c r="K363">
        <v>54</v>
      </c>
      <c r="L363">
        <v>0.4</v>
      </c>
      <c r="M363">
        <v>21.6</v>
      </c>
      <c r="N363">
        <v>79</v>
      </c>
      <c r="O363">
        <v>0.27341772151898741</v>
      </c>
      <c r="P363">
        <v>0.68354430379746833</v>
      </c>
      <c r="Q363" t="s">
        <v>20</v>
      </c>
    </row>
    <row r="364" spans="1:17" x14ac:dyDescent="0.3">
      <c r="A364">
        <v>552</v>
      </c>
      <c r="B364" t="s">
        <v>179</v>
      </c>
      <c r="C364" t="s">
        <v>16</v>
      </c>
      <c r="D364" t="s">
        <v>36</v>
      </c>
      <c r="E364">
        <v>7.77</v>
      </c>
      <c r="F364" s="50">
        <v>42471</v>
      </c>
      <c r="G364" s="50">
        <v>42549</v>
      </c>
      <c r="H364">
        <v>7</v>
      </c>
      <c r="I364">
        <v>1999</v>
      </c>
      <c r="J364" t="s">
        <v>17</v>
      </c>
      <c r="K364">
        <v>54</v>
      </c>
      <c r="L364">
        <v>0.4</v>
      </c>
      <c r="M364">
        <v>21.6</v>
      </c>
      <c r="N364">
        <v>79</v>
      </c>
      <c r="O364">
        <v>0.27341772151898741</v>
      </c>
      <c r="P364">
        <v>0.68354430379746833</v>
      </c>
      <c r="Q364" t="s">
        <v>11</v>
      </c>
    </row>
    <row r="365" spans="1:17" x14ac:dyDescent="0.3">
      <c r="A365">
        <v>552</v>
      </c>
      <c r="B365" t="s">
        <v>179</v>
      </c>
      <c r="C365" t="s">
        <v>16</v>
      </c>
      <c r="D365" t="s">
        <v>36</v>
      </c>
      <c r="E365">
        <v>7.77</v>
      </c>
      <c r="F365" s="50">
        <v>42471</v>
      </c>
      <c r="G365" s="50">
        <v>42549</v>
      </c>
      <c r="H365">
        <v>7</v>
      </c>
      <c r="I365">
        <v>1999</v>
      </c>
      <c r="J365" t="s">
        <v>17</v>
      </c>
      <c r="K365">
        <v>54</v>
      </c>
      <c r="L365">
        <v>0.4</v>
      </c>
      <c r="M365">
        <v>21.6</v>
      </c>
      <c r="N365">
        <v>79</v>
      </c>
      <c r="O365">
        <v>0.27341772151898741</v>
      </c>
      <c r="P365">
        <v>0.68354430379746833</v>
      </c>
      <c r="Q365" t="s">
        <v>25</v>
      </c>
    </row>
    <row r="366" spans="1:17" x14ac:dyDescent="0.3">
      <c r="A366">
        <v>552</v>
      </c>
      <c r="B366" t="s">
        <v>179</v>
      </c>
      <c r="C366" t="s">
        <v>16</v>
      </c>
      <c r="D366" t="s">
        <v>36</v>
      </c>
      <c r="E366">
        <v>7.77</v>
      </c>
      <c r="F366" s="50">
        <v>42471</v>
      </c>
      <c r="G366" s="50">
        <v>42549</v>
      </c>
      <c r="H366">
        <v>7</v>
      </c>
      <c r="I366">
        <v>1999</v>
      </c>
      <c r="J366" t="s">
        <v>17</v>
      </c>
      <c r="K366">
        <v>54</v>
      </c>
      <c r="L366">
        <v>0.4</v>
      </c>
      <c r="M366">
        <v>21.6</v>
      </c>
      <c r="N366">
        <v>79</v>
      </c>
      <c r="O366">
        <v>0.27341772151898741</v>
      </c>
      <c r="P366">
        <v>0.68354430379746833</v>
      </c>
      <c r="Q366" t="s">
        <v>180</v>
      </c>
    </row>
    <row r="367" spans="1:17" x14ac:dyDescent="0.3">
      <c r="A367">
        <v>1313</v>
      </c>
      <c r="B367" t="s">
        <v>181</v>
      </c>
      <c r="C367" t="s">
        <v>16</v>
      </c>
      <c r="D367" t="s">
        <v>4</v>
      </c>
      <c r="E367">
        <v>7.23</v>
      </c>
      <c r="F367" s="50">
        <v>43645</v>
      </c>
      <c r="G367" s="50">
        <v>43668</v>
      </c>
      <c r="H367">
        <v>5</v>
      </c>
      <c r="I367">
        <v>2000</v>
      </c>
      <c r="J367" t="s">
        <v>17</v>
      </c>
      <c r="K367">
        <v>50</v>
      </c>
      <c r="L367">
        <v>0.41666666666666669</v>
      </c>
      <c r="M367">
        <v>20.833333333333339</v>
      </c>
      <c r="N367">
        <v>24</v>
      </c>
      <c r="O367">
        <v>0.86805555555555569</v>
      </c>
      <c r="P367">
        <v>2.083333333333333</v>
      </c>
      <c r="Q367" t="s">
        <v>23</v>
      </c>
    </row>
    <row r="368" spans="1:17" x14ac:dyDescent="0.3">
      <c r="A368">
        <v>1313</v>
      </c>
      <c r="B368" t="s">
        <v>181</v>
      </c>
      <c r="C368" t="s">
        <v>16</v>
      </c>
      <c r="D368" t="s">
        <v>4</v>
      </c>
      <c r="E368">
        <v>7.23</v>
      </c>
      <c r="F368" s="50">
        <v>43645</v>
      </c>
      <c r="G368" s="50">
        <v>43668</v>
      </c>
      <c r="H368">
        <v>5</v>
      </c>
      <c r="I368">
        <v>2000</v>
      </c>
      <c r="J368" t="s">
        <v>17</v>
      </c>
      <c r="K368">
        <v>50</v>
      </c>
      <c r="L368">
        <v>0.41666666666666669</v>
      </c>
      <c r="M368">
        <v>20.833333333333339</v>
      </c>
      <c r="N368">
        <v>24</v>
      </c>
      <c r="O368">
        <v>0.86805555555555569</v>
      </c>
      <c r="P368">
        <v>2.083333333333333</v>
      </c>
      <c r="Q368" t="s">
        <v>10</v>
      </c>
    </row>
    <row r="369" spans="1:17" x14ac:dyDescent="0.3">
      <c r="A369">
        <v>1313</v>
      </c>
      <c r="B369" t="s">
        <v>181</v>
      </c>
      <c r="C369" t="s">
        <v>16</v>
      </c>
      <c r="D369" t="s">
        <v>4</v>
      </c>
      <c r="E369">
        <v>7.23</v>
      </c>
      <c r="F369" s="50">
        <v>43645</v>
      </c>
      <c r="G369" s="50">
        <v>43668</v>
      </c>
      <c r="H369">
        <v>5</v>
      </c>
      <c r="I369">
        <v>2000</v>
      </c>
      <c r="J369" t="s">
        <v>17</v>
      </c>
      <c r="K369">
        <v>50</v>
      </c>
      <c r="L369">
        <v>0.41666666666666669</v>
      </c>
      <c r="M369">
        <v>20.833333333333339</v>
      </c>
      <c r="N369">
        <v>24</v>
      </c>
      <c r="O369">
        <v>0.86805555555555569</v>
      </c>
      <c r="P369">
        <v>2.083333333333333</v>
      </c>
      <c r="Q369" t="s">
        <v>20</v>
      </c>
    </row>
    <row r="370" spans="1:17" x14ac:dyDescent="0.3">
      <c r="A370">
        <v>1313</v>
      </c>
      <c r="B370" t="s">
        <v>181</v>
      </c>
      <c r="C370" t="s">
        <v>16</v>
      </c>
      <c r="D370" t="s">
        <v>4</v>
      </c>
      <c r="E370">
        <v>7.23</v>
      </c>
      <c r="F370" s="50">
        <v>43645</v>
      </c>
      <c r="G370" s="50">
        <v>43668</v>
      </c>
      <c r="H370">
        <v>5</v>
      </c>
      <c r="I370">
        <v>2000</v>
      </c>
      <c r="J370" t="s">
        <v>17</v>
      </c>
      <c r="K370">
        <v>50</v>
      </c>
      <c r="L370">
        <v>0.41666666666666669</v>
      </c>
      <c r="M370">
        <v>20.833333333333339</v>
      </c>
      <c r="N370">
        <v>24</v>
      </c>
      <c r="O370">
        <v>0.86805555555555569</v>
      </c>
      <c r="P370">
        <v>2.083333333333333</v>
      </c>
      <c r="Q370" t="s">
        <v>24</v>
      </c>
    </row>
    <row r="371" spans="1:17" x14ac:dyDescent="0.3">
      <c r="A371">
        <v>1313</v>
      </c>
      <c r="B371" t="s">
        <v>181</v>
      </c>
      <c r="C371" t="s">
        <v>16</v>
      </c>
      <c r="D371" t="s">
        <v>4</v>
      </c>
      <c r="E371">
        <v>7.23</v>
      </c>
      <c r="F371" s="50">
        <v>43645</v>
      </c>
      <c r="G371" s="50">
        <v>43668</v>
      </c>
      <c r="H371">
        <v>5</v>
      </c>
      <c r="I371">
        <v>2000</v>
      </c>
      <c r="J371" t="s">
        <v>17</v>
      </c>
      <c r="K371">
        <v>50</v>
      </c>
      <c r="L371">
        <v>0.41666666666666669</v>
      </c>
      <c r="M371">
        <v>20.833333333333339</v>
      </c>
      <c r="N371">
        <v>24</v>
      </c>
      <c r="O371">
        <v>0.86805555555555569</v>
      </c>
      <c r="P371">
        <v>2.083333333333333</v>
      </c>
      <c r="Q371" t="s">
        <v>11</v>
      </c>
    </row>
    <row r="372" spans="1:17" x14ac:dyDescent="0.3">
      <c r="A372">
        <v>1313</v>
      </c>
      <c r="B372" t="s">
        <v>181</v>
      </c>
      <c r="C372" t="s">
        <v>16</v>
      </c>
      <c r="D372" t="s">
        <v>4</v>
      </c>
      <c r="E372">
        <v>7.23</v>
      </c>
      <c r="F372" s="50">
        <v>43645</v>
      </c>
      <c r="G372" s="50">
        <v>43668</v>
      </c>
      <c r="H372">
        <v>5</v>
      </c>
      <c r="I372">
        <v>2000</v>
      </c>
      <c r="J372" t="s">
        <v>17</v>
      </c>
      <c r="K372">
        <v>50</v>
      </c>
      <c r="L372">
        <v>0.41666666666666669</v>
      </c>
      <c r="M372">
        <v>20.833333333333339</v>
      </c>
      <c r="N372">
        <v>24</v>
      </c>
      <c r="O372">
        <v>0.86805555555555569</v>
      </c>
      <c r="P372">
        <v>2.083333333333333</v>
      </c>
      <c r="Q372" t="s">
        <v>25</v>
      </c>
    </row>
    <row r="373" spans="1:17" x14ac:dyDescent="0.3">
      <c r="A373">
        <v>1313</v>
      </c>
      <c r="B373" t="s">
        <v>181</v>
      </c>
      <c r="C373" t="s">
        <v>16</v>
      </c>
      <c r="D373" t="s">
        <v>4</v>
      </c>
      <c r="E373">
        <v>7.23</v>
      </c>
      <c r="F373" s="50">
        <v>43645</v>
      </c>
      <c r="G373" s="50">
        <v>43668</v>
      </c>
      <c r="H373">
        <v>5</v>
      </c>
      <c r="I373">
        <v>2000</v>
      </c>
      <c r="J373" t="s">
        <v>17</v>
      </c>
      <c r="K373">
        <v>50</v>
      </c>
      <c r="L373">
        <v>0.41666666666666669</v>
      </c>
      <c r="M373">
        <v>20.833333333333339</v>
      </c>
      <c r="N373">
        <v>24</v>
      </c>
      <c r="O373">
        <v>0.86805555555555569</v>
      </c>
      <c r="P373">
        <v>2.083333333333333</v>
      </c>
      <c r="Q373" t="s">
        <v>180</v>
      </c>
    </row>
    <row r="374" spans="1:17" x14ac:dyDescent="0.3">
      <c r="A374">
        <v>2962</v>
      </c>
      <c r="B374" t="s">
        <v>182</v>
      </c>
      <c r="C374" t="s">
        <v>85</v>
      </c>
      <c r="D374" t="s">
        <v>4</v>
      </c>
      <c r="E374">
        <v>7.1</v>
      </c>
      <c r="F374" s="50">
        <v>44110</v>
      </c>
      <c r="G374" s="50">
        <v>44110</v>
      </c>
      <c r="H374">
        <v>7</v>
      </c>
      <c r="I374">
        <v>2000</v>
      </c>
      <c r="J374" t="s">
        <v>5</v>
      </c>
      <c r="K374">
        <v>2</v>
      </c>
      <c r="L374">
        <v>0.54166666666666663</v>
      </c>
      <c r="M374">
        <v>1.083333333333333</v>
      </c>
      <c r="N374">
        <v>1</v>
      </c>
      <c r="O374">
        <v>1.083333333333333</v>
      </c>
      <c r="P374">
        <v>2</v>
      </c>
      <c r="Q374" t="s">
        <v>10</v>
      </c>
    </row>
    <row r="375" spans="1:17" x14ac:dyDescent="0.3">
      <c r="A375">
        <v>2962</v>
      </c>
      <c r="B375" t="s">
        <v>182</v>
      </c>
      <c r="C375" t="s">
        <v>85</v>
      </c>
      <c r="D375" t="s">
        <v>4</v>
      </c>
      <c r="E375">
        <v>7.1</v>
      </c>
      <c r="F375" s="50">
        <v>44110</v>
      </c>
      <c r="G375" s="50">
        <v>44110</v>
      </c>
      <c r="H375">
        <v>7</v>
      </c>
      <c r="I375">
        <v>2000</v>
      </c>
      <c r="J375" t="s">
        <v>5</v>
      </c>
      <c r="K375">
        <v>2</v>
      </c>
      <c r="L375">
        <v>0.54166666666666663</v>
      </c>
      <c r="M375">
        <v>1.083333333333333</v>
      </c>
      <c r="N375">
        <v>1</v>
      </c>
      <c r="O375">
        <v>1.083333333333333</v>
      </c>
      <c r="P375">
        <v>2</v>
      </c>
      <c r="Q375" t="s">
        <v>11</v>
      </c>
    </row>
    <row r="376" spans="1:17" x14ac:dyDescent="0.3">
      <c r="A376">
        <v>2962</v>
      </c>
      <c r="B376" t="s">
        <v>182</v>
      </c>
      <c r="C376" t="s">
        <v>85</v>
      </c>
      <c r="D376" t="s">
        <v>4</v>
      </c>
      <c r="E376">
        <v>7.1</v>
      </c>
      <c r="F376" s="50">
        <v>44110</v>
      </c>
      <c r="G376" s="50">
        <v>44110</v>
      </c>
      <c r="H376">
        <v>7</v>
      </c>
      <c r="I376">
        <v>2000</v>
      </c>
      <c r="J376" t="s">
        <v>5</v>
      </c>
      <c r="K376">
        <v>2</v>
      </c>
      <c r="L376">
        <v>0.54166666666666663</v>
      </c>
      <c r="M376">
        <v>1.083333333333333</v>
      </c>
      <c r="N376">
        <v>1</v>
      </c>
      <c r="O376">
        <v>1.083333333333333</v>
      </c>
      <c r="P376">
        <v>2</v>
      </c>
      <c r="Q376" t="s">
        <v>180</v>
      </c>
    </row>
    <row r="377" spans="1:17" x14ac:dyDescent="0.3">
      <c r="A377">
        <v>2962</v>
      </c>
      <c r="B377" t="s">
        <v>182</v>
      </c>
      <c r="C377" t="s">
        <v>85</v>
      </c>
      <c r="D377" t="s">
        <v>4</v>
      </c>
      <c r="E377">
        <v>7.1</v>
      </c>
      <c r="F377" s="50">
        <v>44110</v>
      </c>
      <c r="G377" s="50">
        <v>44110</v>
      </c>
      <c r="H377">
        <v>7</v>
      </c>
      <c r="I377">
        <v>2000</v>
      </c>
      <c r="J377" t="s">
        <v>5</v>
      </c>
      <c r="K377">
        <v>2</v>
      </c>
      <c r="L377">
        <v>0.54166666666666663</v>
      </c>
      <c r="M377">
        <v>1.083333333333333</v>
      </c>
      <c r="N377">
        <v>1</v>
      </c>
      <c r="O377">
        <v>1.083333333333333</v>
      </c>
      <c r="P377">
        <v>2</v>
      </c>
      <c r="Q377" t="s">
        <v>13</v>
      </c>
    </row>
    <row r="378" spans="1:17" x14ac:dyDescent="0.3">
      <c r="A378">
        <v>2398</v>
      </c>
      <c r="B378" t="s">
        <v>183</v>
      </c>
      <c r="C378" t="s">
        <v>85</v>
      </c>
      <c r="D378" t="s">
        <v>4</v>
      </c>
      <c r="E378">
        <v>7.26</v>
      </c>
      <c r="F378" s="50">
        <v>44548</v>
      </c>
      <c r="G378" s="50">
        <v>44548</v>
      </c>
      <c r="H378">
        <v>7</v>
      </c>
      <c r="I378">
        <v>2001</v>
      </c>
      <c r="J378" t="s">
        <v>9</v>
      </c>
      <c r="K378">
        <v>1</v>
      </c>
      <c r="L378">
        <v>0.5</v>
      </c>
      <c r="M378">
        <v>0.5</v>
      </c>
      <c r="N378">
        <v>1</v>
      </c>
      <c r="O378">
        <v>0.5</v>
      </c>
      <c r="P378">
        <v>1</v>
      </c>
      <c r="Q378" t="s">
        <v>10</v>
      </c>
    </row>
    <row r="379" spans="1:17" x14ac:dyDescent="0.3">
      <c r="A379">
        <v>2398</v>
      </c>
      <c r="B379" t="s">
        <v>183</v>
      </c>
      <c r="C379" t="s">
        <v>85</v>
      </c>
      <c r="D379" t="s">
        <v>4</v>
      </c>
      <c r="E379">
        <v>7.26</v>
      </c>
      <c r="F379" s="50">
        <v>44548</v>
      </c>
      <c r="G379" s="50">
        <v>44548</v>
      </c>
      <c r="H379">
        <v>7</v>
      </c>
      <c r="I379">
        <v>2001</v>
      </c>
      <c r="J379" t="s">
        <v>9</v>
      </c>
      <c r="K379">
        <v>1</v>
      </c>
      <c r="L379">
        <v>0.5</v>
      </c>
      <c r="M379">
        <v>0.5</v>
      </c>
      <c r="N379">
        <v>1</v>
      </c>
      <c r="O379">
        <v>0.5</v>
      </c>
      <c r="P379">
        <v>1</v>
      </c>
      <c r="Q379" t="s">
        <v>20</v>
      </c>
    </row>
    <row r="380" spans="1:17" x14ac:dyDescent="0.3">
      <c r="A380">
        <v>2398</v>
      </c>
      <c r="B380" t="s">
        <v>183</v>
      </c>
      <c r="C380" t="s">
        <v>85</v>
      </c>
      <c r="D380" t="s">
        <v>4</v>
      </c>
      <c r="E380">
        <v>7.26</v>
      </c>
      <c r="F380" s="50">
        <v>44548</v>
      </c>
      <c r="G380" s="50">
        <v>44548</v>
      </c>
      <c r="H380">
        <v>7</v>
      </c>
      <c r="I380">
        <v>2001</v>
      </c>
      <c r="J380" t="s">
        <v>9</v>
      </c>
      <c r="K380">
        <v>1</v>
      </c>
      <c r="L380">
        <v>0.5</v>
      </c>
      <c r="M380">
        <v>0.5</v>
      </c>
      <c r="N380">
        <v>1</v>
      </c>
      <c r="O380">
        <v>0.5</v>
      </c>
      <c r="P380">
        <v>1</v>
      </c>
      <c r="Q380" t="s">
        <v>24</v>
      </c>
    </row>
    <row r="381" spans="1:17" x14ac:dyDescent="0.3">
      <c r="A381">
        <v>2398</v>
      </c>
      <c r="B381" t="s">
        <v>183</v>
      </c>
      <c r="C381" t="s">
        <v>85</v>
      </c>
      <c r="D381" t="s">
        <v>4</v>
      </c>
      <c r="E381">
        <v>7.26</v>
      </c>
      <c r="F381" s="50">
        <v>44548</v>
      </c>
      <c r="G381" s="50">
        <v>44548</v>
      </c>
      <c r="H381">
        <v>7</v>
      </c>
      <c r="I381">
        <v>2001</v>
      </c>
      <c r="J381" t="s">
        <v>9</v>
      </c>
      <c r="K381">
        <v>1</v>
      </c>
      <c r="L381">
        <v>0.5</v>
      </c>
      <c r="M381">
        <v>0.5</v>
      </c>
      <c r="N381">
        <v>1</v>
      </c>
      <c r="O381">
        <v>0.5</v>
      </c>
      <c r="P381">
        <v>1</v>
      </c>
      <c r="Q381" t="s">
        <v>180</v>
      </c>
    </row>
    <row r="382" spans="1:17" x14ac:dyDescent="0.3">
      <c r="A382">
        <v>2398</v>
      </c>
      <c r="B382" t="s">
        <v>183</v>
      </c>
      <c r="C382" t="s">
        <v>85</v>
      </c>
      <c r="D382" t="s">
        <v>4</v>
      </c>
      <c r="E382">
        <v>7.26</v>
      </c>
      <c r="F382" s="50">
        <v>44548</v>
      </c>
      <c r="G382" s="50">
        <v>44548</v>
      </c>
      <c r="H382">
        <v>7</v>
      </c>
      <c r="I382">
        <v>2001</v>
      </c>
      <c r="J382" t="s">
        <v>9</v>
      </c>
      <c r="K382">
        <v>1</v>
      </c>
      <c r="L382">
        <v>0.5</v>
      </c>
      <c r="M382">
        <v>0.5</v>
      </c>
      <c r="N382">
        <v>1</v>
      </c>
      <c r="O382">
        <v>0.5</v>
      </c>
      <c r="P382">
        <v>1</v>
      </c>
      <c r="Q382" t="s">
        <v>13</v>
      </c>
    </row>
    <row r="383" spans="1:17" x14ac:dyDescent="0.3">
      <c r="A383">
        <v>2397</v>
      </c>
      <c r="B383" t="s">
        <v>184</v>
      </c>
      <c r="C383" t="s">
        <v>85</v>
      </c>
      <c r="D383" t="s">
        <v>4</v>
      </c>
      <c r="E383">
        <v>7.78</v>
      </c>
      <c r="F383" s="50">
        <v>43526</v>
      </c>
      <c r="G383" s="50">
        <v>43526</v>
      </c>
      <c r="H383">
        <v>7</v>
      </c>
      <c r="I383">
        <v>2000</v>
      </c>
      <c r="J383" t="s">
        <v>9</v>
      </c>
      <c r="K383">
        <v>1</v>
      </c>
      <c r="L383">
        <v>0.68333333333333335</v>
      </c>
      <c r="M383">
        <v>0.68333333333333335</v>
      </c>
      <c r="N383">
        <v>1</v>
      </c>
      <c r="O383">
        <v>0.68333333333333335</v>
      </c>
      <c r="P383">
        <v>1</v>
      </c>
      <c r="Q383" t="s">
        <v>10</v>
      </c>
    </row>
    <row r="384" spans="1:17" x14ac:dyDescent="0.3">
      <c r="A384">
        <v>2397</v>
      </c>
      <c r="B384" t="s">
        <v>184</v>
      </c>
      <c r="C384" t="s">
        <v>85</v>
      </c>
      <c r="D384" t="s">
        <v>4</v>
      </c>
      <c r="E384">
        <v>7.78</v>
      </c>
      <c r="F384" s="50">
        <v>43526</v>
      </c>
      <c r="G384" s="50">
        <v>43526</v>
      </c>
      <c r="H384">
        <v>7</v>
      </c>
      <c r="I384">
        <v>2000</v>
      </c>
      <c r="J384" t="s">
        <v>9</v>
      </c>
      <c r="K384">
        <v>1</v>
      </c>
      <c r="L384">
        <v>0.68333333333333335</v>
      </c>
      <c r="M384">
        <v>0.68333333333333335</v>
      </c>
      <c r="N384">
        <v>1</v>
      </c>
      <c r="O384">
        <v>0.68333333333333335</v>
      </c>
      <c r="P384">
        <v>1</v>
      </c>
      <c r="Q384" t="s">
        <v>20</v>
      </c>
    </row>
    <row r="385" spans="1:17" x14ac:dyDescent="0.3">
      <c r="A385">
        <v>2397</v>
      </c>
      <c r="B385" t="s">
        <v>184</v>
      </c>
      <c r="C385" t="s">
        <v>85</v>
      </c>
      <c r="D385" t="s">
        <v>4</v>
      </c>
      <c r="E385">
        <v>7.78</v>
      </c>
      <c r="F385" s="50">
        <v>43526</v>
      </c>
      <c r="G385" s="50">
        <v>43526</v>
      </c>
      <c r="H385">
        <v>7</v>
      </c>
      <c r="I385">
        <v>2000</v>
      </c>
      <c r="J385" t="s">
        <v>9</v>
      </c>
      <c r="K385">
        <v>1</v>
      </c>
      <c r="L385">
        <v>0.68333333333333335</v>
      </c>
      <c r="M385">
        <v>0.68333333333333335</v>
      </c>
      <c r="N385">
        <v>1</v>
      </c>
      <c r="O385">
        <v>0.68333333333333335</v>
      </c>
      <c r="P385">
        <v>1</v>
      </c>
      <c r="Q385" t="s">
        <v>180</v>
      </c>
    </row>
    <row r="386" spans="1:17" x14ac:dyDescent="0.3">
      <c r="A386">
        <v>2397</v>
      </c>
      <c r="B386" t="s">
        <v>184</v>
      </c>
      <c r="C386" t="s">
        <v>85</v>
      </c>
      <c r="D386" t="s">
        <v>4</v>
      </c>
      <c r="E386">
        <v>7.78</v>
      </c>
      <c r="F386" s="50">
        <v>43526</v>
      </c>
      <c r="G386" s="50">
        <v>43526</v>
      </c>
      <c r="H386">
        <v>7</v>
      </c>
      <c r="I386">
        <v>2000</v>
      </c>
      <c r="J386" t="s">
        <v>9</v>
      </c>
      <c r="K386">
        <v>1</v>
      </c>
      <c r="L386">
        <v>0.68333333333333335</v>
      </c>
      <c r="M386">
        <v>0.68333333333333335</v>
      </c>
      <c r="N386">
        <v>1</v>
      </c>
      <c r="O386">
        <v>0.68333333333333335</v>
      </c>
      <c r="P386">
        <v>1</v>
      </c>
      <c r="Q386" t="s">
        <v>13</v>
      </c>
    </row>
    <row r="387" spans="1:17" x14ac:dyDescent="0.3">
      <c r="A387">
        <v>42571</v>
      </c>
      <c r="B387" t="s">
        <v>185</v>
      </c>
      <c r="C387" t="s">
        <v>16</v>
      </c>
      <c r="D387" t="s">
        <v>62</v>
      </c>
      <c r="E387">
        <v>5.6</v>
      </c>
      <c r="F387" s="50">
        <v>44349</v>
      </c>
      <c r="G387" s="50">
        <v>44363</v>
      </c>
      <c r="H387">
        <v>5</v>
      </c>
      <c r="I387">
        <v>2020</v>
      </c>
      <c r="J387" t="s">
        <v>19</v>
      </c>
      <c r="K387">
        <v>12</v>
      </c>
      <c r="L387">
        <v>5.8333333333333327E-2</v>
      </c>
      <c r="M387">
        <v>0.7</v>
      </c>
      <c r="N387">
        <v>15</v>
      </c>
      <c r="O387">
        <v>4.6666666666666662E-2</v>
      </c>
      <c r="P387">
        <v>0.8</v>
      </c>
      <c r="Q387" t="s">
        <v>20</v>
      </c>
    </row>
    <row r="388" spans="1:17" x14ac:dyDescent="0.3">
      <c r="A388">
        <v>42571</v>
      </c>
      <c r="B388" t="s">
        <v>185</v>
      </c>
      <c r="C388" t="s">
        <v>16</v>
      </c>
      <c r="D388" t="s">
        <v>62</v>
      </c>
      <c r="E388">
        <v>5.6</v>
      </c>
      <c r="F388" s="50">
        <v>44349</v>
      </c>
      <c r="G388" s="50">
        <v>44363</v>
      </c>
      <c r="H388">
        <v>5</v>
      </c>
      <c r="I388">
        <v>2020</v>
      </c>
      <c r="J388" t="s">
        <v>19</v>
      </c>
      <c r="K388">
        <v>12</v>
      </c>
      <c r="L388">
        <v>5.8333333333333327E-2</v>
      </c>
      <c r="M388">
        <v>0.7</v>
      </c>
      <c r="N388">
        <v>15</v>
      </c>
      <c r="O388">
        <v>4.6666666666666662E-2</v>
      </c>
      <c r="P388">
        <v>0.8</v>
      </c>
      <c r="Q388" t="s">
        <v>56</v>
      </c>
    </row>
    <row r="389" spans="1:17" x14ac:dyDescent="0.3">
      <c r="A389">
        <v>42571</v>
      </c>
      <c r="B389" t="s">
        <v>185</v>
      </c>
      <c r="C389" t="s">
        <v>16</v>
      </c>
      <c r="D389" t="s">
        <v>62</v>
      </c>
      <c r="E389">
        <v>5.6</v>
      </c>
      <c r="F389" s="50">
        <v>44349</v>
      </c>
      <c r="G389" s="50">
        <v>44363</v>
      </c>
      <c r="H389">
        <v>5</v>
      </c>
      <c r="I389">
        <v>2020</v>
      </c>
      <c r="J389" t="s">
        <v>19</v>
      </c>
      <c r="K389">
        <v>12</v>
      </c>
      <c r="L389">
        <v>5.8333333333333327E-2</v>
      </c>
      <c r="M389">
        <v>0.7</v>
      </c>
      <c r="N389">
        <v>15</v>
      </c>
      <c r="O389">
        <v>4.6666666666666662E-2</v>
      </c>
      <c r="P389">
        <v>0.8</v>
      </c>
      <c r="Q389" t="s">
        <v>11</v>
      </c>
    </row>
    <row r="390" spans="1:17" x14ac:dyDescent="0.3">
      <c r="A390">
        <v>42990</v>
      </c>
      <c r="B390" t="s">
        <v>186</v>
      </c>
      <c r="C390" t="s">
        <v>8</v>
      </c>
      <c r="D390" t="s">
        <v>62</v>
      </c>
      <c r="E390">
        <v>5.67</v>
      </c>
      <c r="F390" s="50">
        <v>44363</v>
      </c>
      <c r="G390" s="50">
        <v>44363</v>
      </c>
      <c r="H390">
        <v>5</v>
      </c>
      <c r="I390">
        <v>2021</v>
      </c>
      <c r="J390" t="s">
        <v>9</v>
      </c>
      <c r="K390">
        <v>1</v>
      </c>
      <c r="L390">
        <v>5.8333333333333327E-2</v>
      </c>
      <c r="M390">
        <v>5.8333333333333327E-2</v>
      </c>
      <c r="N390">
        <v>1</v>
      </c>
      <c r="O390">
        <v>5.8333333333333327E-2</v>
      </c>
      <c r="P390">
        <v>1</v>
      </c>
      <c r="Q390" t="s">
        <v>20</v>
      </c>
    </row>
    <row r="391" spans="1:17" x14ac:dyDescent="0.3">
      <c r="A391">
        <v>42990</v>
      </c>
      <c r="B391" t="s">
        <v>186</v>
      </c>
      <c r="C391" t="s">
        <v>8</v>
      </c>
      <c r="D391" t="s">
        <v>62</v>
      </c>
      <c r="E391">
        <v>5.67</v>
      </c>
      <c r="F391" s="50">
        <v>44363</v>
      </c>
      <c r="G391" s="50">
        <v>44363</v>
      </c>
      <c r="H391">
        <v>5</v>
      </c>
      <c r="I391">
        <v>2021</v>
      </c>
      <c r="J391" t="s">
        <v>9</v>
      </c>
      <c r="K391">
        <v>1</v>
      </c>
      <c r="L391">
        <v>5.8333333333333327E-2</v>
      </c>
      <c r="M391">
        <v>5.8333333333333327E-2</v>
      </c>
      <c r="N391">
        <v>1</v>
      </c>
      <c r="O391">
        <v>5.8333333333333327E-2</v>
      </c>
      <c r="P391">
        <v>1</v>
      </c>
      <c r="Q391" t="s">
        <v>56</v>
      </c>
    </row>
    <row r="392" spans="1:17" x14ac:dyDescent="0.3">
      <c r="A392">
        <v>42990</v>
      </c>
      <c r="B392" t="s">
        <v>186</v>
      </c>
      <c r="C392" t="s">
        <v>8</v>
      </c>
      <c r="D392" t="s">
        <v>62</v>
      </c>
      <c r="E392">
        <v>5.67</v>
      </c>
      <c r="F392" s="50">
        <v>44363</v>
      </c>
      <c r="G392" s="50">
        <v>44363</v>
      </c>
      <c r="H392">
        <v>5</v>
      </c>
      <c r="I392">
        <v>2021</v>
      </c>
      <c r="J392" t="s">
        <v>9</v>
      </c>
      <c r="K392">
        <v>1</v>
      </c>
      <c r="L392">
        <v>5.8333333333333327E-2</v>
      </c>
      <c r="M392">
        <v>5.8333333333333327E-2</v>
      </c>
      <c r="N392">
        <v>1</v>
      </c>
      <c r="O392">
        <v>5.8333333333333327E-2</v>
      </c>
      <c r="P392">
        <v>1</v>
      </c>
      <c r="Q392" t="s">
        <v>11</v>
      </c>
    </row>
    <row r="393" spans="1:17" x14ac:dyDescent="0.3">
      <c r="A393">
        <v>40623</v>
      </c>
      <c r="B393" t="s">
        <v>187</v>
      </c>
      <c r="C393" t="s">
        <v>16</v>
      </c>
      <c r="D393" t="s">
        <v>22</v>
      </c>
      <c r="E393">
        <v>5.75</v>
      </c>
      <c r="F393" s="50">
        <v>44360</v>
      </c>
      <c r="G393" s="50">
        <v>44369</v>
      </c>
      <c r="H393">
        <v>6</v>
      </c>
      <c r="I393">
        <v>2020</v>
      </c>
      <c r="J393" t="s">
        <v>5</v>
      </c>
      <c r="K393">
        <v>12</v>
      </c>
      <c r="L393">
        <v>0.39777777777777779</v>
      </c>
      <c r="M393">
        <v>4.7733333333333334</v>
      </c>
      <c r="N393">
        <v>10</v>
      </c>
      <c r="O393">
        <v>0.47733333333333328</v>
      </c>
      <c r="P393">
        <v>1.2</v>
      </c>
      <c r="Q393" t="s">
        <v>23</v>
      </c>
    </row>
    <row r="394" spans="1:17" x14ac:dyDescent="0.3">
      <c r="A394">
        <v>40623</v>
      </c>
      <c r="B394" t="s">
        <v>187</v>
      </c>
      <c r="C394" t="s">
        <v>16</v>
      </c>
      <c r="D394" t="s">
        <v>22</v>
      </c>
      <c r="E394">
        <v>5.75</v>
      </c>
      <c r="F394" s="50">
        <v>44360</v>
      </c>
      <c r="G394" s="50">
        <v>44369</v>
      </c>
      <c r="H394">
        <v>6</v>
      </c>
      <c r="I394">
        <v>2020</v>
      </c>
      <c r="J394" t="s">
        <v>5</v>
      </c>
      <c r="K394">
        <v>12</v>
      </c>
      <c r="L394">
        <v>0.39777777777777779</v>
      </c>
      <c r="M394">
        <v>4.7733333333333334</v>
      </c>
      <c r="N394">
        <v>10</v>
      </c>
      <c r="O394">
        <v>0.47733333333333328</v>
      </c>
      <c r="P394">
        <v>1.2</v>
      </c>
      <c r="Q394" t="s">
        <v>20</v>
      </c>
    </row>
    <row r="395" spans="1:17" x14ac:dyDescent="0.3">
      <c r="A395">
        <v>40623</v>
      </c>
      <c r="B395" t="s">
        <v>187</v>
      </c>
      <c r="C395" t="s">
        <v>16</v>
      </c>
      <c r="D395" t="s">
        <v>22</v>
      </c>
      <c r="E395">
        <v>5.75</v>
      </c>
      <c r="F395" s="50">
        <v>44360</v>
      </c>
      <c r="G395" s="50">
        <v>44369</v>
      </c>
      <c r="H395">
        <v>6</v>
      </c>
      <c r="I395">
        <v>2020</v>
      </c>
      <c r="J395" t="s">
        <v>5</v>
      </c>
      <c r="K395">
        <v>12</v>
      </c>
      <c r="L395">
        <v>0.39777777777777779</v>
      </c>
      <c r="M395">
        <v>4.7733333333333334</v>
      </c>
      <c r="N395">
        <v>10</v>
      </c>
      <c r="O395">
        <v>0.47733333333333328</v>
      </c>
      <c r="P395">
        <v>1.2</v>
      </c>
      <c r="Q395" t="s">
        <v>56</v>
      </c>
    </row>
    <row r="396" spans="1:17" x14ac:dyDescent="0.3">
      <c r="A396">
        <v>40623</v>
      </c>
      <c r="B396" t="s">
        <v>187</v>
      </c>
      <c r="C396" t="s">
        <v>16</v>
      </c>
      <c r="D396" t="s">
        <v>22</v>
      </c>
      <c r="E396">
        <v>5.75</v>
      </c>
      <c r="F396" s="50">
        <v>44360</v>
      </c>
      <c r="G396" s="50">
        <v>44369</v>
      </c>
      <c r="H396">
        <v>6</v>
      </c>
      <c r="I396">
        <v>2020</v>
      </c>
      <c r="J396" t="s">
        <v>5</v>
      </c>
      <c r="K396">
        <v>12</v>
      </c>
      <c r="L396">
        <v>0.39777777777777779</v>
      </c>
      <c r="M396">
        <v>4.7733333333333334</v>
      </c>
      <c r="N396">
        <v>10</v>
      </c>
      <c r="O396">
        <v>0.47733333333333328</v>
      </c>
      <c r="P396">
        <v>1.2</v>
      </c>
      <c r="Q396" t="s">
        <v>32</v>
      </c>
    </row>
    <row r="397" spans="1:17" x14ac:dyDescent="0.3">
      <c r="A397">
        <v>40623</v>
      </c>
      <c r="B397" t="s">
        <v>187</v>
      </c>
      <c r="C397" t="s">
        <v>16</v>
      </c>
      <c r="D397" t="s">
        <v>22</v>
      </c>
      <c r="E397">
        <v>5.75</v>
      </c>
      <c r="F397" s="50">
        <v>44360</v>
      </c>
      <c r="G397" s="50">
        <v>44369</v>
      </c>
      <c r="H397">
        <v>6</v>
      </c>
      <c r="I397">
        <v>2020</v>
      </c>
      <c r="J397" t="s">
        <v>5</v>
      </c>
      <c r="K397">
        <v>12</v>
      </c>
      <c r="L397">
        <v>0.39777777777777779</v>
      </c>
      <c r="M397">
        <v>4.7733333333333334</v>
      </c>
      <c r="N397">
        <v>10</v>
      </c>
      <c r="O397">
        <v>0.47733333333333328</v>
      </c>
      <c r="P397">
        <v>1.2</v>
      </c>
      <c r="Q397" t="s">
        <v>26</v>
      </c>
    </row>
    <row r="398" spans="1:17" x14ac:dyDescent="0.3">
      <c r="A398">
        <v>40623</v>
      </c>
      <c r="B398" t="s">
        <v>187</v>
      </c>
      <c r="C398" t="s">
        <v>16</v>
      </c>
      <c r="D398" t="s">
        <v>22</v>
      </c>
      <c r="E398">
        <v>5.75</v>
      </c>
      <c r="F398" s="50">
        <v>44360</v>
      </c>
      <c r="G398" s="50">
        <v>44369</v>
      </c>
      <c r="H398">
        <v>6</v>
      </c>
      <c r="I398">
        <v>2020</v>
      </c>
      <c r="J398" t="s">
        <v>5</v>
      </c>
      <c r="K398">
        <v>12</v>
      </c>
      <c r="L398">
        <v>0.39777777777777779</v>
      </c>
      <c r="M398">
        <v>4.7733333333333334</v>
      </c>
      <c r="N398">
        <v>10</v>
      </c>
      <c r="O398">
        <v>0.47733333333333328</v>
      </c>
      <c r="P398">
        <v>1.2</v>
      </c>
      <c r="Q398" t="s">
        <v>103</v>
      </c>
    </row>
    <row r="399" spans="1:17" x14ac:dyDescent="0.3">
      <c r="A399">
        <v>42803</v>
      </c>
      <c r="B399" t="s">
        <v>188</v>
      </c>
      <c r="C399" t="s">
        <v>50</v>
      </c>
      <c r="D399" t="s">
        <v>22</v>
      </c>
      <c r="E399">
        <v>6.2</v>
      </c>
      <c r="F399" s="50">
        <v>44369</v>
      </c>
      <c r="G399" s="50">
        <v>44409</v>
      </c>
      <c r="H399">
        <v>6</v>
      </c>
      <c r="I399">
        <v>2020</v>
      </c>
      <c r="J399" t="s">
        <v>19</v>
      </c>
      <c r="K399">
        <v>2</v>
      </c>
      <c r="L399">
        <v>0.3947222222222222</v>
      </c>
      <c r="M399">
        <v>0.78944444444444439</v>
      </c>
      <c r="N399">
        <v>41</v>
      </c>
      <c r="O399">
        <v>1.9254742547425471E-2</v>
      </c>
      <c r="P399">
        <v>4.878048780487805E-2</v>
      </c>
      <c r="Q399" t="s">
        <v>23</v>
      </c>
    </row>
    <row r="400" spans="1:17" x14ac:dyDescent="0.3">
      <c r="A400">
        <v>42803</v>
      </c>
      <c r="B400" t="s">
        <v>188</v>
      </c>
      <c r="C400" t="s">
        <v>50</v>
      </c>
      <c r="D400" t="s">
        <v>22</v>
      </c>
      <c r="E400">
        <v>6.2</v>
      </c>
      <c r="F400" s="50">
        <v>44369</v>
      </c>
      <c r="G400" s="50">
        <v>44409</v>
      </c>
      <c r="H400">
        <v>6</v>
      </c>
      <c r="I400">
        <v>2020</v>
      </c>
      <c r="J400" t="s">
        <v>19</v>
      </c>
      <c r="K400">
        <v>2</v>
      </c>
      <c r="L400">
        <v>0.3947222222222222</v>
      </c>
      <c r="M400">
        <v>0.78944444444444439</v>
      </c>
      <c r="N400">
        <v>41</v>
      </c>
      <c r="O400">
        <v>1.9254742547425471E-2</v>
      </c>
      <c r="P400">
        <v>4.878048780487805E-2</v>
      </c>
      <c r="Q400" t="s">
        <v>20</v>
      </c>
    </row>
    <row r="401" spans="1:17" x14ac:dyDescent="0.3">
      <c r="A401">
        <v>42803</v>
      </c>
      <c r="B401" t="s">
        <v>188</v>
      </c>
      <c r="C401" t="s">
        <v>50</v>
      </c>
      <c r="D401" t="s">
        <v>22</v>
      </c>
      <c r="E401">
        <v>6.2</v>
      </c>
      <c r="F401" s="50">
        <v>44369</v>
      </c>
      <c r="G401" s="50">
        <v>44409</v>
      </c>
      <c r="H401">
        <v>6</v>
      </c>
      <c r="I401">
        <v>2020</v>
      </c>
      <c r="J401" t="s">
        <v>19</v>
      </c>
      <c r="K401">
        <v>2</v>
      </c>
      <c r="L401">
        <v>0.3947222222222222</v>
      </c>
      <c r="M401">
        <v>0.78944444444444439</v>
      </c>
      <c r="N401">
        <v>41</v>
      </c>
      <c r="O401">
        <v>1.9254742547425471E-2</v>
      </c>
      <c r="P401">
        <v>4.878048780487805E-2</v>
      </c>
      <c r="Q401" t="s">
        <v>56</v>
      </c>
    </row>
    <row r="402" spans="1:17" x14ac:dyDescent="0.3">
      <c r="A402">
        <v>42803</v>
      </c>
      <c r="B402" t="s">
        <v>188</v>
      </c>
      <c r="C402" t="s">
        <v>50</v>
      </c>
      <c r="D402" t="s">
        <v>22</v>
      </c>
      <c r="E402">
        <v>6.2</v>
      </c>
      <c r="F402" s="50">
        <v>44369</v>
      </c>
      <c r="G402" s="50">
        <v>44409</v>
      </c>
      <c r="H402">
        <v>6</v>
      </c>
      <c r="I402">
        <v>2020</v>
      </c>
      <c r="J402" t="s">
        <v>19</v>
      </c>
      <c r="K402">
        <v>2</v>
      </c>
      <c r="L402">
        <v>0.3947222222222222</v>
      </c>
      <c r="M402">
        <v>0.78944444444444439</v>
      </c>
      <c r="N402">
        <v>41</v>
      </c>
      <c r="O402">
        <v>1.9254742547425471E-2</v>
      </c>
      <c r="P402">
        <v>4.878048780487805E-2</v>
      </c>
      <c r="Q402" t="s">
        <v>32</v>
      </c>
    </row>
    <row r="403" spans="1:17" x14ac:dyDescent="0.3">
      <c r="A403">
        <v>42803</v>
      </c>
      <c r="B403" t="s">
        <v>188</v>
      </c>
      <c r="C403" t="s">
        <v>50</v>
      </c>
      <c r="D403" t="s">
        <v>22</v>
      </c>
      <c r="E403">
        <v>6.2</v>
      </c>
      <c r="F403" s="50">
        <v>44369</v>
      </c>
      <c r="G403" s="50">
        <v>44409</v>
      </c>
      <c r="H403">
        <v>6</v>
      </c>
      <c r="I403">
        <v>2020</v>
      </c>
      <c r="J403" t="s">
        <v>19</v>
      </c>
      <c r="K403">
        <v>2</v>
      </c>
      <c r="L403">
        <v>0.3947222222222222</v>
      </c>
      <c r="M403">
        <v>0.78944444444444439</v>
      </c>
      <c r="N403">
        <v>41</v>
      </c>
      <c r="O403">
        <v>1.9254742547425471E-2</v>
      </c>
      <c r="P403">
        <v>4.878048780487805E-2</v>
      </c>
      <c r="Q403" t="s">
        <v>26</v>
      </c>
    </row>
    <row r="404" spans="1:17" x14ac:dyDescent="0.3">
      <c r="A404">
        <v>42803</v>
      </c>
      <c r="B404" t="s">
        <v>188</v>
      </c>
      <c r="C404" t="s">
        <v>50</v>
      </c>
      <c r="D404" t="s">
        <v>22</v>
      </c>
      <c r="E404">
        <v>6.2</v>
      </c>
      <c r="F404" s="50">
        <v>44369</v>
      </c>
      <c r="G404" s="50">
        <v>44409</v>
      </c>
      <c r="H404">
        <v>6</v>
      </c>
      <c r="I404">
        <v>2020</v>
      </c>
      <c r="J404" t="s">
        <v>19</v>
      </c>
      <c r="K404">
        <v>2</v>
      </c>
      <c r="L404">
        <v>0.3947222222222222</v>
      </c>
      <c r="M404">
        <v>0.78944444444444439</v>
      </c>
      <c r="N404">
        <v>41</v>
      </c>
      <c r="O404">
        <v>1.9254742547425471E-2</v>
      </c>
      <c r="P404">
        <v>4.878048780487805E-2</v>
      </c>
      <c r="Q404" t="s">
        <v>103</v>
      </c>
    </row>
    <row r="405" spans="1:17" x14ac:dyDescent="0.3">
      <c r="A405">
        <v>37982</v>
      </c>
      <c r="B405" t="s">
        <v>189</v>
      </c>
      <c r="C405" t="s">
        <v>16</v>
      </c>
      <c r="D405" t="s">
        <v>22</v>
      </c>
      <c r="E405">
        <v>6.67</v>
      </c>
      <c r="F405" s="50">
        <v>43570</v>
      </c>
      <c r="G405" s="50">
        <v>43578</v>
      </c>
      <c r="H405">
        <v>7</v>
      </c>
      <c r="I405">
        <v>2019</v>
      </c>
      <c r="J405" t="s">
        <v>9</v>
      </c>
      <c r="K405">
        <v>12</v>
      </c>
      <c r="L405">
        <v>0.42</v>
      </c>
      <c r="M405">
        <v>5.04</v>
      </c>
      <c r="N405">
        <v>9</v>
      </c>
      <c r="O405">
        <v>0.56000000000000005</v>
      </c>
      <c r="P405">
        <v>1.333333333333333</v>
      </c>
      <c r="Q405" t="s">
        <v>24</v>
      </c>
    </row>
    <row r="406" spans="1:17" x14ac:dyDescent="0.3">
      <c r="A406">
        <v>37982</v>
      </c>
      <c r="B406" t="s">
        <v>189</v>
      </c>
      <c r="C406" t="s">
        <v>16</v>
      </c>
      <c r="D406" t="s">
        <v>22</v>
      </c>
      <c r="E406">
        <v>6.67</v>
      </c>
      <c r="F406" s="50">
        <v>43570</v>
      </c>
      <c r="G406" s="50">
        <v>43578</v>
      </c>
      <c r="H406">
        <v>7</v>
      </c>
      <c r="I406">
        <v>2019</v>
      </c>
      <c r="J406" t="s">
        <v>9</v>
      </c>
      <c r="K406">
        <v>12</v>
      </c>
      <c r="L406">
        <v>0.42</v>
      </c>
      <c r="M406">
        <v>5.04</v>
      </c>
      <c r="N406">
        <v>9</v>
      </c>
      <c r="O406">
        <v>0.56000000000000005</v>
      </c>
      <c r="P406">
        <v>1.333333333333333</v>
      </c>
      <c r="Q406" t="s">
        <v>190</v>
      </c>
    </row>
    <row r="407" spans="1:17" x14ac:dyDescent="0.3">
      <c r="A407">
        <v>37982</v>
      </c>
      <c r="B407" t="s">
        <v>189</v>
      </c>
      <c r="C407" t="s">
        <v>16</v>
      </c>
      <c r="D407" t="s">
        <v>22</v>
      </c>
      <c r="E407">
        <v>6.67</v>
      </c>
      <c r="F407" s="50">
        <v>43570</v>
      </c>
      <c r="G407" s="50">
        <v>43578</v>
      </c>
      <c r="H407">
        <v>7</v>
      </c>
      <c r="I407">
        <v>2019</v>
      </c>
      <c r="J407" t="s">
        <v>9</v>
      </c>
      <c r="K407">
        <v>12</v>
      </c>
      <c r="L407">
        <v>0.42</v>
      </c>
      <c r="M407">
        <v>5.04</v>
      </c>
      <c r="N407">
        <v>9</v>
      </c>
      <c r="O407">
        <v>0.56000000000000005</v>
      </c>
      <c r="P407">
        <v>1.333333333333333</v>
      </c>
      <c r="Q407" t="s">
        <v>41</v>
      </c>
    </row>
    <row r="408" spans="1:17" x14ac:dyDescent="0.3">
      <c r="A408">
        <v>37982</v>
      </c>
      <c r="B408" t="s">
        <v>189</v>
      </c>
      <c r="C408" t="s">
        <v>16</v>
      </c>
      <c r="D408" t="s">
        <v>22</v>
      </c>
      <c r="E408">
        <v>6.67</v>
      </c>
      <c r="F408" s="50">
        <v>43570</v>
      </c>
      <c r="G408" s="50">
        <v>43578</v>
      </c>
      <c r="H408">
        <v>7</v>
      </c>
      <c r="I408">
        <v>2019</v>
      </c>
      <c r="J408" t="s">
        <v>9</v>
      </c>
      <c r="K408">
        <v>12</v>
      </c>
      <c r="L408">
        <v>0.42</v>
      </c>
      <c r="M408">
        <v>5.04</v>
      </c>
      <c r="N408">
        <v>9</v>
      </c>
      <c r="O408">
        <v>0.56000000000000005</v>
      </c>
      <c r="P408">
        <v>1.333333333333333</v>
      </c>
      <c r="Q408" t="s">
        <v>32</v>
      </c>
    </row>
    <row r="409" spans="1:17" x14ac:dyDescent="0.3">
      <c r="A409">
        <v>37982</v>
      </c>
      <c r="B409" t="s">
        <v>189</v>
      </c>
      <c r="C409" t="s">
        <v>16</v>
      </c>
      <c r="D409" t="s">
        <v>22</v>
      </c>
      <c r="E409">
        <v>6.67</v>
      </c>
      <c r="F409" s="50">
        <v>43570</v>
      </c>
      <c r="G409" s="50">
        <v>43578</v>
      </c>
      <c r="H409">
        <v>7</v>
      </c>
      <c r="I409">
        <v>2019</v>
      </c>
      <c r="J409" t="s">
        <v>9</v>
      </c>
      <c r="K409">
        <v>12</v>
      </c>
      <c r="L409">
        <v>0.42</v>
      </c>
      <c r="M409">
        <v>5.04</v>
      </c>
      <c r="N409">
        <v>9</v>
      </c>
      <c r="O409">
        <v>0.56000000000000005</v>
      </c>
      <c r="P409">
        <v>1.333333333333333</v>
      </c>
      <c r="Q409" t="s">
        <v>26</v>
      </c>
    </row>
    <row r="410" spans="1:17" x14ac:dyDescent="0.3">
      <c r="A410">
        <v>37520</v>
      </c>
      <c r="B410" t="s">
        <v>191</v>
      </c>
      <c r="C410" t="s">
        <v>16</v>
      </c>
      <c r="D410" t="s">
        <v>22</v>
      </c>
      <c r="E410">
        <v>8.24</v>
      </c>
      <c r="F410" s="50">
        <v>43733</v>
      </c>
      <c r="G410" s="50">
        <v>43739</v>
      </c>
      <c r="H410">
        <v>8</v>
      </c>
      <c r="I410">
        <v>2019</v>
      </c>
      <c r="J410" t="s">
        <v>9</v>
      </c>
      <c r="K410">
        <v>24</v>
      </c>
      <c r="L410">
        <v>0.4</v>
      </c>
      <c r="M410">
        <v>9.6000000000000014</v>
      </c>
      <c r="N410">
        <v>7</v>
      </c>
      <c r="O410">
        <v>1.3714285714285721</v>
      </c>
      <c r="P410">
        <v>3.4285714285714279</v>
      </c>
      <c r="Q410" t="s">
        <v>23</v>
      </c>
    </row>
    <row r="411" spans="1:17" x14ac:dyDescent="0.3">
      <c r="A411">
        <v>37520</v>
      </c>
      <c r="B411" t="s">
        <v>191</v>
      </c>
      <c r="C411" t="s">
        <v>16</v>
      </c>
      <c r="D411" t="s">
        <v>22</v>
      </c>
      <c r="E411">
        <v>8.24</v>
      </c>
      <c r="F411" s="50">
        <v>43733</v>
      </c>
      <c r="G411" s="50">
        <v>43739</v>
      </c>
      <c r="H411">
        <v>8</v>
      </c>
      <c r="I411">
        <v>2019</v>
      </c>
      <c r="J411" t="s">
        <v>9</v>
      </c>
      <c r="K411">
        <v>24</v>
      </c>
      <c r="L411">
        <v>0.4</v>
      </c>
      <c r="M411">
        <v>9.6000000000000014</v>
      </c>
      <c r="N411">
        <v>7</v>
      </c>
      <c r="O411">
        <v>1.3714285714285721</v>
      </c>
      <c r="P411">
        <v>3.4285714285714279</v>
      </c>
      <c r="Q411" t="s">
        <v>10</v>
      </c>
    </row>
    <row r="412" spans="1:17" x14ac:dyDescent="0.3">
      <c r="A412">
        <v>37520</v>
      </c>
      <c r="B412" t="s">
        <v>191</v>
      </c>
      <c r="C412" t="s">
        <v>16</v>
      </c>
      <c r="D412" t="s">
        <v>22</v>
      </c>
      <c r="E412">
        <v>8.24</v>
      </c>
      <c r="F412" s="50">
        <v>43733</v>
      </c>
      <c r="G412" s="50">
        <v>43739</v>
      </c>
      <c r="H412">
        <v>8</v>
      </c>
      <c r="I412">
        <v>2019</v>
      </c>
      <c r="J412" t="s">
        <v>9</v>
      </c>
      <c r="K412">
        <v>24</v>
      </c>
      <c r="L412">
        <v>0.4</v>
      </c>
      <c r="M412">
        <v>9.6000000000000014</v>
      </c>
      <c r="N412">
        <v>7</v>
      </c>
      <c r="O412">
        <v>1.3714285714285721</v>
      </c>
      <c r="P412">
        <v>3.4285714285714279</v>
      </c>
      <c r="Q412" t="s">
        <v>81</v>
      </c>
    </row>
    <row r="413" spans="1:17" x14ac:dyDescent="0.3">
      <c r="A413">
        <v>37520</v>
      </c>
      <c r="B413" t="s">
        <v>191</v>
      </c>
      <c r="C413" t="s">
        <v>16</v>
      </c>
      <c r="D413" t="s">
        <v>22</v>
      </c>
      <c r="E413">
        <v>8.24</v>
      </c>
      <c r="F413" s="50">
        <v>43733</v>
      </c>
      <c r="G413" s="50">
        <v>43739</v>
      </c>
      <c r="H413">
        <v>8</v>
      </c>
      <c r="I413">
        <v>2019</v>
      </c>
      <c r="J413" t="s">
        <v>9</v>
      </c>
      <c r="K413">
        <v>24</v>
      </c>
      <c r="L413">
        <v>0.4</v>
      </c>
      <c r="M413">
        <v>9.6000000000000014</v>
      </c>
      <c r="N413">
        <v>7</v>
      </c>
      <c r="O413">
        <v>1.3714285714285721</v>
      </c>
      <c r="P413">
        <v>3.4285714285714279</v>
      </c>
      <c r="Q413" t="s">
        <v>118</v>
      </c>
    </row>
    <row r="414" spans="1:17" x14ac:dyDescent="0.3">
      <c r="A414">
        <v>37520</v>
      </c>
      <c r="B414" t="s">
        <v>191</v>
      </c>
      <c r="C414" t="s">
        <v>16</v>
      </c>
      <c r="D414" t="s">
        <v>22</v>
      </c>
      <c r="E414">
        <v>8.24</v>
      </c>
      <c r="F414" s="50">
        <v>43733</v>
      </c>
      <c r="G414" s="50">
        <v>43739</v>
      </c>
      <c r="H414">
        <v>8</v>
      </c>
      <c r="I414">
        <v>2019</v>
      </c>
      <c r="J414" t="s">
        <v>9</v>
      </c>
      <c r="K414">
        <v>24</v>
      </c>
      <c r="L414">
        <v>0.4</v>
      </c>
      <c r="M414">
        <v>9.6000000000000014</v>
      </c>
      <c r="N414">
        <v>7</v>
      </c>
      <c r="O414">
        <v>1.3714285714285721</v>
      </c>
      <c r="P414">
        <v>3.4285714285714279</v>
      </c>
      <c r="Q414" t="s">
        <v>192</v>
      </c>
    </row>
    <row r="415" spans="1:17" x14ac:dyDescent="0.3">
      <c r="A415">
        <v>37520</v>
      </c>
      <c r="B415" t="s">
        <v>191</v>
      </c>
      <c r="C415" t="s">
        <v>16</v>
      </c>
      <c r="D415" t="s">
        <v>22</v>
      </c>
      <c r="E415">
        <v>8.24</v>
      </c>
      <c r="F415" s="50">
        <v>43733</v>
      </c>
      <c r="G415" s="50">
        <v>43739</v>
      </c>
      <c r="H415">
        <v>8</v>
      </c>
      <c r="I415">
        <v>2019</v>
      </c>
      <c r="J415" t="s">
        <v>9</v>
      </c>
      <c r="K415">
        <v>24</v>
      </c>
      <c r="L415">
        <v>0.4</v>
      </c>
      <c r="M415">
        <v>9.6000000000000014</v>
      </c>
      <c r="N415">
        <v>7</v>
      </c>
      <c r="O415">
        <v>1.3714285714285721</v>
      </c>
      <c r="P415">
        <v>3.4285714285714279</v>
      </c>
      <c r="Q415" t="s">
        <v>26</v>
      </c>
    </row>
    <row r="416" spans="1:17" x14ac:dyDescent="0.3">
      <c r="A416">
        <v>37520</v>
      </c>
      <c r="B416" t="s">
        <v>191</v>
      </c>
      <c r="C416" t="s">
        <v>16</v>
      </c>
      <c r="D416" t="s">
        <v>22</v>
      </c>
      <c r="E416">
        <v>8.24</v>
      </c>
      <c r="F416" s="50">
        <v>43733</v>
      </c>
      <c r="G416" s="50">
        <v>43739</v>
      </c>
      <c r="H416">
        <v>8</v>
      </c>
      <c r="I416">
        <v>2019</v>
      </c>
      <c r="J416" t="s">
        <v>9</v>
      </c>
      <c r="K416">
        <v>24</v>
      </c>
      <c r="L416">
        <v>0.4</v>
      </c>
      <c r="M416">
        <v>9.6000000000000014</v>
      </c>
      <c r="N416">
        <v>7</v>
      </c>
      <c r="O416">
        <v>1.3714285714285721</v>
      </c>
      <c r="P416">
        <v>3.4285714285714279</v>
      </c>
      <c r="Q416" t="s">
        <v>103</v>
      </c>
    </row>
    <row r="417" spans="1:17" x14ac:dyDescent="0.3">
      <c r="A417">
        <v>38145</v>
      </c>
      <c r="B417" t="s">
        <v>193</v>
      </c>
      <c r="C417" t="s">
        <v>16</v>
      </c>
      <c r="D417" t="s">
        <v>62</v>
      </c>
      <c r="E417">
        <v>7.73</v>
      </c>
      <c r="F417" s="50">
        <v>43556</v>
      </c>
      <c r="G417" s="50">
        <v>43562</v>
      </c>
      <c r="H417">
        <v>7</v>
      </c>
      <c r="I417">
        <v>2019</v>
      </c>
      <c r="J417" t="s">
        <v>9</v>
      </c>
      <c r="K417">
        <v>12</v>
      </c>
      <c r="L417">
        <v>0.39305555555555549</v>
      </c>
      <c r="M417">
        <v>4.7166666666666668</v>
      </c>
      <c r="N417">
        <v>7</v>
      </c>
      <c r="O417">
        <v>0.67380952380952386</v>
      </c>
      <c r="P417">
        <v>1.714285714285714</v>
      </c>
      <c r="Q417" t="s">
        <v>75</v>
      </c>
    </row>
    <row r="418" spans="1:17" x14ac:dyDescent="0.3">
      <c r="A418">
        <v>38145</v>
      </c>
      <c r="B418" t="s">
        <v>193</v>
      </c>
      <c r="C418" t="s">
        <v>16</v>
      </c>
      <c r="D418" t="s">
        <v>62</v>
      </c>
      <c r="E418">
        <v>7.73</v>
      </c>
      <c r="F418" s="50">
        <v>43556</v>
      </c>
      <c r="G418" s="50">
        <v>43562</v>
      </c>
      <c r="H418">
        <v>7</v>
      </c>
      <c r="I418">
        <v>2019</v>
      </c>
      <c r="J418" t="s">
        <v>9</v>
      </c>
      <c r="K418">
        <v>12</v>
      </c>
      <c r="L418">
        <v>0.39305555555555549</v>
      </c>
      <c r="M418">
        <v>4.7166666666666668</v>
      </c>
      <c r="N418">
        <v>7</v>
      </c>
      <c r="O418">
        <v>0.67380952380952386</v>
      </c>
      <c r="P418">
        <v>1.714285714285714</v>
      </c>
      <c r="Q418" t="s">
        <v>194</v>
      </c>
    </row>
    <row r="419" spans="1:17" x14ac:dyDescent="0.3">
      <c r="A419">
        <v>38145</v>
      </c>
      <c r="B419" t="s">
        <v>193</v>
      </c>
      <c r="C419" t="s">
        <v>16</v>
      </c>
      <c r="D419" t="s">
        <v>62</v>
      </c>
      <c r="E419">
        <v>7.73</v>
      </c>
      <c r="F419" s="50">
        <v>43556</v>
      </c>
      <c r="G419" s="50">
        <v>43562</v>
      </c>
      <c r="H419">
        <v>7</v>
      </c>
      <c r="I419">
        <v>2019</v>
      </c>
      <c r="J419" t="s">
        <v>9</v>
      </c>
      <c r="K419">
        <v>12</v>
      </c>
      <c r="L419">
        <v>0.39305555555555549</v>
      </c>
      <c r="M419">
        <v>4.7166666666666668</v>
      </c>
      <c r="N419">
        <v>7</v>
      </c>
      <c r="O419">
        <v>0.67380952380952386</v>
      </c>
      <c r="P419">
        <v>1.714285714285714</v>
      </c>
      <c r="Q419" t="s">
        <v>6</v>
      </c>
    </row>
    <row r="420" spans="1:17" x14ac:dyDescent="0.3">
      <c r="A420">
        <v>40747</v>
      </c>
      <c r="B420" t="s">
        <v>195</v>
      </c>
      <c r="C420" t="s">
        <v>85</v>
      </c>
      <c r="D420" t="s">
        <v>22</v>
      </c>
      <c r="E420">
        <v>5.39</v>
      </c>
      <c r="F420" s="50">
        <v>44398</v>
      </c>
      <c r="G420" s="50">
        <v>44398</v>
      </c>
      <c r="H420">
        <v>6</v>
      </c>
      <c r="I420">
        <v>2020</v>
      </c>
      <c r="J420" t="s">
        <v>19</v>
      </c>
      <c r="K420">
        <v>1</v>
      </c>
      <c r="L420">
        <v>0.9</v>
      </c>
      <c r="M420">
        <v>0.9</v>
      </c>
      <c r="N420">
        <v>1</v>
      </c>
      <c r="O420">
        <v>0.9</v>
      </c>
      <c r="P420">
        <v>1</v>
      </c>
      <c r="Q420" t="s">
        <v>196</v>
      </c>
    </row>
    <row r="421" spans="1:17" x14ac:dyDescent="0.3">
      <c r="A421">
        <v>40747</v>
      </c>
      <c r="B421" t="s">
        <v>195</v>
      </c>
      <c r="C421" t="s">
        <v>85</v>
      </c>
      <c r="D421" t="s">
        <v>22</v>
      </c>
      <c r="E421">
        <v>5.39</v>
      </c>
      <c r="F421" s="50">
        <v>44398</v>
      </c>
      <c r="G421" s="50">
        <v>44398</v>
      </c>
      <c r="H421">
        <v>6</v>
      </c>
      <c r="I421">
        <v>2020</v>
      </c>
      <c r="J421" t="s">
        <v>19</v>
      </c>
      <c r="K421">
        <v>1</v>
      </c>
      <c r="L421">
        <v>0.9</v>
      </c>
      <c r="M421">
        <v>0.9</v>
      </c>
      <c r="N421">
        <v>1</v>
      </c>
      <c r="O421">
        <v>0.9</v>
      </c>
      <c r="P421">
        <v>1</v>
      </c>
      <c r="Q421" t="s">
        <v>24</v>
      </c>
    </row>
    <row r="422" spans="1:17" x14ac:dyDescent="0.3">
      <c r="A422">
        <v>40747</v>
      </c>
      <c r="B422" t="s">
        <v>195</v>
      </c>
      <c r="C422" t="s">
        <v>85</v>
      </c>
      <c r="D422" t="s">
        <v>22</v>
      </c>
      <c r="E422">
        <v>5.39</v>
      </c>
      <c r="F422" s="50">
        <v>44398</v>
      </c>
      <c r="G422" s="50">
        <v>44398</v>
      </c>
      <c r="H422">
        <v>6</v>
      </c>
      <c r="I422">
        <v>2020</v>
      </c>
      <c r="J422" t="s">
        <v>19</v>
      </c>
      <c r="K422">
        <v>1</v>
      </c>
      <c r="L422">
        <v>0.9</v>
      </c>
      <c r="M422">
        <v>0.9</v>
      </c>
      <c r="N422">
        <v>1</v>
      </c>
      <c r="O422">
        <v>0.9</v>
      </c>
      <c r="P422">
        <v>1</v>
      </c>
      <c r="Q422" t="s">
        <v>60</v>
      </c>
    </row>
    <row r="423" spans="1:17" x14ac:dyDescent="0.3">
      <c r="A423">
        <v>40747</v>
      </c>
      <c r="B423" t="s">
        <v>195</v>
      </c>
      <c r="C423" t="s">
        <v>85</v>
      </c>
      <c r="D423" t="s">
        <v>22</v>
      </c>
      <c r="E423">
        <v>5.39</v>
      </c>
      <c r="F423" s="50">
        <v>44398</v>
      </c>
      <c r="G423" s="50">
        <v>44398</v>
      </c>
      <c r="H423">
        <v>6</v>
      </c>
      <c r="I423">
        <v>2020</v>
      </c>
      <c r="J423" t="s">
        <v>19</v>
      </c>
      <c r="K423">
        <v>1</v>
      </c>
      <c r="L423">
        <v>0.9</v>
      </c>
      <c r="M423">
        <v>0.9</v>
      </c>
      <c r="N423">
        <v>1</v>
      </c>
      <c r="O423">
        <v>0.9</v>
      </c>
      <c r="P423">
        <v>1</v>
      </c>
      <c r="Q423" t="s">
        <v>41</v>
      </c>
    </row>
    <row r="424" spans="1:17" x14ac:dyDescent="0.3">
      <c r="A424">
        <v>40747</v>
      </c>
      <c r="B424" t="s">
        <v>195</v>
      </c>
      <c r="C424" t="s">
        <v>85</v>
      </c>
      <c r="D424" t="s">
        <v>22</v>
      </c>
      <c r="E424">
        <v>5.39</v>
      </c>
      <c r="F424" s="50">
        <v>44398</v>
      </c>
      <c r="G424" s="50">
        <v>44398</v>
      </c>
      <c r="H424">
        <v>6</v>
      </c>
      <c r="I424">
        <v>2020</v>
      </c>
      <c r="J424" t="s">
        <v>19</v>
      </c>
      <c r="K424">
        <v>1</v>
      </c>
      <c r="L424">
        <v>0.9</v>
      </c>
      <c r="M424">
        <v>0.9</v>
      </c>
      <c r="N424">
        <v>1</v>
      </c>
      <c r="O424">
        <v>0.9</v>
      </c>
      <c r="P424">
        <v>1</v>
      </c>
      <c r="Q424" t="s">
        <v>6</v>
      </c>
    </row>
    <row r="425" spans="1:17" x14ac:dyDescent="0.3">
      <c r="A425">
        <v>223</v>
      </c>
      <c r="B425" t="s">
        <v>197</v>
      </c>
      <c r="C425" t="s">
        <v>16</v>
      </c>
      <c r="D425" t="s">
        <v>22</v>
      </c>
      <c r="E425">
        <v>7.96</v>
      </c>
      <c r="F425" s="50">
        <v>42018</v>
      </c>
      <c r="G425" s="50">
        <v>42110</v>
      </c>
      <c r="H425">
        <v>7</v>
      </c>
      <c r="I425">
        <v>1986</v>
      </c>
      <c r="J425" t="s">
        <v>9</v>
      </c>
      <c r="K425">
        <v>153</v>
      </c>
      <c r="L425">
        <v>0.41111111111111109</v>
      </c>
      <c r="M425">
        <v>62.9</v>
      </c>
      <c r="N425">
        <v>93</v>
      </c>
      <c r="O425">
        <v>0.67634408602150531</v>
      </c>
      <c r="P425">
        <v>1.645161290322581</v>
      </c>
      <c r="Q425" t="s">
        <v>23</v>
      </c>
    </row>
    <row r="426" spans="1:17" x14ac:dyDescent="0.3">
      <c r="A426">
        <v>223</v>
      </c>
      <c r="B426" t="s">
        <v>197</v>
      </c>
      <c r="C426" t="s">
        <v>16</v>
      </c>
      <c r="D426" t="s">
        <v>22</v>
      </c>
      <c r="E426">
        <v>7.96</v>
      </c>
      <c r="F426" s="50">
        <v>42018</v>
      </c>
      <c r="G426" s="50">
        <v>42110</v>
      </c>
      <c r="H426">
        <v>7</v>
      </c>
      <c r="I426">
        <v>1986</v>
      </c>
      <c r="J426" t="s">
        <v>9</v>
      </c>
      <c r="K426">
        <v>153</v>
      </c>
      <c r="L426">
        <v>0.41111111111111109</v>
      </c>
      <c r="M426">
        <v>62.9</v>
      </c>
      <c r="N426">
        <v>93</v>
      </c>
      <c r="O426">
        <v>0.67634408602150531</v>
      </c>
      <c r="P426">
        <v>1.645161290322581</v>
      </c>
      <c r="Q426" t="s">
        <v>10</v>
      </c>
    </row>
    <row r="427" spans="1:17" x14ac:dyDescent="0.3">
      <c r="A427">
        <v>223</v>
      </c>
      <c r="B427" t="s">
        <v>197</v>
      </c>
      <c r="C427" t="s">
        <v>16</v>
      </c>
      <c r="D427" t="s">
        <v>22</v>
      </c>
      <c r="E427">
        <v>7.96</v>
      </c>
      <c r="F427" s="50">
        <v>42018</v>
      </c>
      <c r="G427" s="50">
        <v>42110</v>
      </c>
      <c r="H427">
        <v>7</v>
      </c>
      <c r="I427">
        <v>1986</v>
      </c>
      <c r="J427" t="s">
        <v>9</v>
      </c>
      <c r="K427">
        <v>153</v>
      </c>
      <c r="L427">
        <v>0.41111111111111109</v>
      </c>
      <c r="M427">
        <v>62.9</v>
      </c>
      <c r="N427">
        <v>93</v>
      </c>
      <c r="O427">
        <v>0.67634408602150531</v>
      </c>
      <c r="P427">
        <v>1.645161290322581</v>
      </c>
      <c r="Q427" t="s">
        <v>20</v>
      </c>
    </row>
    <row r="428" spans="1:17" x14ac:dyDescent="0.3">
      <c r="A428">
        <v>223</v>
      </c>
      <c r="B428" t="s">
        <v>197</v>
      </c>
      <c r="C428" t="s">
        <v>16</v>
      </c>
      <c r="D428" t="s">
        <v>22</v>
      </c>
      <c r="E428">
        <v>7.96</v>
      </c>
      <c r="F428" s="50">
        <v>42018</v>
      </c>
      <c r="G428" s="50">
        <v>42110</v>
      </c>
      <c r="H428">
        <v>7</v>
      </c>
      <c r="I428">
        <v>1986</v>
      </c>
      <c r="J428" t="s">
        <v>9</v>
      </c>
      <c r="K428">
        <v>153</v>
      </c>
      <c r="L428">
        <v>0.41111111111111109</v>
      </c>
      <c r="M428">
        <v>62.9</v>
      </c>
      <c r="N428">
        <v>93</v>
      </c>
      <c r="O428">
        <v>0.67634408602150531</v>
      </c>
      <c r="P428">
        <v>1.645161290322581</v>
      </c>
      <c r="Q428" t="s">
        <v>11</v>
      </c>
    </row>
    <row r="429" spans="1:17" x14ac:dyDescent="0.3">
      <c r="A429">
        <v>223</v>
      </c>
      <c r="B429" t="s">
        <v>197</v>
      </c>
      <c r="C429" t="s">
        <v>16</v>
      </c>
      <c r="D429" t="s">
        <v>22</v>
      </c>
      <c r="E429">
        <v>7.96</v>
      </c>
      <c r="F429" s="50">
        <v>42018</v>
      </c>
      <c r="G429" s="50">
        <v>42110</v>
      </c>
      <c r="H429">
        <v>7</v>
      </c>
      <c r="I429">
        <v>1986</v>
      </c>
      <c r="J429" t="s">
        <v>9</v>
      </c>
      <c r="K429">
        <v>153</v>
      </c>
      <c r="L429">
        <v>0.41111111111111109</v>
      </c>
      <c r="M429">
        <v>62.9</v>
      </c>
      <c r="N429">
        <v>93</v>
      </c>
      <c r="O429">
        <v>0.67634408602150531</v>
      </c>
      <c r="P429">
        <v>1.645161290322581</v>
      </c>
      <c r="Q429" t="s">
        <v>198</v>
      </c>
    </row>
    <row r="430" spans="1:17" x14ac:dyDescent="0.3">
      <c r="A430">
        <v>223</v>
      </c>
      <c r="B430" t="s">
        <v>197</v>
      </c>
      <c r="C430" t="s">
        <v>16</v>
      </c>
      <c r="D430" t="s">
        <v>22</v>
      </c>
      <c r="E430">
        <v>7.96</v>
      </c>
      <c r="F430" s="50">
        <v>42018</v>
      </c>
      <c r="G430" s="50">
        <v>42110</v>
      </c>
      <c r="H430">
        <v>7</v>
      </c>
      <c r="I430">
        <v>1986</v>
      </c>
      <c r="J430" t="s">
        <v>9</v>
      </c>
      <c r="K430">
        <v>153</v>
      </c>
      <c r="L430">
        <v>0.41111111111111109</v>
      </c>
      <c r="M430">
        <v>62.9</v>
      </c>
      <c r="N430">
        <v>93</v>
      </c>
      <c r="O430">
        <v>0.67634408602150531</v>
      </c>
      <c r="P430">
        <v>1.645161290322581</v>
      </c>
      <c r="Q430" t="s">
        <v>26</v>
      </c>
    </row>
    <row r="431" spans="1:17" x14ac:dyDescent="0.3">
      <c r="A431">
        <v>223</v>
      </c>
      <c r="B431" t="s">
        <v>197</v>
      </c>
      <c r="C431" t="s">
        <v>16</v>
      </c>
      <c r="D431" t="s">
        <v>22</v>
      </c>
      <c r="E431">
        <v>7.96</v>
      </c>
      <c r="F431" s="50">
        <v>42018</v>
      </c>
      <c r="G431" s="50">
        <v>42110</v>
      </c>
      <c r="H431">
        <v>7</v>
      </c>
      <c r="I431">
        <v>1986</v>
      </c>
      <c r="J431" t="s">
        <v>9</v>
      </c>
      <c r="K431">
        <v>153</v>
      </c>
      <c r="L431">
        <v>0.41111111111111109</v>
      </c>
      <c r="M431">
        <v>62.9</v>
      </c>
      <c r="N431">
        <v>93</v>
      </c>
      <c r="O431">
        <v>0.67634408602150531</v>
      </c>
      <c r="P431">
        <v>1.645161290322581</v>
      </c>
      <c r="Q431" t="s">
        <v>130</v>
      </c>
    </row>
    <row r="432" spans="1:17" x14ac:dyDescent="0.3">
      <c r="A432">
        <v>813</v>
      </c>
      <c r="B432" t="s">
        <v>199</v>
      </c>
      <c r="C432" t="s">
        <v>16</v>
      </c>
      <c r="D432" t="s">
        <v>22</v>
      </c>
      <c r="E432">
        <v>8.16</v>
      </c>
      <c r="F432" s="50">
        <v>42248</v>
      </c>
      <c r="G432" s="50">
        <v>42499</v>
      </c>
      <c r="H432">
        <v>8</v>
      </c>
      <c r="I432">
        <v>1989</v>
      </c>
      <c r="J432" t="s">
        <v>17</v>
      </c>
      <c r="K432">
        <v>291</v>
      </c>
      <c r="L432">
        <v>0.40277777777777779</v>
      </c>
      <c r="M432">
        <v>117.2083333333333</v>
      </c>
      <c r="N432">
        <v>252</v>
      </c>
      <c r="O432">
        <v>0.46511243386243389</v>
      </c>
      <c r="P432">
        <v>1.1547619047619051</v>
      </c>
      <c r="Q432" t="s">
        <v>23</v>
      </c>
    </row>
    <row r="433" spans="1:17" x14ac:dyDescent="0.3">
      <c r="A433">
        <v>813</v>
      </c>
      <c r="B433" t="s">
        <v>199</v>
      </c>
      <c r="C433" t="s">
        <v>16</v>
      </c>
      <c r="D433" t="s">
        <v>22</v>
      </c>
      <c r="E433">
        <v>8.16</v>
      </c>
      <c r="F433" s="50">
        <v>42248</v>
      </c>
      <c r="G433" s="50">
        <v>42499</v>
      </c>
      <c r="H433">
        <v>8</v>
      </c>
      <c r="I433">
        <v>1989</v>
      </c>
      <c r="J433" t="s">
        <v>17</v>
      </c>
      <c r="K433">
        <v>291</v>
      </c>
      <c r="L433">
        <v>0.40277777777777779</v>
      </c>
      <c r="M433">
        <v>117.2083333333333</v>
      </c>
      <c r="N433">
        <v>252</v>
      </c>
      <c r="O433">
        <v>0.46511243386243389</v>
      </c>
      <c r="P433">
        <v>1.1547619047619051</v>
      </c>
      <c r="Q433" t="s">
        <v>10</v>
      </c>
    </row>
    <row r="434" spans="1:17" x14ac:dyDescent="0.3">
      <c r="A434">
        <v>813</v>
      </c>
      <c r="B434" t="s">
        <v>199</v>
      </c>
      <c r="C434" t="s">
        <v>16</v>
      </c>
      <c r="D434" t="s">
        <v>22</v>
      </c>
      <c r="E434">
        <v>8.16</v>
      </c>
      <c r="F434" s="50">
        <v>42248</v>
      </c>
      <c r="G434" s="50">
        <v>42499</v>
      </c>
      <c r="H434">
        <v>8</v>
      </c>
      <c r="I434">
        <v>1989</v>
      </c>
      <c r="J434" t="s">
        <v>17</v>
      </c>
      <c r="K434">
        <v>291</v>
      </c>
      <c r="L434">
        <v>0.40277777777777779</v>
      </c>
      <c r="M434">
        <v>117.2083333333333</v>
      </c>
      <c r="N434">
        <v>252</v>
      </c>
      <c r="O434">
        <v>0.46511243386243389</v>
      </c>
      <c r="P434">
        <v>1.1547619047619051</v>
      </c>
      <c r="Q434" t="s">
        <v>20</v>
      </c>
    </row>
    <row r="435" spans="1:17" x14ac:dyDescent="0.3">
      <c r="A435">
        <v>813</v>
      </c>
      <c r="B435" t="s">
        <v>199</v>
      </c>
      <c r="C435" t="s">
        <v>16</v>
      </c>
      <c r="D435" t="s">
        <v>22</v>
      </c>
      <c r="E435">
        <v>8.16</v>
      </c>
      <c r="F435" s="50">
        <v>42248</v>
      </c>
      <c r="G435" s="50">
        <v>42499</v>
      </c>
      <c r="H435">
        <v>8</v>
      </c>
      <c r="I435">
        <v>1989</v>
      </c>
      <c r="J435" t="s">
        <v>17</v>
      </c>
      <c r="K435">
        <v>291</v>
      </c>
      <c r="L435">
        <v>0.40277777777777779</v>
      </c>
      <c r="M435">
        <v>117.2083333333333</v>
      </c>
      <c r="N435">
        <v>252</v>
      </c>
      <c r="O435">
        <v>0.46511243386243389</v>
      </c>
      <c r="P435">
        <v>1.1547619047619051</v>
      </c>
      <c r="Q435" t="s">
        <v>11</v>
      </c>
    </row>
    <row r="436" spans="1:17" x14ac:dyDescent="0.3">
      <c r="A436">
        <v>813</v>
      </c>
      <c r="B436" t="s">
        <v>199</v>
      </c>
      <c r="C436" t="s">
        <v>16</v>
      </c>
      <c r="D436" t="s">
        <v>22</v>
      </c>
      <c r="E436">
        <v>8.16</v>
      </c>
      <c r="F436" s="50">
        <v>42248</v>
      </c>
      <c r="G436" s="50">
        <v>42499</v>
      </c>
      <c r="H436">
        <v>8</v>
      </c>
      <c r="I436">
        <v>1989</v>
      </c>
      <c r="J436" t="s">
        <v>17</v>
      </c>
      <c r="K436">
        <v>291</v>
      </c>
      <c r="L436">
        <v>0.40277777777777779</v>
      </c>
      <c r="M436">
        <v>117.2083333333333</v>
      </c>
      <c r="N436">
        <v>252</v>
      </c>
      <c r="O436">
        <v>0.46511243386243389</v>
      </c>
      <c r="P436">
        <v>1.1547619047619051</v>
      </c>
      <c r="Q436" t="s">
        <v>198</v>
      </c>
    </row>
    <row r="437" spans="1:17" x14ac:dyDescent="0.3">
      <c r="A437">
        <v>813</v>
      </c>
      <c r="B437" t="s">
        <v>199</v>
      </c>
      <c r="C437" t="s">
        <v>16</v>
      </c>
      <c r="D437" t="s">
        <v>22</v>
      </c>
      <c r="E437">
        <v>8.16</v>
      </c>
      <c r="F437" s="50">
        <v>42248</v>
      </c>
      <c r="G437" s="50">
        <v>42499</v>
      </c>
      <c r="H437">
        <v>8</v>
      </c>
      <c r="I437">
        <v>1989</v>
      </c>
      <c r="J437" t="s">
        <v>17</v>
      </c>
      <c r="K437">
        <v>291</v>
      </c>
      <c r="L437">
        <v>0.40277777777777779</v>
      </c>
      <c r="M437">
        <v>117.2083333333333</v>
      </c>
      <c r="N437">
        <v>252</v>
      </c>
      <c r="O437">
        <v>0.46511243386243389</v>
      </c>
      <c r="P437">
        <v>1.1547619047619051</v>
      </c>
      <c r="Q437" t="s">
        <v>26</v>
      </c>
    </row>
    <row r="438" spans="1:17" x14ac:dyDescent="0.3">
      <c r="A438">
        <v>813</v>
      </c>
      <c r="B438" t="s">
        <v>199</v>
      </c>
      <c r="C438" t="s">
        <v>16</v>
      </c>
      <c r="D438" t="s">
        <v>22</v>
      </c>
      <c r="E438">
        <v>8.16</v>
      </c>
      <c r="F438" s="50">
        <v>42248</v>
      </c>
      <c r="G438" s="50">
        <v>42499</v>
      </c>
      <c r="H438">
        <v>8</v>
      </c>
      <c r="I438">
        <v>1989</v>
      </c>
      <c r="J438" t="s">
        <v>17</v>
      </c>
      <c r="K438">
        <v>291</v>
      </c>
      <c r="L438">
        <v>0.40277777777777779</v>
      </c>
      <c r="M438">
        <v>117.2083333333333</v>
      </c>
      <c r="N438">
        <v>252</v>
      </c>
      <c r="O438">
        <v>0.46511243386243389</v>
      </c>
      <c r="P438">
        <v>1.1547619047619051</v>
      </c>
      <c r="Q438" t="s">
        <v>130</v>
      </c>
    </row>
    <row r="439" spans="1:17" x14ac:dyDescent="0.3">
      <c r="A439">
        <v>40526</v>
      </c>
      <c r="B439" t="s">
        <v>200</v>
      </c>
      <c r="C439" t="s">
        <v>16</v>
      </c>
      <c r="D439" t="s">
        <v>22</v>
      </c>
      <c r="E439">
        <v>6.41</v>
      </c>
      <c r="F439" s="50">
        <v>44576</v>
      </c>
      <c r="G439" s="50">
        <v>44580</v>
      </c>
      <c r="H439">
        <v>5</v>
      </c>
      <c r="I439">
        <v>2021</v>
      </c>
      <c r="J439" t="s">
        <v>17</v>
      </c>
      <c r="K439">
        <v>12</v>
      </c>
      <c r="L439">
        <v>0.39666666666666672</v>
      </c>
      <c r="M439">
        <v>4.76</v>
      </c>
      <c r="N439">
        <v>5</v>
      </c>
      <c r="O439">
        <v>0.95199999999999996</v>
      </c>
      <c r="P439">
        <v>2.4</v>
      </c>
      <c r="Q439" t="s">
        <v>20</v>
      </c>
    </row>
    <row r="440" spans="1:17" x14ac:dyDescent="0.3">
      <c r="A440">
        <v>40526</v>
      </c>
      <c r="B440" t="s">
        <v>200</v>
      </c>
      <c r="C440" t="s">
        <v>16</v>
      </c>
      <c r="D440" t="s">
        <v>22</v>
      </c>
      <c r="E440">
        <v>6.41</v>
      </c>
      <c r="F440" s="50">
        <v>44576</v>
      </c>
      <c r="G440" s="50">
        <v>44580</v>
      </c>
      <c r="H440">
        <v>5</v>
      </c>
      <c r="I440">
        <v>2021</v>
      </c>
      <c r="J440" t="s">
        <v>17</v>
      </c>
      <c r="K440">
        <v>12</v>
      </c>
      <c r="L440">
        <v>0.39666666666666672</v>
      </c>
      <c r="M440">
        <v>4.76</v>
      </c>
      <c r="N440">
        <v>5</v>
      </c>
      <c r="O440">
        <v>0.95199999999999996</v>
      </c>
      <c r="P440">
        <v>2.4</v>
      </c>
      <c r="Q440" t="s">
        <v>11</v>
      </c>
    </row>
    <row r="441" spans="1:17" x14ac:dyDescent="0.3">
      <c r="A441">
        <v>40526</v>
      </c>
      <c r="B441" t="s">
        <v>200</v>
      </c>
      <c r="C441" t="s">
        <v>16</v>
      </c>
      <c r="D441" t="s">
        <v>22</v>
      </c>
      <c r="E441">
        <v>6.41</v>
      </c>
      <c r="F441" s="50">
        <v>44576</v>
      </c>
      <c r="G441" s="50">
        <v>44580</v>
      </c>
      <c r="H441">
        <v>5</v>
      </c>
      <c r="I441">
        <v>2021</v>
      </c>
      <c r="J441" t="s">
        <v>17</v>
      </c>
      <c r="K441">
        <v>12</v>
      </c>
      <c r="L441">
        <v>0.39666666666666672</v>
      </c>
      <c r="M441">
        <v>4.76</v>
      </c>
      <c r="N441">
        <v>5</v>
      </c>
      <c r="O441">
        <v>0.95199999999999996</v>
      </c>
      <c r="P441">
        <v>2.4</v>
      </c>
      <c r="Q441" t="s">
        <v>201</v>
      </c>
    </row>
    <row r="442" spans="1:17" x14ac:dyDescent="0.3">
      <c r="A442">
        <v>40526</v>
      </c>
      <c r="B442" t="s">
        <v>200</v>
      </c>
      <c r="C442" t="s">
        <v>16</v>
      </c>
      <c r="D442" t="s">
        <v>22</v>
      </c>
      <c r="E442">
        <v>6.41</v>
      </c>
      <c r="F442" s="50">
        <v>44576</v>
      </c>
      <c r="G442" s="50">
        <v>44580</v>
      </c>
      <c r="H442">
        <v>5</v>
      </c>
      <c r="I442">
        <v>2021</v>
      </c>
      <c r="J442" t="s">
        <v>17</v>
      </c>
      <c r="K442">
        <v>12</v>
      </c>
      <c r="L442">
        <v>0.39666666666666672</v>
      </c>
      <c r="M442">
        <v>4.76</v>
      </c>
      <c r="N442">
        <v>5</v>
      </c>
      <c r="O442">
        <v>0.95199999999999996</v>
      </c>
      <c r="P442">
        <v>2.4</v>
      </c>
      <c r="Q442" t="s">
        <v>26</v>
      </c>
    </row>
    <row r="443" spans="1:17" x14ac:dyDescent="0.3">
      <c r="A443">
        <v>49878</v>
      </c>
      <c r="B443" t="s">
        <v>202</v>
      </c>
      <c r="C443" t="s">
        <v>69</v>
      </c>
      <c r="D443" t="s">
        <v>4</v>
      </c>
      <c r="E443">
        <v>6.76</v>
      </c>
      <c r="F443" s="50">
        <v>44990</v>
      </c>
      <c r="G443" s="50">
        <v>44990</v>
      </c>
      <c r="H443">
        <v>6</v>
      </c>
      <c r="I443">
        <v>2021</v>
      </c>
      <c r="J443" t="s">
        <v>5</v>
      </c>
      <c r="K443">
        <v>1</v>
      </c>
      <c r="L443">
        <v>8.4722222222222227E-2</v>
      </c>
      <c r="M443">
        <v>8.4722222222222227E-2</v>
      </c>
      <c r="N443">
        <v>1</v>
      </c>
      <c r="O443">
        <v>8.4722222222222227E-2</v>
      </c>
      <c r="P443">
        <v>1</v>
      </c>
      <c r="Q443" t="s">
        <v>38</v>
      </c>
    </row>
    <row r="444" spans="1:17" x14ac:dyDescent="0.3">
      <c r="A444">
        <v>39728</v>
      </c>
      <c r="B444" t="s">
        <v>203</v>
      </c>
      <c r="C444" t="s">
        <v>3</v>
      </c>
      <c r="D444" t="s">
        <v>4</v>
      </c>
      <c r="E444">
        <v>6.38</v>
      </c>
      <c r="F444" s="50">
        <v>44650</v>
      </c>
      <c r="G444" s="50">
        <v>44670</v>
      </c>
      <c r="H444">
        <v>4</v>
      </c>
      <c r="I444">
        <v>2021</v>
      </c>
      <c r="J444" t="s">
        <v>17</v>
      </c>
      <c r="K444">
        <v>4</v>
      </c>
      <c r="L444">
        <v>0.42749999999999999</v>
      </c>
      <c r="M444">
        <v>1.71</v>
      </c>
      <c r="N444">
        <v>21</v>
      </c>
      <c r="O444">
        <v>8.1428571428571433E-2</v>
      </c>
      <c r="P444">
        <v>0.19047619047619049</v>
      </c>
      <c r="Q444" t="s">
        <v>11</v>
      </c>
    </row>
    <row r="445" spans="1:17" x14ac:dyDescent="0.3">
      <c r="A445">
        <v>39728</v>
      </c>
      <c r="B445" t="s">
        <v>203</v>
      </c>
      <c r="C445" t="s">
        <v>3</v>
      </c>
      <c r="D445" t="s">
        <v>4</v>
      </c>
      <c r="E445">
        <v>6.38</v>
      </c>
      <c r="F445" s="50">
        <v>44650</v>
      </c>
      <c r="G445" s="50">
        <v>44670</v>
      </c>
      <c r="H445">
        <v>4</v>
      </c>
      <c r="I445">
        <v>2021</v>
      </c>
      <c r="J445" t="s">
        <v>17</v>
      </c>
      <c r="K445">
        <v>4</v>
      </c>
      <c r="L445">
        <v>0.42749999999999999</v>
      </c>
      <c r="M445">
        <v>1.71</v>
      </c>
      <c r="N445">
        <v>21</v>
      </c>
      <c r="O445">
        <v>8.1428571428571433E-2</v>
      </c>
      <c r="P445">
        <v>0.19047619047619049</v>
      </c>
      <c r="Q445" t="s">
        <v>13</v>
      </c>
    </row>
    <row r="446" spans="1:17" x14ac:dyDescent="0.3">
      <c r="A446">
        <v>39728</v>
      </c>
      <c r="B446" t="s">
        <v>203</v>
      </c>
      <c r="C446" t="s">
        <v>3</v>
      </c>
      <c r="D446" t="s">
        <v>4</v>
      </c>
      <c r="E446">
        <v>6.38</v>
      </c>
      <c r="F446" s="50">
        <v>44650</v>
      </c>
      <c r="G446" s="50">
        <v>44670</v>
      </c>
      <c r="H446">
        <v>4</v>
      </c>
      <c r="I446">
        <v>2021</v>
      </c>
      <c r="J446" t="s">
        <v>17</v>
      </c>
      <c r="K446">
        <v>4</v>
      </c>
      <c r="L446">
        <v>0.42749999999999999</v>
      </c>
      <c r="M446">
        <v>1.71</v>
      </c>
      <c r="N446">
        <v>21</v>
      </c>
      <c r="O446">
        <v>8.1428571428571433E-2</v>
      </c>
      <c r="P446">
        <v>0.19047619047619049</v>
      </c>
      <c r="Q446" t="s">
        <v>6</v>
      </c>
    </row>
    <row r="447" spans="1:17" x14ac:dyDescent="0.3">
      <c r="A447">
        <v>41361</v>
      </c>
      <c r="B447" t="s">
        <v>204</v>
      </c>
      <c r="C447" t="s">
        <v>85</v>
      </c>
      <c r="D447" t="s">
        <v>62</v>
      </c>
      <c r="E447">
        <v>8.15</v>
      </c>
      <c r="F447" s="50">
        <v>44766</v>
      </c>
      <c r="G447" s="50">
        <v>44766</v>
      </c>
      <c r="H447">
        <v>8</v>
      </c>
      <c r="I447">
        <v>2021</v>
      </c>
      <c r="J447" t="s">
        <v>17</v>
      </c>
      <c r="K447">
        <v>1</v>
      </c>
      <c r="L447">
        <v>1.569166666666667</v>
      </c>
      <c r="M447">
        <v>1.569166666666667</v>
      </c>
      <c r="N447">
        <v>1</v>
      </c>
      <c r="O447">
        <v>1.569166666666667</v>
      </c>
      <c r="P447">
        <v>1</v>
      </c>
      <c r="Q447" t="s">
        <v>20</v>
      </c>
    </row>
    <row r="448" spans="1:17" x14ac:dyDescent="0.3">
      <c r="A448">
        <v>41361</v>
      </c>
      <c r="B448" t="s">
        <v>204</v>
      </c>
      <c r="C448" t="s">
        <v>85</v>
      </c>
      <c r="D448" t="s">
        <v>62</v>
      </c>
      <c r="E448">
        <v>8.15</v>
      </c>
      <c r="F448" s="50">
        <v>44766</v>
      </c>
      <c r="G448" s="50">
        <v>44766</v>
      </c>
      <c r="H448">
        <v>8</v>
      </c>
      <c r="I448">
        <v>2021</v>
      </c>
      <c r="J448" t="s">
        <v>17</v>
      </c>
      <c r="K448">
        <v>1</v>
      </c>
      <c r="L448">
        <v>1.569166666666667</v>
      </c>
      <c r="M448">
        <v>1.569166666666667</v>
      </c>
      <c r="N448">
        <v>1</v>
      </c>
      <c r="O448">
        <v>1.569166666666667</v>
      </c>
      <c r="P448">
        <v>1</v>
      </c>
      <c r="Q448" t="s">
        <v>24</v>
      </c>
    </row>
    <row r="449" spans="1:17" x14ac:dyDescent="0.3">
      <c r="A449">
        <v>41361</v>
      </c>
      <c r="B449" t="s">
        <v>204</v>
      </c>
      <c r="C449" t="s">
        <v>85</v>
      </c>
      <c r="D449" t="s">
        <v>62</v>
      </c>
      <c r="E449">
        <v>8.15</v>
      </c>
      <c r="F449" s="50">
        <v>44766</v>
      </c>
      <c r="G449" s="50">
        <v>44766</v>
      </c>
      <c r="H449">
        <v>8</v>
      </c>
      <c r="I449">
        <v>2021</v>
      </c>
      <c r="J449" t="s">
        <v>17</v>
      </c>
      <c r="K449">
        <v>1</v>
      </c>
      <c r="L449">
        <v>1.569166666666667</v>
      </c>
      <c r="M449">
        <v>1.569166666666667</v>
      </c>
      <c r="N449">
        <v>1</v>
      </c>
      <c r="O449">
        <v>1.569166666666667</v>
      </c>
      <c r="P449">
        <v>1</v>
      </c>
      <c r="Q449" t="s">
        <v>205</v>
      </c>
    </row>
    <row r="450" spans="1:17" x14ac:dyDescent="0.3">
      <c r="A450">
        <v>39792</v>
      </c>
      <c r="B450" t="s">
        <v>206</v>
      </c>
      <c r="C450" t="s">
        <v>16</v>
      </c>
      <c r="D450" t="s">
        <v>22</v>
      </c>
      <c r="E450">
        <v>8.1300000000000008</v>
      </c>
      <c r="F450" s="50">
        <v>44495</v>
      </c>
      <c r="G450" s="50">
        <v>44515</v>
      </c>
      <c r="H450">
        <v>8</v>
      </c>
      <c r="I450">
        <v>2020</v>
      </c>
      <c r="J450" t="s">
        <v>9</v>
      </c>
      <c r="K450">
        <v>12</v>
      </c>
      <c r="L450">
        <v>0.41666666666666669</v>
      </c>
      <c r="M450">
        <v>5</v>
      </c>
      <c r="N450">
        <v>21</v>
      </c>
      <c r="O450">
        <v>0.23809523809523811</v>
      </c>
      <c r="P450">
        <v>0.5714285714285714</v>
      </c>
      <c r="Q450" t="s">
        <v>10</v>
      </c>
    </row>
    <row r="451" spans="1:17" x14ac:dyDescent="0.3">
      <c r="A451">
        <v>39792</v>
      </c>
      <c r="B451" t="s">
        <v>206</v>
      </c>
      <c r="C451" t="s">
        <v>16</v>
      </c>
      <c r="D451" t="s">
        <v>22</v>
      </c>
      <c r="E451">
        <v>8.1300000000000008</v>
      </c>
      <c r="F451" s="50">
        <v>44495</v>
      </c>
      <c r="G451" s="50">
        <v>44515</v>
      </c>
      <c r="H451">
        <v>8</v>
      </c>
      <c r="I451">
        <v>2020</v>
      </c>
      <c r="J451" t="s">
        <v>9</v>
      </c>
      <c r="K451">
        <v>12</v>
      </c>
      <c r="L451">
        <v>0.41666666666666669</v>
      </c>
      <c r="M451">
        <v>5</v>
      </c>
      <c r="N451">
        <v>21</v>
      </c>
      <c r="O451">
        <v>0.23809523809523811</v>
      </c>
      <c r="P451">
        <v>0.5714285714285714</v>
      </c>
      <c r="Q451" t="s">
        <v>55</v>
      </c>
    </row>
    <row r="452" spans="1:17" x14ac:dyDescent="0.3">
      <c r="A452">
        <v>39792</v>
      </c>
      <c r="B452" t="s">
        <v>206</v>
      </c>
      <c r="C452" t="s">
        <v>16</v>
      </c>
      <c r="D452" t="s">
        <v>22</v>
      </c>
      <c r="E452">
        <v>8.1300000000000008</v>
      </c>
      <c r="F452" s="50">
        <v>44495</v>
      </c>
      <c r="G452" s="50">
        <v>44515</v>
      </c>
      <c r="H452">
        <v>8</v>
      </c>
      <c r="I452">
        <v>2020</v>
      </c>
      <c r="J452" t="s">
        <v>9</v>
      </c>
      <c r="K452">
        <v>12</v>
      </c>
      <c r="L452">
        <v>0.41666666666666669</v>
      </c>
      <c r="M452">
        <v>5</v>
      </c>
      <c r="N452">
        <v>21</v>
      </c>
      <c r="O452">
        <v>0.23809523809523811</v>
      </c>
      <c r="P452">
        <v>0.5714285714285714</v>
      </c>
      <c r="Q452" t="s">
        <v>20</v>
      </c>
    </row>
    <row r="453" spans="1:17" x14ac:dyDescent="0.3">
      <c r="A453">
        <v>39792</v>
      </c>
      <c r="B453" t="s">
        <v>206</v>
      </c>
      <c r="C453" t="s">
        <v>16</v>
      </c>
      <c r="D453" t="s">
        <v>22</v>
      </c>
      <c r="E453">
        <v>8.1300000000000008</v>
      </c>
      <c r="F453" s="50">
        <v>44495</v>
      </c>
      <c r="G453" s="50">
        <v>44515</v>
      </c>
      <c r="H453">
        <v>8</v>
      </c>
      <c r="I453">
        <v>2020</v>
      </c>
      <c r="J453" t="s">
        <v>9</v>
      </c>
      <c r="K453">
        <v>12</v>
      </c>
      <c r="L453">
        <v>0.41666666666666669</v>
      </c>
      <c r="M453">
        <v>5</v>
      </c>
      <c r="N453">
        <v>21</v>
      </c>
      <c r="O453">
        <v>0.23809523809523811</v>
      </c>
      <c r="P453">
        <v>0.5714285714285714</v>
      </c>
      <c r="Q453" t="s">
        <v>207</v>
      </c>
    </row>
    <row r="454" spans="1:17" x14ac:dyDescent="0.3">
      <c r="A454">
        <v>39792</v>
      </c>
      <c r="B454" t="s">
        <v>206</v>
      </c>
      <c r="C454" t="s">
        <v>16</v>
      </c>
      <c r="D454" t="s">
        <v>22</v>
      </c>
      <c r="E454">
        <v>8.1300000000000008</v>
      </c>
      <c r="F454" s="50">
        <v>44495</v>
      </c>
      <c r="G454" s="50">
        <v>44515</v>
      </c>
      <c r="H454">
        <v>8</v>
      </c>
      <c r="I454">
        <v>2020</v>
      </c>
      <c r="J454" t="s">
        <v>9</v>
      </c>
      <c r="K454">
        <v>12</v>
      </c>
      <c r="L454">
        <v>0.41666666666666669</v>
      </c>
      <c r="M454">
        <v>5</v>
      </c>
      <c r="N454">
        <v>21</v>
      </c>
      <c r="O454">
        <v>0.23809523809523811</v>
      </c>
      <c r="P454">
        <v>0.5714285714285714</v>
      </c>
      <c r="Q454" t="s">
        <v>32</v>
      </c>
    </row>
    <row r="455" spans="1:17" x14ac:dyDescent="0.3">
      <c r="A455">
        <v>39792</v>
      </c>
      <c r="B455" t="s">
        <v>206</v>
      </c>
      <c r="C455" t="s">
        <v>16</v>
      </c>
      <c r="D455" t="s">
        <v>22</v>
      </c>
      <c r="E455">
        <v>8.1300000000000008</v>
      </c>
      <c r="F455" s="50">
        <v>44495</v>
      </c>
      <c r="G455" s="50">
        <v>44515</v>
      </c>
      <c r="H455">
        <v>8</v>
      </c>
      <c r="I455">
        <v>2020</v>
      </c>
      <c r="J455" t="s">
        <v>9</v>
      </c>
      <c r="K455">
        <v>12</v>
      </c>
      <c r="L455">
        <v>0.41666666666666669</v>
      </c>
      <c r="M455">
        <v>5</v>
      </c>
      <c r="N455">
        <v>21</v>
      </c>
      <c r="O455">
        <v>0.23809523809523811</v>
      </c>
      <c r="P455">
        <v>0.5714285714285714</v>
      </c>
      <c r="Q455" t="s">
        <v>66</v>
      </c>
    </row>
    <row r="456" spans="1:17" x14ac:dyDescent="0.3">
      <c r="A456">
        <v>49103</v>
      </c>
      <c r="B456" t="s">
        <v>208</v>
      </c>
      <c r="C456" t="s">
        <v>69</v>
      </c>
      <c r="D456" t="s">
        <v>4</v>
      </c>
      <c r="E456">
        <v>6.72</v>
      </c>
      <c r="F456" s="50">
        <v>44991</v>
      </c>
      <c r="G456" s="50">
        <v>44991</v>
      </c>
      <c r="H456">
        <v>5</v>
      </c>
      <c r="I456">
        <v>2021</v>
      </c>
      <c r="J456" t="s">
        <v>9</v>
      </c>
      <c r="K456">
        <v>1</v>
      </c>
      <c r="L456">
        <v>7.8055555555555559E-2</v>
      </c>
      <c r="M456">
        <v>7.8055555555555559E-2</v>
      </c>
      <c r="N456">
        <v>1</v>
      </c>
      <c r="O456">
        <v>7.8055555555555559E-2</v>
      </c>
      <c r="P456">
        <v>1</v>
      </c>
      <c r="Q456" t="s">
        <v>38</v>
      </c>
    </row>
    <row r="457" spans="1:17" x14ac:dyDescent="0.3">
      <c r="A457">
        <v>38062</v>
      </c>
      <c r="B457" t="s">
        <v>209</v>
      </c>
      <c r="C457" t="s">
        <v>16</v>
      </c>
      <c r="D457" t="s">
        <v>4</v>
      </c>
      <c r="E457">
        <v>6.92</v>
      </c>
      <c r="F457" s="50">
        <v>43834</v>
      </c>
      <c r="G457" s="50">
        <v>43837</v>
      </c>
      <c r="H457">
        <v>6</v>
      </c>
      <c r="I457">
        <v>2019</v>
      </c>
      <c r="J457" t="s">
        <v>9</v>
      </c>
      <c r="K457">
        <v>12</v>
      </c>
      <c r="L457">
        <v>0.39444444444444438</v>
      </c>
      <c r="M457">
        <v>4.7333333333333334</v>
      </c>
      <c r="N457">
        <v>4</v>
      </c>
      <c r="O457">
        <v>1.1833333333333329</v>
      </c>
      <c r="P457">
        <v>3</v>
      </c>
      <c r="Q457" t="s">
        <v>73</v>
      </c>
    </row>
    <row r="458" spans="1:17" x14ac:dyDescent="0.3">
      <c r="A458">
        <v>38062</v>
      </c>
      <c r="B458" t="s">
        <v>209</v>
      </c>
      <c r="C458" t="s">
        <v>16</v>
      </c>
      <c r="D458" t="s">
        <v>4</v>
      </c>
      <c r="E458">
        <v>6.92</v>
      </c>
      <c r="F458" s="50">
        <v>43834</v>
      </c>
      <c r="G458" s="50">
        <v>43837</v>
      </c>
      <c r="H458">
        <v>6</v>
      </c>
      <c r="I458">
        <v>2019</v>
      </c>
      <c r="J458" t="s">
        <v>9</v>
      </c>
      <c r="K458">
        <v>12</v>
      </c>
      <c r="L458">
        <v>0.39444444444444438</v>
      </c>
      <c r="M458">
        <v>4.7333333333333334</v>
      </c>
      <c r="N458">
        <v>4</v>
      </c>
      <c r="O458">
        <v>1.1833333333333329</v>
      </c>
      <c r="P458">
        <v>3</v>
      </c>
      <c r="Q458" t="s">
        <v>11</v>
      </c>
    </row>
    <row r="459" spans="1:17" x14ac:dyDescent="0.3">
      <c r="A459">
        <v>38062</v>
      </c>
      <c r="B459" t="s">
        <v>209</v>
      </c>
      <c r="C459" t="s">
        <v>16</v>
      </c>
      <c r="D459" t="s">
        <v>4</v>
      </c>
      <c r="E459">
        <v>6.92</v>
      </c>
      <c r="F459" s="50">
        <v>43834</v>
      </c>
      <c r="G459" s="50">
        <v>43837</v>
      </c>
      <c r="H459">
        <v>6</v>
      </c>
      <c r="I459">
        <v>2019</v>
      </c>
      <c r="J459" t="s">
        <v>9</v>
      </c>
      <c r="K459">
        <v>12</v>
      </c>
      <c r="L459">
        <v>0.39444444444444438</v>
      </c>
      <c r="M459">
        <v>4.7333333333333334</v>
      </c>
      <c r="N459">
        <v>4</v>
      </c>
      <c r="O459">
        <v>1.1833333333333329</v>
      </c>
      <c r="P459">
        <v>3</v>
      </c>
      <c r="Q459" t="s">
        <v>6</v>
      </c>
    </row>
    <row r="460" spans="1:17" x14ac:dyDescent="0.3">
      <c r="A460">
        <v>35609</v>
      </c>
      <c r="B460" t="s">
        <v>210</v>
      </c>
      <c r="C460" t="s">
        <v>85</v>
      </c>
      <c r="D460" t="s">
        <v>211</v>
      </c>
      <c r="E460">
        <v>6.57</v>
      </c>
      <c r="F460" s="50">
        <v>45040</v>
      </c>
      <c r="G460" s="50">
        <v>45040</v>
      </c>
      <c r="H460">
        <v>8</v>
      </c>
      <c r="I460">
        <v>2020</v>
      </c>
      <c r="J460" t="s">
        <v>19</v>
      </c>
      <c r="K460">
        <v>1</v>
      </c>
      <c r="L460">
        <v>1.671111111111111</v>
      </c>
      <c r="M460">
        <v>1.671111111111111</v>
      </c>
      <c r="N460">
        <v>1</v>
      </c>
      <c r="O460">
        <v>1.671111111111111</v>
      </c>
      <c r="P460">
        <v>1</v>
      </c>
      <c r="Q460" t="s">
        <v>10</v>
      </c>
    </row>
    <row r="461" spans="1:17" x14ac:dyDescent="0.3">
      <c r="A461">
        <v>35609</v>
      </c>
      <c r="B461" t="s">
        <v>210</v>
      </c>
      <c r="C461" t="s">
        <v>85</v>
      </c>
      <c r="D461" t="s">
        <v>211</v>
      </c>
      <c r="E461">
        <v>6.57</v>
      </c>
      <c r="F461" s="50">
        <v>45040</v>
      </c>
      <c r="G461" s="50">
        <v>45040</v>
      </c>
      <c r="H461">
        <v>8</v>
      </c>
      <c r="I461">
        <v>2020</v>
      </c>
      <c r="J461" t="s">
        <v>19</v>
      </c>
      <c r="K461">
        <v>1</v>
      </c>
      <c r="L461">
        <v>1.671111111111111</v>
      </c>
      <c r="M461">
        <v>1.671111111111111</v>
      </c>
      <c r="N461">
        <v>1</v>
      </c>
      <c r="O461">
        <v>1.671111111111111</v>
      </c>
      <c r="P461">
        <v>1</v>
      </c>
      <c r="Q461" t="s">
        <v>11</v>
      </c>
    </row>
    <row r="462" spans="1:17" x14ac:dyDescent="0.3">
      <c r="A462">
        <v>377</v>
      </c>
      <c r="B462" t="s">
        <v>212</v>
      </c>
      <c r="C462" t="s">
        <v>50</v>
      </c>
      <c r="D462" t="s">
        <v>4</v>
      </c>
      <c r="E462">
        <v>6.68</v>
      </c>
      <c r="F462" s="50">
        <v>44110</v>
      </c>
      <c r="G462" s="50">
        <v>44111</v>
      </c>
      <c r="H462">
        <v>3</v>
      </c>
      <c r="I462">
        <v>2000</v>
      </c>
      <c r="J462" t="s">
        <v>5</v>
      </c>
      <c r="K462">
        <v>6</v>
      </c>
      <c r="L462">
        <v>0.4177777777777778</v>
      </c>
      <c r="M462">
        <v>2.5066666666666668</v>
      </c>
      <c r="N462">
        <v>2</v>
      </c>
      <c r="O462">
        <v>1.253333333333333</v>
      </c>
      <c r="P462">
        <v>3</v>
      </c>
      <c r="Q462" t="s">
        <v>23</v>
      </c>
    </row>
    <row r="463" spans="1:17" x14ac:dyDescent="0.3">
      <c r="A463">
        <v>377</v>
      </c>
      <c r="B463" t="s">
        <v>212</v>
      </c>
      <c r="C463" t="s">
        <v>50</v>
      </c>
      <c r="D463" t="s">
        <v>4</v>
      </c>
      <c r="E463">
        <v>6.68</v>
      </c>
      <c r="F463" s="50">
        <v>44110</v>
      </c>
      <c r="G463" s="50">
        <v>44111</v>
      </c>
      <c r="H463">
        <v>3</v>
      </c>
      <c r="I463">
        <v>2000</v>
      </c>
      <c r="J463" t="s">
        <v>5</v>
      </c>
      <c r="K463">
        <v>6</v>
      </c>
      <c r="L463">
        <v>0.4177777777777778</v>
      </c>
      <c r="M463">
        <v>2.5066666666666668</v>
      </c>
      <c r="N463">
        <v>2</v>
      </c>
      <c r="O463">
        <v>1.253333333333333</v>
      </c>
      <c r="P463">
        <v>3</v>
      </c>
      <c r="Q463" t="s">
        <v>10</v>
      </c>
    </row>
    <row r="464" spans="1:17" x14ac:dyDescent="0.3">
      <c r="A464">
        <v>377</v>
      </c>
      <c r="B464" t="s">
        <v>212</v>
      </c>
      <c r="C464" t="s">
        <v>50</v>
      </c>
      <c r="D464" t="s">
        <v>4</v>
      </c>
      <c r="E464">
        <v>6.68</v>
      </c>
      <c r="F464" s="50">
        <v>44110</v>
      </c>
      <c r="G464" s="50">
        <v>44111</v>
      </c>
      <c r="H464">
        <v>3</v>
      </c>
      <c r="I464">
        <v>2000</v>
      </c>
      <c r="J464" t="s">
        <v>5</v>
      </c>
      <c r="K464">
        <v>6</v>
      </c>
      <c r="L464">
        <v>0.4177777777777778</v>
      </c>
      <c r="M464">
        <v>2.5066666666666668</v>
      </c>
      <c r="N464">
        <v>2</v>
      </c>
      <c r="O464">
        <v>1.253333333333333</v>
      </c>
      <c r="P464">
        <v>3</v>
      </c>
      <c r="Q464" t="s">
        <v>20</v>
      </c>
    </row>
    <row r="465" spans="1:17" x14ac:dyDescent="0.3">
      <c r="A465">
        <v>377</v>
      </c>
      <c r="B465" t="s">
        <v>212</v>
      </c>
      <c r="C465" t="s">
        <v>50</v>
      </c>
      <c r="D465" t="s">
        <v>4</v>
      </c>
      <c r="E465">
        <v>6.68</v>
      </c>
      <c r="F465" s="50">
        <v>44110</v>
      </c>
      <c r="G465" s="50">
        <v>44111</v>
      </c>
      <c r="H465">
        <v>3</v>
      </c>
      <c r="I465">
        <v>2000</v>
      </c>
      <c r="J465" t="s">
        <v>5</v>
      </c>
      <c r="K465">
        <v>6</v>
      </c>
      <c r="L465">
        <v>0.4177777777777778</v>
      </c>
      <c r="M465">
        <v>2.5066666666666668</v>
      </c>
      <c r="N465">
        <v>2</v>
      </c>
      <c r="O465">
        <v>1.253333333333333</v>
      </c>
      <c r="P465">
        <v>3</v>
      </c>
      <c r="Q465" t="s">
        <v>82</v>
      </c>
    </row>
    <row r="466" spans="1:17" x14ac:dyDescent="0.3">
      <c r="A466">
        <v>377</v>
      </c>
      <c r="B466" t="s">
        <v>212</v>
      </c>
      <c r="C466" t="s">
        <v>50</v>
      </c>
      <c r="D466" t="s">
        <v>4</v>
      </c>
      <c r="E466">
        <v>6.68</v>
      </c>
      <c r="F466" s="50">
        <v>44110</v>
      </c>
      <c r="G466" s="50">
        <v>44111</v>
      </c>
      <c r="H466">
        <v>3</v>
      </c>
      <c r="I466">
        <v>2000</v>
      </c>
      <c r="J466" t="s">
        <v>5</v>
      </c>
      <c r="K466">
        <v>6</v>
      </c>
      <c r="L466">
        <v>0.4177777777777778</v>
      </c>
      <c r="M466">
        <v>2.5066666666666668</v>
      </c>
      <c r="N466">
        <v>2</v>
      </c>
      <c r="O466">
        <v>1.253333333333333</v>
      </c>
      <c r="P466">
        <v>3</v>
      </c>
      <c r="Q466" t="s">
        <v>13</v>
      </c>
    </row>
    <row r="467" spans="1:17" x14ac:dyDescent="0.3">
      <c r="A467">
        <v>39063</v>
      </c>
      <c r="B467" t="s">
        <v>213</v>
      </c>
      <c r="C467" t="s">
        <v>16</v>
      </c>
      <c r="D467" t="s">
        <v>4</v>
      </c>
      <c r="E467">
        <v>5.79</v>
      </c>
      <c r="F467" s="50">
        <v>43996</v>
      </c>
      <c r="G467" s="50">
        <v>43997</v>
      </c>
      <c r="H467">
        <v>7</v>
      </c>
      <c r="I467">
        <v>2019</v>
      </c>
      <c r="J467" t="s">
        <v>17</v>
      </c>
      <c r="K467">
        <v>12</v>
      </c>
      <c r="L467">
        <v>0.39444444444444438</v>
      </c>
      <c r="M467">
        <v>4.7333333333333334</v>
      </c>
      <c r="N467">
        <v>2</v>
      </c>
      <c r="O467">
        <v>2.3666666666666671</v>
      </c>
      <c r="P467">
        <v>6</v>
      </c>
      <c r="Q467" t="s">
        <v>23</v>
      </c>
    </row>
    <row r="468" spans="1:17" x14ac:dyDescent="0.3">
      <c r="A468">
        <v>39063</v>
      </c>
      <c r="B468" t="s">
        <v>213</v>
      </c>
      <c r="C468" t="s">
        <v>16</v>
      </c>
      <c r="D468" t="s">
        <v>4</v>
      </c>
      <c r="E468">
        <v>5.79</v>
      </c>
      <c r="F468" s="50">
        <v>43996</v>
      </c>
      <c r="G468" s="50">
        <v>43997</v>
      </c>
      <c r="H468">
        <v>7</v>
      </c>
      <c r="I468">
        <v>2019</v>
      </c>
      <c r="J468" t="s">
        <v>17</v>
      </c>
      <c r="K468">
        <v>12</v>
      </c>
      <c r="L468">
        <v>0.39444444444444438</v>
      </c>
      <c r="M468">
        <v>4.7333333333333334</v>
      </c>
      <c r="N468">
        <v>2</v>
      </c>
      <c r="O468">
        <v>2.3666666666666671</v>
      </c>
      <c r="P468">
        <v>6</v>
      </c>
      <c r="Q468" t="s">
        <v>11</v>
      </c>
    </row>
    <row r="469" spans="1:17" x14ac:dyDescent="0.3">
      <c r="A469">
        <v>39063</v>
      </c>
      <c r="B469" t="s">
        <v>213</v>
      </c>
      <c r="C469" t="s">
        <v>16</v>
      </c>
      <c r="D469" t="s">
        <v>4</v>
      </c>
      <c r="E469">
        <v>5.79</v>
      </c>
      <c r="F469" s="50">
        <v>43996</v>
      </c>
      <c r="G469" s="50">
        <v>43997</v>
      </c>
      <c r="H469">
        <v>7</v>
      </c>
      <c r="I469">
        <v>2019</v>
      </c>
      <c r="J469" t="s">
        <v>17</v>
      </c>
      <c r="K469">
        <v>12</v>
      </c>
      <c r="L469">
        <v>0.39444444444444438</v>
      </c>
      <c r="M469">
        <v>4.7333333333333334</v>
      </c>
      <c r="N469">
        <v>2</v>
      </c>
      <c r="O469">
        <v>2.3666666666666671</v>
      </c>
      <c r="P469">
        <v>6</v>
      </c>
      <c r="Q469" t="s">
        <v>88</v>
      </c>
    </row>
    <row r="470" spans="1:17" x14ac:dyDescent="0.3">
      <c r="A470">
        <v>39811</v>
      </c>
      <c r="B470" t="s">
        <v>214</v>
      </c>
      <c r="C470" t="s">
        <v>16</v>
      </c>
      <c r="D470" t="s">
        <v>4</v>
      </c>
      <c r="E470">
        <v>6.35</v>
      </c>
      <c r="F470" s="50">
        <v>44004</v>
      </c>
      <c r="G470" s="50">
        <v>44007</v>
      </c>
      <c r="H470">
        <v>6</v>
      </c>
      <c r="I470">
        <v>2019</v>
      </c>
      <c r="J470" t="s">
        <v>19</v>
      </c>
      <c r="K470">
        <v>12</v>
      </c>
      <c r="L470">
        <v>0.39666666666666672</v>
      </c>
      <c r="M470">
        <v>4.76</v>
      </c>
      <c r="N470">
        <v>4</v>
      </c>
      <c r="O470">
        <v>1.19</v>
      </c>
      <c r="P470">
        <v>3</v>
      </c>
      <c r="Q470" t="s">
        <v>23</v>
      </c>
    </row>
    <row r="471" spans="1:17" x14ac:dyDescent="0.3">
      <c r="A471">
        <v>39811</v>
      </c>
      <c r="B471" t="s">
        <v>214</v>
      </c>
      <c r="C471" t="s">
        <v>16</v>
      </c>
      <c r="D471" t="s">
        <v>4</v>
      </c>
      <c r="E471">
        <v>6.35</v>
      </c>
      <c r="F471" s="50">
        <v>44004</v>
      </c>
      <c r="G471" s="50">
        <v>44007</v>
      </c>
      <c r="H471">
        <v>6</v>
      </c>
      <c r="I471">
        <v>2019</v>
      </c>
      <c r="J471" t="s">
        <v>19</v>
      </c>
      <c r="K471">
        <v>12</v>
      </c>
      <c r="L471">
        <v>0.39666666666666672</v>
      </c>
      <c r="M471">
        <v>4.76</v>
      </c>
      <c r="N471">
        <v>4</v>
      </c>
      <c r="O471">
        <v>1.19</v>
      </c>
      <c r="P471">
        <v>3</v>
      </c>
      <c r="Q471" t="s">
        <v>11</v>
      </c>
    </row>
    <row r="472" spans="1:17" x14ac:dyDescent="0.3">
      <c r="A472">
        <v>39811</v>
      </c>
      <c r="B472" t="s">
        <v>214</v>
      </c>
      <c r="C472" t="s">
        <v>16</v>
      </c>
      <c r="D472" t="s">
        <v>4</v>
      </c>
      <c r="E472">
        <v>6.35</v>
      </c>
      <c r="F472" s="50">
        <v>44004</v>
      </c>
      <c r="G472" s="50">
        <v>44007</v>
      </c>
      <c r="H472">
        <v>6</v>
      </c>
      <c r="I472">
        <v>2019</v>
      </c>
      <c r="J472" t="s">
        <v>19</v>
      </c>
      <c r="K472">
        <v>12</v>
      </c>
      <c r="L472">
        <v>0.39666666666666672</v>
      </c>
      <c r="M472">
        <v>4.76</v>
      </c>
      <c r="N472">
        <v>4</v>
      </c>
      <c r="O472">
        <v>1.19</v>
      </c>
      <c r="P472">
        <v>3</v>
      </c>
      <c r="Q472" t="s">
        <v>88</v>
      </c>
    </row>
    <row r="473" spans="1:17" x14ac:dyDescent="0.3">
      <c r="A473">
        <v>45665</v>
      </c>
      <c r="B473" t="s">
        <v>215</v>
      </c>
      <c r="C473" t="s">
        <v>16</v>
      </c>
      <c r="D473" t="s">
        <v>4</v>
      </c>
      <c r="E473">
        <v>5.89</v>
      </c>
      <c r="F473" s="50">
        <v>44565</v>
      </c>
      <c r="G473" s="50">
        <v>44574</v>
      </c>
      <c r="H473">
        <v>5</v>
      </c>
      <c r="I473">
        <v>2021</v>
      </c>
      <c r="J473" t="s">
        <v>17</v>
      </c>
      <c r="K473">
        <v>12</v>
      </c>
      <c r="L473">
        <v>0.39500000000000002</v>
      </c>
      <c r="M473">
        <v>4.74</v>
      </c>
      <c r="N473">
        <v>10</v>
      </c>
      <c r="O473">
        <v>0.47399999999999998</v>
      </c>
      <c r="P473">
        <v>1.2</v>
      </c>
      <c r="Q473" t="s">
        <v>23</v>
      </c>
    </row>
    <row r="474" spans="1:17" x14ac:dyDescent="0.3">
      <c r="A474">
        <v>45665</v>
      </c>
      <c r="B474" t="s">
        <v>215</v>
      </c>
      <c r="C474" t="s">
        <v>16</v>
      </c>
      <c r="D474" t="s">
        <v>4</v>
      </c>
      <c r="E474">
        <v>5.89</v>
      </c>
      <c r="F474" s="50">
        <v>44565</v>
      </c>
      <c r="G474" s="50">
        <v>44574</v>
      </c>
      <c r="H474">
        <v>5</v>
      </c>
      <c r="I474">
        <v>2021</v>
      </c>
      <c r="J474" t="s">
        <v>17</v>
      </c>
      <c r="K474">
        <v>12</v>
      </c>
      <c r="L474">
        <v>0.39500000000000002</v>
      </c>
      <c r="M474">
        <v>4.74</v>
      </c>
      <c r="N474">
        <v>10</v>
      </c>
      <c r="O474">
        <v>0.47399999999999998</v>
      </c>
      <c r="P474">
        <v>1.2</v>
      </c>
      <c r="Q474" t="s">
        <v>11</v>
      </c>
    </row>
    <row r="475" spans="1:17" x14ac:dyDescent="0.3">
      <c r="A475">
        <v>45665</v>
      </c>
      <c r="B475" t="s">
        <v>215</v>
      </c>
      <c r="C475" t="s">
        <v>16</v>
      </c>
      <c r="D475" t="s">
        <v>4</v>
      </c>
      <c r="E475">
        <v>5.89</v>
      </c>
      <c r="F475" s="50">
        <v>44565</v>
      </c>
      <c r="G475" s="50">
        <v>44574</v>
      </c>
      <c r="H475">
        <v>5</v>
      </c>
      <c r="I475">
        <v>2021</v>
      </c>
      <c r="J475" t="s">
        <v>17</v>
      </c>
      <c r="K475">
        <v>12</v>
      </c>
      <c r="L475">
        <v>0.39500000000000002</v>
      </c>
      <c r="M475">
        <v>4.74</v>
      </c>
      <c r="N475">
        <v>10</v>
      </c>
      <c r="O475">
        <v>0.47399999999999998</v>
      </c>
      <c r="P475">
        <v>1.2</v>
      </c>
      <c r="Q475" t="s">
        <v>6</v>
      </c>
    </row>
    <row r="476" spans="1:17" x14ac:dyDescent="0.3">
      <c r="A476">
        <v>48997</v>
      </c>
      <c r="B476" t="s">
        <v>216</v>
      </c>
      <c r="C476" t="s">
        <v>16</v>
      </c>
      <c r="D476" t="s">
        <v>62</v>
      </c>
      <c r="E476">
        <v>7.17</v>
      </c>
      <c r="F476" s="50">
        <v>45011</v>
      </c>
      <c r="G476" s="50">
        <v>45023</v>
      </c>
      <c r="H476">
        <v>6</v>
      </c>
      <c r="I476">
        <v>2022</v>
      </c>
      <c r="J476" t="s">
        <v>9</v>
      </c>
      <c r="K476">
        <v>12</v>
      </c>
      <c r="L476">
        <v>0.3972222222222222</v>
      </c>
      <c r="M476">
        <v>4.7666666666666666</v>
      </c>
      <c r="N476">
        <v>13</v>
      </c>
      <c r="O476">
        <v>0.36666666666666659</v>
      </c>
      <c r="P476">
        <v>0.92307692307692313</v>
      </c>
      <c r="Q476" t="s">
        <v>75</v>
      </c>
    </row>
    <row r="477" spans="1:17" x14ac:dyDescent="0.3">
      <c r="A477">
        <v>48997</v>
      </c>
      <c r="B477" t="s">
        <v>216</v>
      </c>
      <c r="C477" t="s">
        <v>16</v>
      </c>
      <c r="D477" t="s">
        <v>62</v>
      </c>
      <c r="E477">
        <v>7.17</v>
      </c>
      <c r="F477" s="50">
        <v>45011</v>
      </c>
      <c r="G477" s="50">
        <v>45023</v>
      </c>
      <c r="H477">
        <v>6</v>
      </c>
      <c r="I477">
        <v>2022</v>
      </c>
      <c r="J477" t="s">
        <v>9</v>
      </c>
      <c r="K477">
        <v>12</v>
      </c>
      <c r="L477">
        <v>0.3972222222222222</v>
      </c>
      <c r="M477">
        <v>4.7666666666666666</v>
      </c>
      <c r="N477">
        <v>13</v>
      </c>
      <c r="O477">
        <v>0.36666666666666659</v>
      </c>
      <c r="P477">
        <v>0.92307692307692313</v>
      </c>
      <c r="Q477" t="s">
        <v>10</v>
      </c>
    </row>
    <row r="478" spans="1:17" x14ac:dyDescent="0.3">
      <c r="A478">
        <v>48997</v>
      </c>
      <c r="B478" t="s">
        <v>216</v>
      </c>
      <c r="C478" t="s">
        <v>16</v>
      </c>
      <c r="D478" t="s">
        <v>62</v>
      </c>
      <c r="E478">
        <v>7.17</v>
      </c>
      <c r="F478" s="50">
        <v>45011</v>
      </c>
      <c r="G478" s="50">
        <v>45023</v>
      </c>
      <c r="H478">
        <v>6</v>
      </c>
      <c r="I478">
        <v>2022</v>
      </c>
      <c r="J478" t="s">
        <v>9</v>
      </c>
      <c r="K478">
        <v>12</v>
      </c>
      <c r="L478">
        <v>0.3972222222222222</v>
      </c>
      <c r="M478">
        <v>4.7666666666666666</v>
      </c>
      <c r="N478">
        <v>13</v>
      </c>
      <c r="O478">
        <v>0.36666666666666659</v>
      </c>
      <c r="P478">
        <v>0.92307692307692313</v>
      </c>
      <c r="Q478" t="s">
        <v>20</v>
      </c>
    </row>
    <row r="479" spans="1:17" x14ac:dyDescent="0.3">
      <c r="A479">
        <v>48997</v>
      </c>
      <c r="B479" t="s">
        <v>216</v>
      </c>
      <c r="C479" t="s">
        <v>16</v>
      </c>
      <c r="D479" t="s">
        <v>62</v>
      </c>
      <c r="E479">
        <v>7.17</v>
      </c>
      <c r="F479" s="50">
        <v>45011</v>
      </c>
      <c r="G479" s="50">
        <v>45023</v>
      </c>
      <c r="H479">
        <v>6</v>
      </c>
      <c r="I479">
        <v>2022</v>
      </c>
      <c r="J479" t="s">
        <v>9</v>
      </c>
      <c r="K479">
        <v>12</v>
      </c>
      <c r="L479">
        <v>0.3972222222222222</v>
      </c>
      <c r="M479">
        <v>4.7666666666666666</v>
      </c>
      <c r="N479">
        <v>13</v>
      </c>
      <c r="O479">
        <v>0.36666666666666659</v>
      </c>
      <c r="P479">
        <v>0.92307692307692313</v>
      </c>
      <c r="Q479" t="s">
        <v>11</v>
      </c>
    </row>
    <row r="480" spans="1:17" x14ac:dyDescent="0.3">
      <c r="A480">
        <v>48997</v>
      </c>
      <c r="B480" t="s">
        <v>216</v>
      </c>
      <c r="C480" t="s">
        <v>16</v>
      </c>
      <c r="D480" t="s">
        <v>62</v>
      </c>
      <c r="E480">
        <v>7.17</v>
      </c>
      <c r="F480" s="50">
        <v>45011</v>
      </c>
      <c r="G480" s="50">
        <v>45023</v>
      </c>
      <c r="H480">
        <v>6</v>
      </c>
      <c r="I480">
        <v>2022</v>
      </c>
      <c r="J480" t="s">
        <v>9</v>
      </c>
      <c r="K480">
        <v>12</v>
      </c>
      <c r="L480">
        <v>0.3972222222222222</v>
      </c>
      <c r="M480">
        <v>4.7666666666666666</v>
      </c>
      <c r="N480">
        <v>13</v>
      </c>
      <c r="O480">
        <v>0.36666666666666659</v>
      </c>
      <c r="P480">
        <v>0.92307692307692313</v>
      </c>
      <c r="Q480" t="s">
        <v>25</v>
      </c>
    </row>
    <row r="481" spans="1:17" x14ac:dyDescent="0.3">
      <c r="A481">
        <v>48997</v>
      </c>
      <c r="B481" t="s">
        <v>216</v>
      </c>
      <c r="C481" t="s">
        <v>16</v>
      </c>
      <c r="D481" t="s">
        <v>62</v>
      </c>
      <c r="E481">
        <v>7.17</v>
      </c>
      <c r="F481" s="50">
        <v>45011</v>
      </c>
      <c r="G481" s="50">
        <v>45023</v>
      </c>
      <c r="H481">
        <v>6</v>
      </c>
      <c r="I481">
        <v>2022</v>
      </c>
      <c r="J481" t="s">
        <v>9</v>
      </c>
      <c r="K481">
        <v>12</v>
      </c>
      <c r="L481">
        <v>0.3972222222222222</v>
      </c>
      <c r="M481">
        <v>4.7666666666666666</v>
      </c>
      <c r="N481">
        <v>13</v>
      </c>
      <c r="O481">
        <v>0.36666666666666659</v>
      </c>
      <c r="P481">
        <v>0.92307692307692313</v>
      </c>
      <c r="Q481" t="s">
        <v>217</v>
      </c>
    </row>
    <row r="482" spans="1:17" x14ac:dyDescent="0.3">
      <c r="A482">
        <v>48997</v>
      </c>
      <c r="B482" t="s">
        <v>216</v>
      </c>
      <c r="C482" t="s">
        <v>16</v>
      </c>
      <c r="D482" t="s">
        <v>62</v>
      </c>
      <c r="E482">
        <v>7.17</v>
      </c>
      <c r="F482" s="50">
        <v>45011</v>
      </c>
      <c r="G482" s="50">
        <v>45023</v>
      </c>
      <c r="H482">
        <v>6</v>
      </c>
      <c r="I482">
        <v>2022</v>
      </c>
      <c r="J482" t="s">
        <v>9</v>
      </c>
      <c r="K482">
        <v>12</v>
      </c>
      <c r="L482">
        <v>0.3972222222222222</v>
      </c>
      <c r="M482">
        <v>4.7666666666666666</v>
      </c>
      <c r="N482">
        <v>13</v>
      </c>
      <c r="O482">
        <v>0.36666666666666659</v>
      </c>
      <c r="P482">
        <v>0.92307692307692313</v>
      </c>
      <c r="Q482" t="s">
        <v>57</v>
      </c>
    </row>
    <row r="483" spans="1:17" x14ac:dyDescent="0.3">
      <c r="A483">
        <v>1126</v>
      </c>
      <c r="B483" t="s">
        <v>218</v>
      </c>
      <c r="C483" t="s">
        <v>16</v>
      </c>
      <c r="D483" t="s">
        <v>4</v>
      </c>
      <c r="E483">
        <v>7.2</v>
      </c>
      <c r="F483" s="50">
        <v>44877</v>
      </c>
      <c r="G483" s="50">
        <v>44935</v>
      </c>
      <c r="H483">
        <v>7</v>
      </c>
      <c r="I483">
        <v>2001</v>
      </c>
      <c r="J483" t="s">
        <v>17</v>
      </c>
      <c r="K483">
        <v>13</v>
      </c>
      <c r="L483">
        <v>0.78333333333333333</v>
      </c>
      <c r="M483">
        <v>10.18333333333333</v>
      </c>
      <c r="N483">
        <v>59</v>
      </c>
      <c r="O483">
        <v>0.17259887005649721</v>
      </c>
      <c r="P483">
        <v>0.22033898305084751</v>
      </c>
      <c r="Q483" t="s">
        <v>13</v>
      </c>
    </row>
    <row r="484" spans="1:17" x14ac:dyDescent="0.3">
      <c r="A484">
        <v>1126</v>
      </c>
      <c r="B484" t="s">
        <v>218</v>
      </c>
      <c r="C484" t="s">
        <v>16</v>
      </c>
      <c r="D484" t="s">
        <v>4</v>
      </c>
      <c r="E484">
        <v>7.2</v>
      </c>
      <c r="F484" s="50">
        <v>44877</v>
      </c>
      <c r="G484" s="50">
        <v>44935</v>
      </c>
      <c r="H484">
        <v>7</v>
      </c>
      <c r="I484">
        <v>2001</v>
      </c>
      <c r="J484" t="s">
        <v>17</v>
      </c>
      <c r="K484">
        <v>13</v>
      </c>
      <c r="L484">
        <v>0.78333333333333333</v>
      </c>
      <c r="M484">
        <v>10.18333333333333</v>
      </c>
      <c r="N484">
        <v>59</v>
      </c>
      <c r="O484">
        <v>0.17259887005649721</v>
      </c>
      <c r="P484">
        <v>0.22033898305084751</v>
      </c>
      <c r="Q484" t="s">
        <v>6</v>
      </c>
    </row>
    <row r="485" spans="1:17" x14ac:dyDescent="0.3">
      <c r="A485">
        <v>2042</v>
      </c>
      <c r="B485" t="s">
        <v>219</v>
      </c>
      <c r="C485" t="s">
        <v>85</v>
      </c>
      <c r="D485" t="s">
        <v>22</v>
      </c>
      <c r="E485">
        <v>6.59</v>
      </c>
      <c r="F485" s="50">
        <v>43971</v>
      </c>
      <c r="G485" s="50">
        <v>43971</v>
      </c>
      <c r="H485">
        <v>7</v>
      </c>
      <c r="I485">
        <v>1989</v>
      </c>
      <c r="J485" t="s">
        <v>9</v>
      </c>
      <c r="K485">
        <v>1</v>
      </c>
      <c r="L485">
        <v>1.083333333333333</v>
      </c>
      <c r="M485">
        <v>1.083333333333333</v>
      </c>
      <c r="N485">
        <v>1</v>
      </c>
      <c r="O485">
        <v>1.083333333333333</v>
      </c>
      <c r="P485">
        <v>1</v>
      </c>
      <c r="Q485" t="s">
        <v>23</v>
      </c>
    </row>
    <row r="486" spans="1:17" x14ac:dyDescent="0.3">
      <c r="A486">
        <v>2042</v>
      </c>
      <c r="B486" t="s">
        <v>219</v>
      </c>
      <c r="C486" t="s">
        <v>85</v>
      </c>
      <c r="D486" t="s">
        <v>22</v>
      </c>
      <c r="E486">
        <v>6.59</v>
      </c>
      <c r="F486" s="50">
        <v>43971</v>
      </c>
      <c r="G486" s="50">
        <v>43971</v>
      </c>
      <c r="H486">
        <v>7</v>
      </c>
      <c r="I486">
        <v>1989</v>
      </c>
      <c r="J486" t="s">
        <v>9</v>
      </c>
      <c r="K486">
        <v>1</v>
      </c>
      <c r="L486">
        <v>1.083333333333333</v>
      </c>
      <c r="M486">
        <v>1.083333333333333</v>
      </c>
      <c r="N486">
        <v>1</v>
      </c>
      <c r="O486">
        <v>1.083333333333333</v>
      </c>
      <c r="P486">
        <v>1</v>
      </c>
      <c r="Q486" t="s">
        <v>24</v>
      </c>
    </row>
    <row r="487" spans="1:17" x14ac:dyDescent="0.3">
      <c r="A487">
        <v>2042</v>
      </c>
      <c r="B487" t="s">
        <v>219</v>
      </c>
      <c r="C487" t="s">
        <v>85</v>
      </c>
      <c r="D487" t="s">
        <v>22</v>
      </c>
      <c r="E487">
        <v>6.59</v>
      </c>
      <c r="F487" s="50">
        <v>43971</v>
      </c>
      <c r="G487" s="50">
        <v>43971</v>
      </c>
      <c r="H487">
        <v>7</v>
      </c>
      <c r="I487">
        <v>1989</v>
      </c>
      <c r="J487" t="s">
        <v>9</v>
      </c>
      <c r="K487">
        <v>1</v>
      </c>
      <c r="L487">
        <v>1.083333333333333</v>
      </c>
      <c r="M487">
        <v>1.083333333333333</v>
      </c>
      <c r="N487">
        <v>1</v>
      </c>
      <c r="O487">
        <v>1.083333333333333</v>
      </c>
      <c r="P487">
        <v>1</v>
      </c>
      <c r="Q487" t="s">
        <v>11</v>
      </c>
    </row>
    <row r="488" spans="1:17" x14ac:dyDescent="0.3">
      <c r="A488">
        <v>2042</v>
      </c>
      <c r="B488" t="s">
        <v>219</v>
      </c>
      <c r="C488" t="s">
        <v>85</v>
      </c>
      <c r="D488" t="s">
        <v>22</v>
      </c>
      <c r="E488">
        <v>6.59</v>
      </c>
      <c r="F488" s="50">
        <v>43971</v>
      </c>
      <c r="G488" s="50">
        <v>43971</v>
      </c>
      <c r="H488">
        <v>7</v>
      </c>
      <c r="I488">
        <v>1989</v>
      </c>
      <c r="J488" t="s">
        <v>9</v>
      </c>
      <c r="K488">
        <v>1</v>
      </c>
      <c r="L488">
        <v>1.083333333333333</v>
      </c>
      <c r="M488">
        <v>1.083333333333333</v>
      </c>
      <c r="N488">
        <v>1</v>
      </c>
      <c r="O488">
        <v>1.083333333333333</v>
      </c>
      <c r="P488">
        <v>1</v>
      </c>
      <c r="Q488" t="s">
        <v>87</v>
      </c>
    </row>
    <row r="489" spans="1:17" x14ac:dyDescent="0.3">
      <c r="A489">
        <v>2042</v>
      </c>
      <c r="B489" t="s">
        <v>219</v>
      </c>
      <c r="C489" t="s">
        <v>85</v>
      </c>
      <c r="D489" t="s">
        <v>22</v>
      </c>
      <c r="E489">
        <v>6.59</v>
      </c>
      <c r="F489" s="50">
        <v>43971</v>
      </c>
      <c r="G489" s="50">
        <v>43971</v>
      </c>
      <c r="H489">
        <v>7</v>
      </c>
      <c r="I489">
        <v>1989</v>
      </c>
      <c r="J489" t="s">
        <v>9</v>
      </c>
      <c r="K489">
        <v>1</v>
      </c>
      <c r="L489">
        <v>1.083333333333333</v>
      </c>
      <c r="M489">
        <v>1.083333333333333</v>
      </c>
      <c r="N489">
        <v>1</v>
      </c>
      <c r="O489">
        <v>1.083333333333333</v>
      </c>
      <c r="P489">
        <v>1</v>
      </c>
      <c r="Q489" t="s">
        <v>13</v>
      </c>
    </row>
    <row r="490" spans="1:17" x14ac:dyDescent="0.3">
      <c r="A490">
        <v>227</v>
      </c>
      <c r="B490" t="s">
        <v>220</v>
      </c>
      <c r="C490" t="s">
        <v>50</v>
      </c>
      <c r="D490" t="s">
        <v>4</v>
      </c>
      <c r="E490">
        <v>8.0299999999999994</v>
      </c>
      <c r="F490" s="50">
        <v>42685</v>
      </c>
      <c r="G490" s="50">
        <v>42694</v>
      </c>
      <c r="H490">
        <v>8</v>
      </c>
      <c r="I490">
        <v>2000</v>
      </c>
      <c r="J490" t="s">
        <v>17</v>
      </c>
      <c r="K490">
        <v>6</v>
      </c>
      <c r="L490">
        <v>0.41666666666666669</v>
      </c>
      <c r="M490">
        <v>2.5</v>
      </c>
      <c r="N490">
        <v>10</v>
      </c>
      <c r="O490">
        <v>0.25</v>
      </c>
      <c r="P490">
        <v>0.6</v>
      </c>
      <c r="Q490" t="s">
        <v>23</v>
      </c>
    </row>
    <row r="491" spans="1:17" x14ac:dyDescent="0.3">
      <c r="A491">
        <v>227</v>
      </c>
      <c r="B491" t="s">
        <v>220</v>
      </c>
      <c r="C491" t="s">
        <v>50</v>
      </c>
      <c r="D491" t="s">
        <v>4</v>
      </c>
      <c r="E491">
        <v>8.0299999999999994</v>
      </c>
      <c r="F491" s="50">
        <v>42685</v>
      </c>
      <c r="G491" s="50">
        <v>42694</v>
      </c>
      <c r="H491">
        <v>8</v>
      </c>
      <c r="I491">
        <v>2000</v>
      </c>
      <c r="J491" t="s">
        <v>17</v>
      </c>
      <c r="K491">
        <v>6</v>
      </c>
      <c r="L491">
        <v>0.41666666666666669</v>
      </c>
      <c r="M491">
        <v>2.5</v>
      </c>
      <c r="N491">
        <v>10</v>
      </c>
      <c r="O491">
        <v>0.25</v>
      </c>
      <c r="P491">
        <v>0.6</v>
      </c>
      <c r="Q491" t="s">
        <v>71</v>
      </c>
    </row>
    <row r="492" spans="1:17" x14ac:dyDescent="0.3">
      <c r="A492">
        <v>227</v>
      </c>
      <c r="B492" t="s">
        <v>220</v>
      </c>
      <c r="C492" t="s">
        <v>50</v>
      </c>
      <c r="D492" t="s">
        <v>4</v>
      </c>
      <c r="E492">
        <v>8.0299999999999994</v>
      </c>
      <c r="F492" s="50">
        <v>42685</v>
      </c>
      <c r="G492" s="50">
        <v>42694</v>
      </c>
      <c r="H492">
        <v>8</v>
      </c>
      <c r="I492">
        <v>2000</v>
      </c>
      <c r="J492" t="s">
        <v>17</v>
      </c>
      <c r="K492">
        <v>6</v>
      </c>
      <c r="L492">
        <v>0.41666666666666669</v>
      </c>
      <c r="M492">
        <v>2.5</v>
      </c>
      <c r="N492">
        <v>10</v>
      </c>
      <c r="O492">
        <v>0.25</v>
      </c>
      <c r="P492">
        <v>0.6</v>
      </c>
      <c r="Q492" t="s">
        <v>20</v>
      </c>
    </row>
    <row r="493" spans="1:17" x14ac:dyDescent="0.3">
      <c r="A493">
        <v>227</v>
      </c>
      <c r="B493" t="s">
        <v>220</v>
      </c>
      <c r="C493" t="s">
        <v>50</v>
      </c>
      <c r="D493" t="s">
        <v>4</v>
      </c>
      <c r="E493">
        <v>8.0299999999999994</v>
      </c>
      <c r="F493" s="50">
        <v>42685</v>
      </c>
      <c r="G493" s="50">
        <v>42694</v>
      </c>
      <c r="H493">
        <v>8</v>
      </c>
      <c r="I493">
        <v>2000</v>
      </c>
      <c r="J493" t="s">
        <v>17</v>
      </c>
      <c r="K493">
        <v>6</v>
      </c>
      <c r="L493">
        <v>0.41666666666666669</v>
      </c>
      <c r="M493">
        <v>2.5</v>
      </c>
      <c r="N493">
        <v>10</v>
      </c>
      <c r="O493">
        <v>0.25</v>
      </c>
      <c r="P493">
        <v>0.6</v>
      </c>
      <c r="Q493" t="s">
        <v>87</v>
      </c>
    </row>
    <row r="494" spans="1:17" x14ac:dyDescent="0.3">
      <c r="A494">
        <v>227</v>
      </c>
      <c r="B494" t="s">
        <v>220</v>
      </c>
      <c r="C494" t="s">
        <v>50</v>
      </c>
      <c r="D494" t="s">
        <v>4</v>
      </c>
      <c r="E494">
        <v>8.0299999999999994</v>
      </c>
      <c r="F494" s="50">
        <v>42685</v>
      </c>
      <c r="G494" s="50">
        <v>42694</v>
      </c>
      <c r="H494">
        <v>8</v>
      </c>
      <c r="I494">
        <v>2000</v>
      </c>
      <c r="J494" t="s">
        <v>17</v>
      </c>
      <c r="K494">
        <v>6</v>
      </c>
      <c r="L494">
        <v>0.41666666666666669</v>
      </c>
      <c r="M494">
        <v>2.5</v>
      </c>
      <c r="N494">
        <v>10</v>
      </c>
      <c r="O494">
        <v>0.25</v>
      </c>
      <c r="P494">
        <v>0.6</v>
      </c>
      <c r="Q494" t="s">
        <v>57</v>
      </c>
    </row>
    <row r="495" spans="1:17" x14ac:dyDescent="0.3">
      <c r="A495">
        <v>227</v>
      </c>
      <c r="B495" t="s">
        <v>220</v>
      </c>
      <c r="C495" t="s">
        <v>50</v>
      </c>
      <c r="D495" t="s">
        <v>4</v>
      </c>
      <c r="E495">
        <v>8.0299999999999994</v>
      </c>
      <c r="F495" s="50">
        <v>42685</v>
      </c>
      <c r="G495" s="50">
        <v>42694</v>
      </c>
      <c r="H495">
        <v>8</v>
      </c>
      <c r="I495">
        <v>2000</v>
      </c>
      <c r="J495" t="s">
        <v>17</v>
      </c>
      <c r="K495">
        <v>6</v>
      </c>
      <c r="L495">
        <v>0.41666666666666669</v>
      </c>
      <c r="M495">
        <v>2.5</v>
      </c>
      <c r="N495">
        <v>10</v>
      </c>
      <c r="O495">
        <v>0.25</v>
      </c>
      <c r="P495">
        <v>0.6</v>
      </c>
      <c r="Q495" t="s">
        <v>47</v>
      </c>
    </row>
    <row r="496" spans="1:17" x14ac:dyDescent="0.3">
      <c r="A496">
        <v>227</v>
      </c>
      <c r="B496" t="s">
        <v>220</v>
      </c>
      <c r="C496" t="s">
        <v>50</v>
      </c>
      <c r="D496" t="s">
        <v>4</v>
      </c>
      <c r="E496">
        <v>8.0299999999999994</v>
      </c>
      <c r="F496" s="50">
        <v>42685</v>
      </c>
      <c r="G496" s="50">
        <v>42694</v>
      </c>
      <c r="H496">
        <v>8</v>
      </c>
      <c r="I496">
        <v>2000</v>
      </c>
      <c r="J496" t="s">
        <v>17</v>
      </c>
      <c r="K496">
        <v>6</v>
      </c>
      <c r="L496">
        <v>0.41666666666666669</v>
      </c>
      <c r="M496">
        <v>2.5</v>
      </c>
      <c r="N496">
        <v>10</v>
      </c>
      <c r="O496">
        <v>0.25</v>
      </c>
      <c r="P496">
        <v>0.6</v>
      </c>
      <c r="Q496" t="s">
        <v>13</v>
      </c>
    </row>
    <row r="497" spans="1:17" x14ac:dyDescent="0.3">
      <c r="A497">
        <v>39545</v>
      </c>
      <c r="B497" t="s">
        <v>221</v>
      </c>
      <c r="C497" t="s">
        <v>85</v>
      </c>
      <c r="D497" t="s">
        <v>22</v>
      </c>
      <c r="E497">
        <v>6.55</v>
      </c>
      <c r="F497" s="50">
        <v>44103</v>
      </c>
      <c r="G497" s="50">
        <v>44103</v>
      </c>
      <c r="H497">
        <v>7</v>
      </c>
      <c r="I497">
        <v>2019</v>
      </c>
      <c r="J497" t="s">
        <v>19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 t="s">
        <v>60</v>
      </c>
    </row>
    <row r="498" spans="1:17" x14ac:dyDescent="0.3">
      <c r="A498">
        <v>39545</v>
      </c>
      <c r="B498" t="s">
        <v>221</v>
      </c>
      <c r="C498" t="s">
        <v>85</v>
      </c>
      <c r="D498" t="s">
        <v>22</v>
      </c>
      <c r="E498">
        <v>6.55</v>
      </c>
      <c r="F498" s="50">
        <v>44103</v>
      </c>
      <c r="G498" s="50">
        <v>44103</v>
      </c>
      <c r="H498">
        <v>7</v>
      </c>
      <c r="I498">
        <v>2019</v>
      </c>
      <c r="J498" t="s">
        <v>19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 t="s">
        <v>41</v>
      </c>
    </row>
    <row r="499" spans="1:17" x14ac:dyDescent="0.3">
      <c r="A499">
        <v>39545</v>
      </c>
      <c r="B499" t="s">
        <v>221</v>
      </c>
      <c r="C499" t="s">
        <v>85</v>
      </c>
      <c r="D499" t="s">
        <v>22</v>
      </c>
      <c r="E499">
        <v>6.55</v>
      </c>
      <c r="F499" s="50">
        <v>44103</v>
      </c>
      <c r="G499" s="50">
        <v>44103</v>
      </c>
      <c r="H499">
        <v>7</v>
      </c>
      <c r="I499">
        <v>2019</v>
      </c>
      <c r="J499" t="s">
        <v>19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 t="s">
        <v>32</v>
      </c>
    </row>
    <row r="500" spans="1:17" x14ac:dyDescent="0.3">
      <c r="A500">
        <v>39545</v>
      </c>
      <c r="B500" t="s">
        <v>221</v>
      </c>
      <c r="C500" t="s">
        <v>85</v>
      </c>
      <c r="D500" t="s">
        <v>22</v>
      </c>
      <c r="E500">
        <v>6.55</v>
      </c>
      <c r="F500" s="50">
        <v>44103</v>
      </c>
      <c r="G500" s="50">
        <v>44103</v>
      </c>
      <c r="H500">
        <v>7</v>
      </c>
      <c r="I500">
        <v>2019</v>
      </c>
      <c r="J500" t="s">
        <v>19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 t="s">
        <v>13</v>
      </c>
    </row>
    <row r="501" spans="1:17" x14ac:dyDescent="0.3">
      <c r="A501">
        <v>120</v>
      </c>
      <c r="B501" t="s">
        <v>222</v>
      </c>
      <c r="C501" t="s">
        <v>16</v>
      </c>
      <c r="D501" t="s">
        <v>22</v>
      </c>
      <c r="E501">
        <v>7.68</v>
      </c>
      <c r="F501" s="50">
        <v>42638</v>
      </c>
      <c r="G501" s="50">
        <v>42669</v>
      </c>
      <c r="H501">
        <v>6</v>
      </c>
      <c r="I501">
        <v>2001</v>
      </c>
      <c r="J501" t="s">
        <v>5</v>
      </c>
      <c r="K501">
        <v>26</v>
      </c>
      <c r="L501">
        <v>0.4</v>
      </c>
      <c r="M501">
        <v>10.4</v>
      </c>
      <c r="N501">
        <v>32</v>
      </c>
      <c r="O501">
        <v>0.32500000000000001</v>
      </c>
      <c r="P501">
        <v>0.8125</v>
      </c>
      <c r="Q501" t="s">
        <v>24</v>
      </c>
    </row>
    <row r="502" spans="1:17" x14ac:dyDescent="0.3">
      <c r="A502">
        <v>120</v>
      </c>
      <c r="B502" t="s">
        <v>222</v>
      </c>
      <c r="C502" t="s">
        <v>16</v>
      </c>
      <c r="D502" t="s">
        <v>22</v>
      </c>
      <c r="E502">
        <v>7.68</v>
      </c>
      <c r="F502" s="50">
        <v>42638</v>
      </c>
      <c r="G502" s="50">
        <v>42669</v>
      </c>
      <c r="H502">
        <v>6</v>
      </c>
      <c r="I502">
        <v>2001</v>
      </c>
      <c r="J502" t="s">
        <v>5</v>
      </c>
      <c r="K502">
        <v>26</v>
      </c>
      <c r="L502">
        <v>0.4</v>
      </c>
      <c r="M502">
        <v>10.4</v>
      </c>
      <c r="N502">
        <v>32</v>
      </c>
      <c r="O502">
        <v>0.32500000000000001</v>
      </c>
      <c r="P502">
        <v>0.8125</v>
      </c>
      <c r="Q502" t="s">
        <v>190</v>
      </c>
    </row>
    <row r="503" spans="1:17" x14ac:dyDescent="0.3">
      <c r="A503">
        <v>120</v>
      </c>
      <c r="B503" t="s">
        <v>222</v>
      </c>
      <c r="C503" t="s">
        <v>16</v>
      </c>
      <c r="D503" t="s">
        <v>22</v>
      </c>
      <c r="E503">
        <v>7.68</v>
      </c>
      <c r="F503" s="50">
        <v>42638</v>
      </c>
      <c r="G503" s="50">
        <v>42669</v>
      </c>
      <c r="H503">
        <v>6</v>
      </c>
      <c r="I503">
        <v>2001</v>
      </c>
      <c r="J503" t="s">
        <v>5</v>
      </c>
      <c r="K503">
        <v>26</v>
      </c>
      <c r="L503">
        <v>0.4</v>
      </c>
      <c r="M503">
        <v>10.4</v>
      </c>
      <c r="N503">
        <v>32</v>
      </c>
      <c r="O503">
        <v>0.32500000000000001</v>
      </c>
      <c r="P503">
        <v>0.8125</v>
      </c>
      <c r="Q503" t="s">
        <v>41</v>
      </c>
    </row>
    <row r="504" spans="1:17" x14ac:dyDescent="0.3">
      <c r="A504">
        <v>120</v>
      </c>
      <c r="B504" t="s">
        <v>222</v>
      </c>
      <c r="C504" t="s">
        <v>16</v>
      </c>
      <c r="D504" t="s">
        <v>22</v>
      </c>
      <c r="E504">
        <v>7.68</v>
      </c>
      <c r="F504" s="50">
        <v>42638</v>
      </c>
      <c r="G504" s="50">
        <v>42669</v>
      </c>
      <c r="H504">
        <v>6</v>
      </c>
      <c r="I504">
        <v>2001</v>
      </c>
      <c r="J504" t="s">
        <v>5</v>
      </c>
      <c r="K504">
        <v>26</v>
      </c>
      <c r="L504">
        <v>0.4</v>
      </c>
      <c r="M504">
        <v>10.4</v>
      </c>
      <c r="N504">
        <v>32</v>
      </c>
      <c r="O504">
        <v>0.32500000000000001</v>
      </c>
      <c r="P504">
        <v>0.8125</v>
      </c>
      <c r="Q504" t="s">
        <v>32</v>
      </c>
    </row>
    <row r="505" spans="1:17" x14ac:dyDescent="0.3">
      <c r="A505">
        <v>120</v>
      </c>
      <c r="B505" t="s">
        <v>222</v>
      </c>
      <c r="C505" t="s">
        <v>16</v>
      </c>
      <c r="D505" t="s">
        <v>22</v>
      </c>
      <c r="E505">
        <v>7.68</v>
      </c>
      <c r="F505" s="50">
        <v>42638</v>
      </c>
      <c r="G505" s="50">
        <v>42669</v>
      </c>
      <c r="H505">
        <v>6</v>
      </c>
      <c r="I505">
        <v>2001</v>
      </c>
      <c r="J505" t="s">
        <v>5</v>
      </c>
      <c r="K505">
        <v>26</v>
      </c>
      <c r="L505">
        <v>0.4</v>
      </c>
      <c r="M505">
        <v>10.4</v>
      </c>
      <c r="N505">
        <v>32</v>
      </c>
      <c r="O505">
        <v>0.32500000000000001</v>
      </c>
      <c r="P505">
        <v>0.8125</v>
      </c>
      <c r="Q505" t="s">
        <v>42</v>
      </c>
    </row>
    <row r="506" spans="1:17" x14ac:dyDescent="0.3">
      <c r="A506">
        <v>120</v>
      </c>
      <c r="B506" t="s">
        <v>222</v>
      </c>
      <c r="C506" t="s">
        <v>16</v>
      </c>
      <c r="D506" t="s">
        <v>22</v>
      </c>
      <c r="E506">
        <v>7.68</v>
      </c>
      <c r="F506" s="50">
        <v>42638</v>
      </c>
      <c r="G506" s="50">
        <v>42669</v>
      </c>
      <c r="H506">
        <v>6</v>
      </c>
      <c r="I506">
        <v>2001</v>
      </c>
      <c r="J506" t="s">
        <v>5</v>
      </c>
      <c r="K506">
        <v>26</v>
      </c>
      <c r="L506">
        <v>0.4</v>
      </c>
      <c r="M506">
        <v>10.4</v>
      </c>
      <c r="N506">
        <v>32</v>
      </c>
      <c r="O506">
        <v>0.32500000000000001</v>
      </c>
      <c r="P506">
        <v>0.8125</v>
      </c>
      <c r="Q506" t="s">
        <v>103</v>
      </c>
    </row>
    <row r="507" spans="1:17" x14ac:dyDescent="0.3">
      <c r="A507">
        <v>29907</v>
      </c>
      <c r="B507" t="s">
        <v>223</v>
      </c>
      <c r="C507" t="s">
        <v>85</v>
      </c>
      <c r="D507" t="s">
        <v>36</v>
      </c>
      <c r="E507">
        <v>4.25</v>
      </c>
      <c r="F507" s="50">
        <v>44548</v>
      </c>
      <c r="G507" s="50">
        <v>44548</v>
      </c>
      <c r="H507">
        <v>4</v>
      </c>
      <c r="I507">
        <v>2002</v>
      </c>
      <c r="J507" t="s">
        <v>9</v>
      </c>
      <c r="K507">
        <v>1</v>
      </c>
      <c r="L507">
        <v>9.4444444444444442E-2</v>
      </c>
      <c r="M507">
        <v>9.4444444444444442E-2</v>
      </c>
      <c r="N507">
        <v>1</v>
      </c>
      <c r="O507">
        <v>9.4444444444444442E-2</v>
      </c>
      <c r="P507">
        <v>1</v>
      </c>
      <c r="Q507" t="s">
        <v>71</v>
      </c>
    </row>
    <row r="508" spans="1:17" x14ac:dyDescent="0.3">
      <c r="A508">
        <v>41120</v>
      </c>
      <c r="B508" t="s">
        <v>224</v>
      </c>
      <c r="C508" t="s">
        <v>16</v>
      </c>
      <c r="D508" t="s">
        <v>31</v>
      </c>
      <c r="E508">
        <v>7.53</v>
      </c>
      <c r="F508" s="50">
        <v>44234</v>
      </c>
      <c r="G508" s="50">
        <v>44245</v>
      </c>
      <c r="H508">
        <v>8</v>
      </c>
      <c r="I508">
        <v>2020</v>
      </c>
      <c r="J508" t="s">
        <v>17</v>
      </c>
      <c r="K508">
        <v>11</v>
      </c>
      <c r="L508">
        <v>0.38333333333333341</v>
      </c>
      <c r="M508">
        <v>4.2166666666666668</v>
      </c>
      <c r="N508">
        <v>12</v>
      </c>
      <c r="O508">
        <v>0.35138888888888892</v>
      </c>
      <c r="P508">
        <v>0.91666666666666663</v>
      </c>
      <c r="Q508" t="s">
        <v>75</v>
      </c>
    </row>
    <row r="509" spans="1:17" x14ac:dyDescent="0.3">
      <c r="A509">
        <v>41120</v>
      </c>
      <c r="B509" t="s">
        <v>224</v>
      </c>
      <c r="C509" t="s">
        <v>16</v>
      </c>
      <c r="D509" t="s">
        <v>31</v>
      </c>
      <c r="E509">
        <v>7.53</v>
      </c>
      <c r="F509" s="50">
        <v>44234</v>
      </c>
      <c r="G509" s="50">
        <v>44245</v>
      </c>
      <c r="H509">
        <v>8</v>
      </c>
      <c r="I509">
        <v>2020</v>
      </c>
      <c r="J509" t="s">
        <v>17</v>
      </c>
      <c r="K509">
        <v>11</v>
      </c>
      <c r="L509">
        <v>0.38333333333333341</v>
      </c>
      <c r="M509">
        <v>4.2166666666666668</v>
      </c>
      <c r="N509">
        <v>12</v>
      </c>
      <c r="O509">
        <v>0.35138888888888892</v>
      </c>
      <c r="P509">
        <v>0.91666666666666663</v>
      </c>
      <c r="Q509" t="s">
        <v>51</v>
      </c>
    </row>
    <row r="510" spans="1:17" x14ac:dyDescent="0.3">
      <c r="A510">
        <v>41120</v>
      </c>
      <c r="B510" t="s">
        <v>224</v>
      </c>
      <c r="C510" t="s">
        <v>16</v>
      </c>
      <c r="D510" t="s">
        <v>31</v>
      </c>
      <c r="E510">
        <v>7.53</v>
      </c>
      <c r="F510" s="50">
        <v>44234</v>
      </c>
      <c r="G510" s="50">
        <v>44245</v>
      </c>
      <c r="H510">
        <v>8</v>
      </c>
      <c r="I510">
        <v>2020</v>
      </c>
      <c r="J510" t="s">
        <v>17</v>
      </c>
      <c r="K510">
        <v>11</v>
      </c>
      <c r="L510">
        <v>0.38333333333333341</v>
      </c>
      <c r="M510">
        <v>4.2166666666666668</v>
      </c>
      <c r="N510">
        <v>12</v>
      </c>
      <c r="O510">
        <v>0.35138888888888892</v>
      </c>
      <c r="P510">
        <v>0.91666666666666663</v>
      </c>
      <c r="Q510" t="s">
        <v>12</v>
      </c>
    </row>
    <row r="511" spans="1:17" x14ac:dyDescent="0.3">
      <c r="A511">
        <v>71</v>
      </c>
      <c r="B511" t="s">
        <v>225</v>
      </c>
      <c r="C511" t="s">
        <v>16</v>
      </c>
      <c r="D511" t="s">
        <v>59</v>
      </c>
      <c r="E511">
        <v>7.61</v>
      </c>
      <c r="F511" s="50">
        <v>43009</v>
      </c>
      <c r="G511" s="50">
        <v>43019</v>
      </c>
      <c r="H511">
        <v>7</v>
      </c>
      <c r="I511">
        <v>2002</v>
      </c>
      <c r="J511" t="s">
        <v>9</v>
      </c>
      <c r="K511">
        <v>24</v>
      </c>
      <c r="L511">
        <v>0.4</v>
      </c>
      <c r="M511">
        <v>9.6000000000000014</v>
      </c>
      <c r="N511">
        <v>11</v>
      </c>
      <c r="O511">
        <v>0.87272727272727291</v>
      </c>
      <c r="P511">
        <v>2.1818181818181821</v>
      </c>
      <c r="Q511" t="s">
        <v>23</v>
      </c>
    </row>
    <row r="512" spans="1:17" x14ac:dyDescent="0.3">
      <c r="A512">
        <v>71</v>
      </c>
      <c r="B512" t="s">
        <v>225</v>
      </c>
      <c r="C512" t="s">
        <v>16</v>
      </c>
      <c r="D512" t="s">
        <v>59</v>
      </c>
      <c r="E512">
        <v>7.61</v>
      </c>
      <c r="F512" s="50">
        <v>43009</v>
      </c>
      <c r="G512" s="50">
        <v>43019</v>
      </c>
      <c r="H512">
        <v>7</v>
      </c>
      <c r="I512">
        <v>2002</v>
      </c>
      <c r="J512" t="s">
        <v>9</v>
      </c>
      <c r="K512">
        <v>24</v>
      </c>
      <c r="L512">
        <v>0.4</v>
      </c>
      <c r="M512">
        <v>9.6000000000000014</v>
      </c>
      <c r="N512">
        <v>11</v>
      </c>
      <c r="O512">
        <v>0.87272727272727291</v>
      </c>
      <c r="P512">
        <v>2.1818181818181821</v>
      </c>
      <c r="Q512" t="s">
        <v>20</v>
      </c>
    </row>
    <row r="513" spans="1:17" x14ac:dyDescent="0.3">
      <c r="A513">
        <v>71</v>
      </c>
      <c r="B513" t="s">
        <v>225</v>
      </c>
      <c r="C513" t="s">
        <v>16</v>
      </c>
      <c r="D513" t="s">
        <v>59</v>
      </c>
      <c r="E513">
        <v>7.61</v>
      </c>
      <c r="F513" s="50">
        <v>43009</v>
      </c>
      <c r="G513" s="50">
        <v>43019</v>
      </c>
      <c r="H513">
        <v>7</v>
      </c>
      <c r="I513">
        <v>2002</v>
      </c>
      <c r="J513" t="s">
        <v>9</v>
      </c>
      <c r="K513">
        <v>24</v>
      </c>
      <c r="L513">
        <v>0.4</v>
      </c>
      <c r="M513">
        <v>9.6000000000000014</v>
      </c>
      <c r="N513">
        <v>11</v>
      </c>
      <c r="O513">
        <v>0.87272727272727291</v>
      </c>
      <c r="P513">
        <v>2.1818181818181821</v>
      </c>
      <c r="Q513" t="s">
        <v>87</v>
      </c>
    </row>
    <row r="514" spans="1:17" x14ac:dyDescent="0.3">
      <c r="A514">
        <v>71</v>
      </c>
      <c r="B514" t="s">
        <v>225</v>
      </c>
      <c r="C514" t="s">
        <v>16</v>
      </c>
      <c r="D514" t="s">
        <v>59</v>
      </c>
      <c r="E514">
        <v>7.61</v>
      </c>
      <c r="F514" s="50">
        <v>43009</v>
      </c>
      <c r="G514" s="50">
        <v>43019</v>
      </c>
      <c r="H514">
        <v>7</v>
      </c>
      <c r="I514">
        <v>2002</v>
      </c>
      <c r="J514" t="s">
        <v>9</v>
      </c>
      <c r="K514">
        <v>24</v>
      </c>
      <c r="L514">
        <v>0.4</v>
      </c>
      <c r="M514">
        <v>9.6000000000000014</v>
      </c>
      <c r="N514">
        <v>11</v>
      </c>
      <c r="O514">
        <v>0.87272727272727291</v>
      </c>
      <c r="P514">
        <v>2.1818181818181821</v>
      </c>
      <c r="Q514" t="s">
        <v>88</v>
      </c>
    </row>
    <row r="515" spans="1:17" x14ac:dyDescent="0.3">
      <c r="A515">
        <v>71</v>
      </c>
      <c r="B515" t="s">
        <v>225</v>
      </c>
      <c r="C515" t="s">
        <v>16</v>
      </c>
      <c r="D515" t="s">
        <v>59</v>
      </c>
      <c r="E515">
        <v>7.61</v>
      </c>
      <c r="F515" s="50">
        <v>43009</v>
      </c>
      <c r="G515" s="50">
        <v>43019</v>
      </c>
      <c r="H515">
        <v>7</v>
      </c>
      <c r="I515">
        <v>2002</v>
      </c>
      <c r="J515" t="s">
        <v>9</v>
      </c>
      <c r="K515">
        <v>24</v>
      </c>
      <c r="L515">
        <v>0.4</v>
      </c>
      <c r="M515">
        <v>9.6000000000000014</v>
      </c>
      <c r="N515">
        <v>11</v>
      </c>
      <c r="O515">
        <v>0.87272727272727291</v>
      </c>
      <c r="P515">
        <v>2.1818181818181821</v>
      </c>
      <c r="Q515" t="s">
        <v>13</v>
      </c>
    </row>
    <row r="516" spans="1:17" x14ac:dyDescent="0.3">
      <c r="A516">
        <v>122</v>
      </c>
      <c r="B516" t="s">
        <v>226</v>
      </c>
      <c r="C516" t="s">
        <v>16</v>
      </c>
      <c r="D516" t="s">
        <v>22</v>
      </c>
      <c r="E516">
        <v>7.94</v>
      </c>
      <c r="F516" s="50">
        <v>43623</v>
      </c>
      <c r="G516" s="50">
        <v>43655</v>
      </c>
      <c r="H516">
        <v>3</v>
      </c>
      <c r="I516">
        <v>2002</v>
      </c>
      <c r="J516" t="s">
        <v>17</v>
      </c>
      <c r="K516">
        <v>52</v>
      </c>
      <c r="L516">
        <v>0.4</v>
      </c>
      <c r="M516">
        <v>20.8</v>
      </c>
      <c r="N516">
        <v>33</v>
      </c>
      <c r="O516">
        <v>0.63030303030303036</v>
      </c>
      <c r="P516">
        <v>1.5757575757575759</v>
      </c>
      <c r="Q516" t="s">
        <v>20</v>
      </c>
    </row>
    <row r="517" spans="1:17" x14ac:dyDescent="0.3">
      <c r="A517">
        <v>122</v>
      </c>
      <c r="B517" t="s">
        <v>226</v>
      </c>
      <c r="C517" t="s">
        <v>16</v>
      </c>
      <c r="D517" t="s">
        <v>22</v>
      </c>
      <c r="E517">
        <v>7.94</v>
      </c>
      <c r="F517" s="50">
        <v>43623</v>
      </c>
      <c r="G517" s="50">
        <v>43655</v>
      </c>
      <c r="H517">
        <v>3</v>
      </c>
      <c r="I517">
        <v>2002</v>
      </c>
      <c r="J517" t="s">
        <v>17</v>
      </c>
      <c r="K517">
        <v>52</v>
      </c>
      <c r="L517">
        <v>0.4</v>
      </c>
      <c r="M517">
        <v>20.8</v>
      </c>
      <c r="N517">
        <v>33</v>
      </c>
      <c r="O517">
        <v>0.63030303030303036</v>
      </c>
      <c r="P517">
        <v>1.5757575757575759</v>
      </c>
      <c r="Q517" t="s">
        <v>24</v>
      </c>
    </row>
    <row r="518" spans="1:17" x14ac:dyDescent="0.3">
      <c r="A518">
        <v>122</v>
      </c>
      <c r="B518" t="s">
        <v>226</v>
      </c>
      <c r="C518" t="s">
        <v>16</v>
      </c>
      <c r="D518" t="s">
        <v>22</v>
      </c>
      <c r="E518">
        <v>7.94</v>
      </c>
      <c r="F518" s="50">
        <v>43623</v>
      </c>
      <c r="G518" s="50">
        <v>43655</v>
      </c>
      <c r="H518">
        <v>3</v>
      </c>
      <c r="I518">
        <v>2002</v>
      </c>
      <c r="J518" t="s">
        <v>17</v>
      </c>
      <c r="K518">
        <v>52</v>
      </c>
      <c r="L518">
        <v>0.4</v>
      </c>
      <c r="M518">
        <v>20.8</v>
      </c>
      <c r="N518">
        <v>33</v>
      </c>
      <c r="O518">
        <v>0.63030303030303036</v>
      </c>
      <c r="P518">
        <v>1.5757575757575759</v>
      </c>
      <c r="Q518" t="s">
        <v>38</v>
      </c>
    </row>
    <row r="519" spans="1:17" x14ac:dyDescent="0.3">
      <c r="A519">
        <v>122</v>
      </c>
      <c r="B519" t="s">
        <v>226</v>
      </c>
      <c r="C519" t="s">
        <v>16</v>
      </c>
      <c r="D519" t="s">
        <v>22</v>
      </c>
      <c r="E519">
        <v>7.94</v>
      </c>
      <c r="F519" s="50">
        <v>43623</v>
      </c>
      <c r="G519" s="50">
        <v>43655</v>
      </c>
      <c r="H519">
        <v>3</v>
      </c>
      <c r="I519">
        <v>2002</v>
      </c>
      <c r="J519" t="s">
        <v>17</v>
      </c>
      <c r="K519">
        <v>52</v>
      </c>
      <c r="L519">
        <v>0.4</v>
      </c>
      <c r="M519">
        <v>20.8</v>
      </c>
      <c r="N519">
        <v>33</v>
      </c>
      <c r="O519">
        <v>0.63030303030303036</v>
      </c>
      <c r="P519">
        <v>1.5757575757575759</v>
      </c>
      <c r="Q519" t="s">
        <v>41</v>
      </c>
    </row>
    <row r="520" spans="1:17" x14ac:dyDescent="0.3">
      <c r="A520">
        <v>122</v>
      </c>
      <c r="B520" t="s">
        <v>226</v>
      </c>
      <c r="C520" t="s">
        <v>16</v>
      </c>
      <c r="D520" t="s">
        <v>22</v>
      </c>
      <c r="E520">
        <v>7.94</v>
      </c>
      <c r="F520" s="50">
        <v>43623</v>
      </c>
      <c r="G520" s="50">
        <v>43655</v>
      </c>
      <c r="H520">
        <v>3</v>
      </c>
      <c r="I520">
        <v>2002</v>
      </c>
      <c r="J520" t="s">
        <v>17</v>
      </c>
      <c r="K520">
        <v>52</v>
      </c>
      <c r="L520">
        <v>0.4</v>
      </c>
      <c r="M520">
        <v>20.8</v>
      </c>
      <c r="N520">
        <v>33</v>
      </c>
      <c r="O520">
        <v>0.63030303030303036</v>
      </c>
      <c r="P520">
        <v>1.5757575757575759</v>
      </c>
      <c r="Q520" t="s">
        <v>42</v>
      </c>
    </row>
    <row r="521" spans="1:17" x14ac:dyDescent="0.3">
      <c r="A521">
        <v>122</v>
      </c>
      <c r="B521" t="s">
        <v>226</v>
      </c>
      <c r="C521" t="s">
        <v>16</v>
      </c>
      <c r="D521" t="s">
        <v>22</v>
      </c>
      <c r="E521">
        <v>7.94</v>
      </c>
      <c r="F521" s="50">
        <v>43623</v>
      </c>
      <c r="G521" s="50">
        <v>43655</v>
      </c>
      <c r="H521">
        <v>3</v>
      </c>
      <c r="I521">
        <v>2002</v>
      </c>
      <c r="J521" t="s">
        <v>17</v>
      </c>
      <c r="K521">
        <v>52</v>
      </c>
      <c r="L521">
        <v>0.4</v>
      </c>
      <c r="M521">
        <v>20.8</v>
      </c>
      <c r="N521">
        <v>33</v>
      </c>
      <c r="O521">
        <v>0.63030303030303036</v>
      </c>
      <c r="P521">
        <v>1.5757575757575759</v>
      </c>
      <c r="Q521" t="s">
        <v>103</v>
      </c>
    </row>
    <row r="522" spans="1:17" x14ac:dyDescent="0.3">
      <c r="A522">
        <v>1996</v>
      </c>
      <c r="B522" t="s">
        <v>227</v>
      </c>
      <c r="C522" t="s">
        <v>8</v>
      </c>
      <c r="D522" t="s">
        <v>22</v>
      </c>
      <c r="E522">
        <v>6.7</v>
      </c>
      <c r="F522" s="50">
        <v>44310</v>
      </c>
      <c r="G522" s="50">
        <v>44310</v>
      </c>
      <c r="H522">
        <v>3</v>
      </c>
      <c r="I522">
        <v>2002</v>
      </c>
      <c r="J522" t="s">
        <v>19</v>
      </c>
      <c r="K522">
        <v>1</v>
      </c>
      <c r="L522">
        <v>0.17222222222222219</v>
      </c>
      <c r="M522">
        <v>0.17222222222222219</v>
      </c>
      <c r="N522">
        <v>1</v>
      </c>
      <c r="O522">
        <v>0.17222222222222219</v>
      </c>
      <c r="P522">
        <v>1</v>
      </c>
      <c r="Q522" t="s">
        <v>20</v>
      </c>
    </row>
    <row r="523" spans="1:17" x14ac:dyDescent="0.3">
      <c r="A523">
        <v>1996</v>
      </c>
      <c r="B523" t="s">
        <v>227</v>
      </c>
      <c r="C523" t="s">
        <v>8</v>
      </c>
      <c r="D523" t="s">
        <v>22</v>
      </c>
      <c r="E523">
        <v>6.7</v>
      </c>
      <c r="F523" s="50">
        <v>44310</v>
      </c>
      <c r="G523" s="50">
        <v>44310</v>
      </c>
      <c r="H523">
        <v>3</v>
      </c>
      <c r="I523">
        <v>2002</v>
      </c>
      <c r="J523" t="s">
        <v>19</v>
      </c>
      <c r="K523">
        <v>1</v>
      </c>
      <c r="L523">
        <v>0.17222222222222219</v>
      </c>
      <c r="M523">
        <v>0.17222222222222219</v>
      </c>
      <c r="N523">
        <v>1</v>
      </c>
      <c r="O523">
        <v>0.17222222222222219</v>
      </c>
      <c r="P523">
        <v>1</v>
      </c>
      <c r="Q523" t="s">
        <v>11</v>
      </c>
    </row>
    <row r="524" spans="1:17" x14ac:dyDescent="0.3">
      <c r="A524">
        <v>1996</v>
      </c>
      <c r="B524" t="s">
        <v>227</v>
      </c>
      <c r="C524" t="s">
        <v>8</v>
      </c>
      <c r="D524" t="s">
        <v>22</v>
      </c>
      <c r="E524">
        <v>6.7</v>
      </c>
      <c r="F524" s="50">
        <v>44310</v>
      </c>
      <c r="G524" s="50">
        <v>44310</v>
      </c>
      <c r="H524">
        <v>3</v>
      </c>
      <c r="I524">
        <v>2002</v>
      </c>
      <c r="J524" t="s">
        <v>19</v>
      </c>
      <c r="K524">
        <v>1</v>
      </c>
      <c r="L524">
        <v>0.17222222222222219</v>
      </c>
      <c r="M524">
        <v>0.17222222222222219</v>
      </c>
      <c r="N524">
        <v>1</v>
      </c>
      <c r="O524">
        <v>0.17222222222222219</v>
      </c>
      <c r="P524">
        <v>1</v>
      </c>
      <c r="Q524" t="s">
        <v>42</v>
      </c>
    </row>
    <row r="525" spans="1:17" x14ac:dyDescent="0.3">
      <c r="A525">
        <v>1996</v>
      </c>
      <c r="B525" t="s">
        <v>227</v>
      </c>
      <c r="C525" t="s">
        <v>8</v>
      </c>
      <c r="D525" t="s">
        <v>22</v>
      </c>
      <c r="E525">
        <v>6.7</v>
      </c>
      <c r="F525" s="50">
        <v>44310</v>
      </c>
      <c r="G525" s="50">
        <v>44310</v>
      </c>
      <c r="H525">
        <v>3</v>
      </c>
      <c r="I525">
        <v>2002</v>
      </c>
      <c r="J525" t="s">
        <v>19</v>
      </c>
      <c r="K525">
        <v>1</v>
      </c>
      <c r="L525">
        <v>0.17222222222222219</v>
      </c>
      <c r="M525">
        <v>0.17222222222222219</v>
      </c>
      <c r="N525">
        <v>1</v>
      </c>
      <c r="O525">
        <v>0.17222222222222219</v>
      </c>
      <c r="P525">
        <v>1</v>
      </c>
      <c r="Q525" t="s">
        <v>103</v>
      </c>
    </row>
    <row r="526" spans="1:17" x14ac:dyDescent="0.3">
      <c r="A526">
        <v>121</v>
      </c>
      <c r="B526" t="s">
        <v>228</v>
      </c>
      <c r="C526" t="s">
        <v>16</v>
      </c>
      <c r="D526" t="s">
        <v>22</v>
      </c>
      <c r="E526">
        <v>8.11</v>
      </c>
      <c r="F526" s="50">
        <v>44144</v>
      </c>
      <c r="G526" s="50">
        <v>44167</v>
      </c>
      <c r="H526">
        <v>7</v>
      </c>
      <c r="I526">
        <v>2003</v>
      </c>
      <c r="J526" t="s">
        <v>19</v>
      </c>
      <c r="K526">
        <v>51</v>
      </c>
      <c r="L526">
        <v>0.4</v>
      </c>
      <c r="M526">
        <v>20.399999999999999</v>
      </c>
      <c r="N526">
        <v>24</v>
      </c>
      <c r="O526">
        <v>0.85000000000000009</v>
      </c>
      <c r="P526">
        <v>2.125</v>
      </c>
      <c r="Q526" t="s">
        <v>23</v>
      </c>
    </row>
    <row r="527" spans="1:17" x14ac:dyDescent="0.3">
      <c r="A527">
        <v>121</v>
      </c>
      <c r="B527" t="s">
        <v>228</v>
      </c>
      <c r="C527" t="s">
        <v>16</v>
      </c>
      <c r="D527" t="s">
        <v>22</v>
      </c>
      <c r="E527">
        <v>8.11</v>
      </c>
      <c r="F527" s="50">
        <v>44144</v>
      </c>
      <c r="G527" s="50">
        <v>44167</v>
      </c>
      <c r="H527">
        <v>7</v>
      </c>
      <c r="I527">
        <v>2003</v>
      </c>
      <c r="J527" t="s">
        <v>19</v>
      </c>
      <c r="K527">
        <v>51</v>
      </c>
      <c r="L527">
        <v>0.4</v>
      </c>
      <c r="M527">
        <v>20.399999999999999</v>
      </c>
      <c r="N527">
        <v>24</v>
      </c>
      <c r="O527">
        <v>0.85000000000000009</v>
      </c>
      <c r="P527">
        <v>2.125</v>
      </c>
      <c r="Q527" t="s">
        <v>10</v>
      </c>
    </row>
    <row r="528" spans="1:17" x14ac:dyDescent="0.3">
      <c r="A528">
        <v>121</v>
      </c>
      <c r="B528" t="s">
        <v>228</v>
      </c>
      <c r="C528" t="s">
        <v>16</v>
      </c>
      <c r="D528" t="s">
        <v>22</v>
      </c>
      <c r="E528">
        <v>8.11</v>
      </c>
      <c r="F528" s="50">
        <v>44144</v>
      </c>
      <c r="G528" s="50">
        <v>44167</v>
      </c>
      <c r="H528">
        <v>7</v>
      </c>
      <c r="I528">
        <v>2003</v>
      </c>
      <c r="J528" t="s">
        <v>19</v>
      </c>
      <c r="K528">
        <v>51</v>
      </c>
      <c r="L528">
        <v>0.4</v>
      </c>
      <c r="M528">
        <v>20.399999999999999</v>
      </c>
      <c r="N528">
        <v>24</v>
      </c>
      <c r="O528">
        <v>0.85000000000000009</v>
      </c>
      <c r="P528">
        <v>2.125</v>
      </c>
      <c r="Q528" t="s">
        <v>55</v>
      </c>
    </row>
    <row r="529" spans="1:17" x14ac:dyDescent="0.3">
      <c r="A529">
        <v>121</v>
      </c>
      <c r="B529" t="s">
        <v>228</v>
      </c>
      <c r="C529" t="s">
        <v>16</v>
      </c>
      <c r="D529" t="s">
        <v>22</v>
      </c>
      <c r="E529">
        <v>8.11</v>
      </c>
      <c r="F529" s="50">
        <v>44144</v>
      </c>
      <c r="G529" s="50">
        <v>44167</v>
      </c>
      <c r="H529">
        <v>7</v>
      </c>
      <c r="I529">
        <v>2003</v>
      </c>
      <c r="J529" t="s">
        <v>19</v>
      </c>
      <c r="K529">
        <v>51</v>
      </c>
      <c r="L529">
        <v>0.4</v>
      </c>
      <c r="M529">
        <v>20.399999999999999</v>
      </c>
      <c r="N529">
        <v>24</v>
      </c>
      <c r="O529">
        <v>0.85000000000000009</v>
      </c>
      <c r="P529">
        <v>2.125</v>
      </c>
      <c r="Q529" t="s">
        <v>24</v>
      </c>
    </row>
    <row r="530" spans="1:17" x14ac:dyDescent="0.3">
      <c r="A530">
        <v>121</v>
      </c>
      <c r="B530" t="s">
        <v>228</v>
      </c>
      <c r="C530" t="s">
        <v>16</v>
      </c>
      <c r="D530" t="s">
        <v>22</v>
      </c>
      <c r="E530">
        <v>8.11</v>
      </c>
      <c r="F530" s="50">
        <v>44144</v>
      </c>
      <c r="G530" s="50">
        <v>44167</v>
      </c>
      <c r="H530">
        <v>7</v>
      </c>
      <c r="I530">
        <v>2003</v>
      </c>
      <c r="J530" t="s">
        <v>19</v>
      </c>
      <c r="K530">
        <v>51</v>
      </c>
      <c r="L530">
        <v>0.4</v>
      </c>
      <c r="M530">
        <v>20.399999999999999</v>
      </c>
      <c r="N530">
        <v>24</v>
      </c>
      <c r="O530">
        <v>0.85000000000000009</v>
      </c>
      <c r="P530">
        <v>2.125</v>
      </c>
      <c r="Q530" t="s">
        <v>11</v>
      </c>
    </row>
    <row r="531" spans="1:17" x14ac:dyDescent="0.3">
      <c r="A531">
        <v>121</v>
      </c>
      <c r="B531" t="s">
        <v>228</v>
      </c>
      <c r="C531" t="s">
        <v>16</v>
      </c>
      <c r="D531" t="s">
        <v>22</v>
      </c>
      <c r="E531">
        <v>8.11</v>
      </c>
      <c r="F531" s="50">
        <v>44144</v>
      </c>
      <c r="G531" s="50">
        <v>44167</v>
      </c>
      <c r="H531">
        <v>7</v>
      </c>
      <c r="I531">
        <v>2003</v>
      </c>
      <c r="J531" t="s">
        <v>19</v>
      </c>
      <c r="K531">
        <v>51</v>
      </c>
      <c r="L531">
        <v>0.4</v>
      </c>
      <c r="M531">
        <v>20.399999999999999</v>
      </c>
      <c r="N531">
        <v>24</v>
      </c>
      <c r="O531">
        <v>0.85000000000000009</v>
      </c>
      <c r="P531">
        <v>2.125</v>
      </c>
      <c r="Q531" t="s">
        <v>88</v>
      </c>
    </row>
    <row r="532" spans="1:17" x14ac:dyDescent="0.3">
      <c r="A532">
        <v>121</v>
      </c>
      <c r="B532" t="s">
        <v>228</v>
      </c>
      <c r="C532" t="s">
        <v>16</v>
      </c>
      <c r="D532" t="s">
        <v>22</v>
      </c>
      <c r="E532">
        <v>8.11</v>
      </c>
      <c r="F532" s="50">
        <v>44144</v>
      </c>
      <c r="G532" s="50">
        <v>44167</v>
      </c>
      <c r="H532">
        <v>7</v>
      </c>
      <c r="I532">
        <v>2003</v>
      </c>
      <c r="J532" t="s">
        <v>19</v>
      </c>
      <c r="K532">
        <v>51</v>
      </c>
      <c r="L532">
        <v>0.4</v>
      </c>
      <c r="M532">
        <v>20.399999999999999</v>
      </c>
      <c r="N532">
        <v>24</v>
      </c>
      <c r="O532">
        <v>0.85000000000000009</v>
      </c>
      <c r="P532">
        <v>2.125</v>
      </c>
      <c r="Q532" t="s">
        <v>26</v>
      </c>
    </row>
    <row r="533" spans="1:17" x14ac:dyDescent="0.3">
      <c r="A533">
        <v>1281</v>
      </c>
      <c r="B533" t="s">
        <v>229</v>
      </c>
      <c r="C533" t="s">
        <v>16</v>
      </c>
      <c r="D533" t="s">
        <v>31</v>
      </c>
      <c r="E533">
        <v>7.73</v>
      </c>
      <c r="F533" s="50">
        <v>43497</v>
      </c>
      <c r="G533" s="50">
        <v>43512</v>
      </c>
      <c r="H533">
        <v>3</v>
      </c>
      <c r="I533">
        <v>2000</v>
      </c>
      <c r="J533" t="s">
        <v>19</v>
      </c>
      <c r="K533">
        <v>19</v>
      </c>
      <c r="L533">
        <v>0.4</v>
      </c>
      <c r="M533">
        <v>7.6000000000000014</v>
      </c>
      <c r="N533">
        <v>16</v>
      </c>
      <c r="O533">
        <v>0.47499999999999998</v>
      </c>
      <c r="P533">
        <v>1.1875</v>
      </c>
      <c r="Q533" t="s">
        <v>77</v>
      </c>
    </row>
    <row r="534" spans="1:17" x14ac:dyDescent="0.3">
      <c r="A534">
        <v>1281</v>
      </c>
      <c r="B534" t="s">
        <v>229</v>
      </c>
      <c r="C534" t="s">
        <v>16</v>
      </c>
      <c r="D534" t="s">
        <v>31</v>
      </c>
      <c r="E534">
        <v>7.73</v>
      </c>
      <c r="F534" s="50">
        <v>43497</v>
      </c>
      <c r="G534" s="50">
        <v>43512</v>
      </c>
      <c r="H534">
        <v>3</v>
      </c>
      <c r="I534">
        <v>2000</v>
      </c>
      <c r="J534" t="s">
        <v>19</v>
      </c>
      <c r="K534">
        <v>19</v>
      </c>
      <c r="L534">
        <v>0.4</v>
      </c>
      <c r="M534">
        <v>7.6000000000000014</v>
      </c>
      <c r="N534">
        <v>16</v>
      </c>
      <c r="O534">
        <v>0.47499999999999998</v>
      </c>
      <c r="P534">
        <v>1.1875</v>
      </c>
      <c r="Q534" t="s">
        <v>12</v>
      </c>
    </row>
    <row r="535" spans="1:17" x14ac:dyDescent="0.3">
      <c r="A535">
        <v>1281</v>
      </c>
      <c r="B535" t="s">
        <v>229</v>
      </c>
      <c r="C535" t="s">
        <v>16</v>
      </c>
      <c r="D535" t="s">
        <v>31</v>
      </c>
      <c r="E535">
        <v>7.73</v>
      </c>
      <c r="F535" s="50">
        <v>43497</v>
      </c>
      <c r="G535" s="50">
        <v>43512</v>
      </c>
      <c r="H535">
        <v>3</v>
      </c>
      <c r="I535">
        <v>2000</v>
      </c>
      <c r="J535" t="s">
        <v>19</v>
      </c>
      <c r="K535">
        <v>19</v>
      </c>
      <c r="L535">
        <v>0.4</v>
      </c>
      <c r="M535">
        <v>7.6000000000000014</v>
      </c>
      <c r="N535">
        <v>16</v>
      </c>
      <c r="O535">
        <v>0.47499999999999998</v>
      </c>
      <c r="P535">
        <v>1.1875</v>
      </c>
      <c r="Q535" t="s">
        <v>103</v>
      </c>
    </row>
    <row r="536" spans="1:17" x14ac:dyDescent="0.3">
      <c r="A536">
        <v>40358</v>
      </c>
      <c r="B536" t="s">
        <v>230</v>
      </c>
      <c r="C536" t="s">
        <v>16</v>
      </c>
      <c r="D536" t="s">
        <v>22</v>
      </c>
      <c r="E536">
        <v>6.45</v>
      </c>
      <c r="F536" s="50">
        <v>44305</v>
      </c>
      <c r="G536" s="50">
        <v>44334</v>
      </c>
      <c r="H536">
        <v>3</v>
      </c>
      <c r="I536">
        <v>2020</v>
      </c>
      <c r="J536" t="s">
        <v>17</v>
      </c>
      <c r="K536">
        <v>12</v>
      </c>
      <c r="L536">
        <v>0.18333333333333329</v>
      </c>
      <c r="M536">
        <v>2.2000000000000002</v>
      </c>
      <c r="N536">
        <v>30</v>
      </c>
      <c r="O536">
        <v>7.333333333333332E-2</v>
      </c>
      <c r="P536">
        <v>0.4</v>
      </c>
      <c r="Q536" t="s">
        <v>20</v>
      </c>
    </row>
    <row r="537" spans="1:17" x14ac:dyDescent="0.3">
      <c r="A537">
        <v>40358</v>
      </c>
      <c r="B537" t="s">
        <v>230</v>
      </c>
      <c r="C537" t="s">
        <v>16</v>
      </c>
      <c r="D537" t="s">
        <v>22</v>
      </c>
      <c r="E537">
        <v>6.45</v>
      </c>
      <c r="F537" s="50">
        <v>44305</v>
      </c>
      <c r="G537" s="50">
        <v>44334</v>
      </c>
      <c r="H537">
        <v>3</v>
      </c>
      <c r="I537">
        <v>2020</v>
      </c>
      <c r="J537" t="s">
        <v>17</v>
      </c>
      <c r="K537">
        <v>12</v>
      </c>
      <c r="L537">
        <v>0.18333333333333329</v>
      </c>
      <c r="M537">
        <v>2.2000000000000002</v>
      </c>
      <c r="N537">
        <v>30</v>
      </c>
      <c r="O537">
        <v>7.333333333333332E-2</v>
      </c>
      <c r="P537">
        <v>0.4</v>
      </c>
      <c r="Q537" t="s">
        <v>66</v>
      </c>
    </row>
    <row r="538" spans="1:17" x14ac:dyDescent="0.3">
      <c r="A538">
        <v>40358</v>
      </c>
      <c r="B538" t="s">
        <v>230</v>
      </c>
      <c r="C538" t="s">
        <v>16</v>
      </c>
      <c r="D538" t="s">
        <v>22</v>
      </c>
      <c r="E538">
        <v>6.45</v>
      </c>
      <c r="F538" s="50">
        <v>44305</v>
      </c>
      <c r="G538" s="50">
        <v>44334</v>
      </c>
      <c r="H538">
        <v>3</v>
      </c>
      <c r="I538">
        <v>2020</v>
      </c>
      <c r="J538" t="s">
        <v>17</v>
      </c>
      <c r="K538">
        <v>12</v>
      </c>
      <c r="L538">
        <v>0.18333333333333329</v>
      </c>
      <c r="M538">
        <v>2.2000000000000002</v>
      </c>
      <c r="N538">
        <v>30</v>
      </c>
      <c r="O538">
        <v>7.333333333333332E-2</v>
      </c>
      <c r="P538">
        <v>0.4</v>
      </c>
      <c r="Q538" t="s">
        <v>6</v>
      </c>
    </row>
    <row r="539" spans="1:17" x14ac:dyDescent="0.3">
      <c r="A539">
        <v>49605</v>
      </c>
      <c r="B539" t="s">
        <v>231</v>
      </c>
      <c r="C539" t="s">
        <v>3</v>
      </c>
      <c r="D539" t="s">
        <v>62</v>
      </c>
      <c r="E539">
        <v>6.54</v>
      </c>
      <c r="F539" s="50">
        <v>44776</v>
      </c>
      <c r="G539" s="50">
        <v>44787</v>
      </c>
      <c r="H539">
        <v>6</v>
      </c>
      <c r="I539">
        <v>2021</v>
      </c>
      <c r="J539" t="s">
        <v>5</v>
      </c>
      <c r="K539">
        <v>12</v>
      </c>
      <c r="L539">
        <v>8.8611111111111113E-2</v>
      </c>
      <c r="M539">
        <v>1.063333333333333</v>
      </c>
      <c r="N539">
        <v>12</v>
      </c>
      <c r="O539">
        <v>8.8611111111111127E-2</v>
      </c>
      <c r="P539">
        <v>1</v>
      </c>
      <c r="Q539" t="s">
        <v>75</v>
      </c>
    </row>
    <row r="540" spans="1:17" x14ac:dyDescent="0.3">
      <c r="A540">
        <v>49605</v>
      </c>
      <c r="B540" t="s">
        <v>231</v>
      </c>
      <c r="C540" t="s">
        <v>3</v>
      </c>
      <c r="D540" t="s">
        <v>62</v>
      </c>
      <c r="E540">
        <v>6.54</v>
      </c>
      <c r="F540" s="50">
        <v>44776</v>
      </c>
      <c r="G540" s="50">
        <v>44787</v>
      </c>
      <c r="H540">
        <v>6</v>
      </c>
      <c r="I540">
        <v>2021</v>
      </c>
      <c r="J540" t="s">
        <v>5</v>
      </c>
      <c r="K540">
        <v>12</v>
      </c>
      <c r="L540">
        <v>8.8611111111111113E-2</v>
      </c>
      <c r="M540">
        <v>1.063333333333333</v>
      </c>
      <c r="N540">
        <v>12</v>
      </c>
      <c r="O540">
        <v>8.8611111111111127E-2</v>
      </c>
      <c r="P540">
        <v>1</v>
      </c>
      <c r="Q540" t="s">
        <v>20</v>
      </c>
    </row>
    <row r="541" spans="1:17" x14ac:dyDescent="0.3">
      <c r="A541">
        <v>49605</v>
      </c>
      <c r="B541" t="s">
        <v>231</v>
      </c>
      <c r="C541" t="s">
        <v>3</v>
      </c>
      <c r="D541" t="s">
        <v>62</v>
      </c>
      <c r="E541">
        <v>6.54</v>
      </c>
      <c r="F541" s="50">
        <v>44776</v>
      </c>
      <c r="G541" s="50">
        <v>44787</v>
      </c>
      <c r="H541">
        <v>6</v>
      </c>
      <c r="I541">
        <v>2021</v>
      </c>
      <c r="J541" t="s">
        <v>5</v>
      </c>
      <c r="K541">
        <v>12</v>
      </c>
      <c r="L541">
        <v>8.8611111111111113E-2</v>
      </c>
      <c r="M541">
        <v>1.063333333333333</v>
      </c>
      <c r="N541">
        <v>12</v>
      </c>
      <c r="O541">
        <v>8.8611111111111127E-2</v>
      </c>
      <c r="P541">
        <v>1</v>
      </c>
      <c r="Q541" t="s">
        <v>56</v>
      </c>
    </row>
    <row r="542" spans="1:17" x14ac:dyDescent="0.3">
      <c r="A542">
        <v>49605</v>
      </c>
      <c r="B542" t="s">
        <v>231</v>
      </c>
      <c r="C542" t="s">
        <v>3</v>
      </c>
      <c r="D542" t="s">
        <v>62</v>
      </c>
      <c r="E542">
        <v>6.54</v>
      </c>
      <c r="F542" s="50">
        <v>44776</v>
      </c>
      <c r="G542" s="50">
        <v>44787</v>
      </c>
      <c r="H542">
        <v>6</v>
      </c>
      <c r="I542">
        <v>2021</v>
      </c>
      <c r="J542" t="s">
        <v>5</v>
      </c>
      <c r="K542">
        <v>12</v>
      </c>
      <c r="L542">
        <v>8.8611111111111113E-2</v>
      </c>
      <c r="M542">
        <v>1.063333333333333</v>
      </c>
      <c r="N542">
        <v>12</v>
      </c>
      <c r="O542">
        <v>8.8611111111111127E-2</v>
      </c>
      <c r="P542">
        <v>1</v>
      </c>
      <c r="Q542" t="s">
        <v>232</v>
      </c>
    </row>
    <row r="543" spans="1:17" x14ac:dyDescent="0.3">
      <c r="A543">
        <v>49605</v>
      </c>
      <c r="B543" t="s">
        <v>231</v>
      </c>
      <c r="C543" t="s">
        <v>3</v>
      </c>
      <c r="D543" t="s">
        <v>62</v>
      </c>
      <c r="E543">
        <v>6.54</v>
      </c>
      <c r="F543" s="50">
        <v>44776</v>
      </c>
      <c r="G543" s="50">
        <v>44787</v>
      </c>
      <c r="H543">
        <v>6</v>
      </c>
      <c r="I543">
        <v>2021</v>
      </c>
      <c r="J543" t="s">
        <v>5</v>
      </c>
      <c r="K543">
        <v>12</v>
      </c>
      <c r="L543">
        <v>8.8611111111111113E-2</v>
      </c>
      <c r="M543">
        <v>1.063333333333333</v>
      </c>
      <c r="N543">
        <v>12</v>
      </c>
      <c r="O543">
        <v>8.8611111111111127E-2</v>
      </c>
      <c r="P543">
        <v>1</v>
      </c>
      <c r="Q543" t="s">
        <v>64</v>
      </c>
    </row>
    <row r="544" spans="1:17" x14ac:dyDescent="0.3">
      <c r="A544">
        <v>49869</v>
      </c>
      <c r="B544" t="s">
        <v>233</v>
      </c>
      <c r="C544" t="s">
        <v>8</v>
      </c>
      <c r="D544" t="s">
        <v>62</v>
      </c>
      <c r="E544">
        <v>6.44</v>
      </c>
      <c r="F544" s="50">
        <v>44787</v>
      </c>
      <c r="G544" s="50">
        <v>44787</v>
      </c>
      <c r="H544">
        <v>6</v>
      </c>
      <c r="I544">
        <v>2021</v>
      </c>
      <c r="J544" t="s">
        <v>19</v>
      </c>
      <c r="K544">
        <v>1</v>
      </c>
      <c r="L544">
        <v>8.611111111111111E-2</v>
      </c>
      <c r="M544">
        <v>8.611111111111111E-2</v>
      </c>
      <c r="N544">
        <v>1</v>
      </c>
      <c r="O544">
        <v>8.611111111111111E-2</v>
      </c>
      <c r="P544">
        <v>1</v>
      </c>
      <c r="Q544" t="s">
        <v>75</v>
      </c>
    </row>
    <row r="545" spans="1:17" x14ac:dyDescent="0.3">
      <c r="A545">
        <v>49869</v>
      </c>
      <c r="B545" t="s">
        <v>233</v>
      </c>
      <c r="C545" t="s">
        <v>8</v>
      </c>
      <c r="D545" t="s">
        <v>62</v>
      </c>
      <c r="E545">
        <v>6.44</v>
      </c>
      <c r="F545" s="50">
        <v>44787</v>
      </c>
      <c r="G545" s="50">
        <v>44787</v>
      </c>
      <c r="H545">
        <v>6</v>
      </c>
      <c r="I545">
        <v>2021</v>
      </c>
      <c r="J545" t="s">
        <v>19</v>
      </c>
      <c r="K545">
        <v>1</v>
      </c>
      <c r="L545">
        <v>8.611111111111111E-2</v>
      </c>
      <c r="M545">
        <v>8.611111111111111E-2</v>
      </c>
      <c r="N545">
        <v>1</v>
      </c>
      <c r="O545">
        <v>8.611111111111111E-2</v>
      </c>
      <c r="P545">
        <v>1</v>
      </c>
      <c r="Q545" t="s">
        <v>20</v>
      </c>
    </row>
    <row r="546" spans="1:17" x14ac:dyDescent="0.3">
      <c r="A546">
        <v>49869</v>
      </c>
      <c r="B546" t="s">
        <v>233</v>
      </c>
      <c r="C546" t="s">
        <v>8</v>
      </c>
      <c r="D546" t="s">
        <v>62</v>
      </c>
      <c r="E546">
        <v>6.44</v>
      </c>
      <c r="F546" s="50">
        <v>44787</v>
      </c>
      <c r="G546" s="50">
        <v>44787</v>
      </c>
      <c r="H546">
        <v>6</v>
      </c>
      <c r="I546">
        <v>2021</v>
      </c>
      <c r="J546" t="s">
        <v>19</v>
      </c>
      <c r="K546">
        <v>1</v>
      </c>
      <c r="L546">
        <v>8.611111111111111E-2</v>
      </c>
      <c r="M546">
        <v>8.611111111111111E-2</v>
      </c>
      <c r="N546">
        <v>1</v>
      </c>
      <c r="O546">
        <v>8.611111111111111E-2</v>
      </c>
      <c r="P546">
        <v>1</v>
      </c>
      <c r="Q546" t="s">
        <v>56</v>
      </c>
    </row>
    <row r="547" spans="1:17" x14ac:dyDescent="0.3">
      <c r="A547">
        <v>49869</v>
      </c>
      <c r="B547" t="s">
        <v>233</v>
      </c>
      <c r="C547" t="s">
        <v>8</v>
      </c>
      <c r="D547" t="s">
        <v>62</v>
      </c>
      <c r="E547">
        <v>6.44</v>
      </c>
      <c r="F547" s="50">
        <v>44787</v>
      </c>
      <c r="G547" s="50">
        <v>44787</v>
      </c>
      <c r="H547">
        <v>6</v>
      </c>
      <c r="I547">
        <v>2021</v>
      </c>
      <c r="J547" t="s">
        <v>19</v>
      </c>
      <c r="K547">
        <v>1</v>
      </c>
      <c r="L547">
        <v>8.611111111111111E-2</v>
      </c>
      <c r="M547">
        <v>8.611111111111111E-2</v>
      </c>
      <c r="N547">
        <v>1</v>
      </c>
      <c r="O547">
        <v>8.611111111111111E-2</v>
      </c>
      <c r="P547">
        <v>1</v>
      </c>
      <c r="Q547" t="s">
        <v>232</v>
      </c>
    </row>
    <row r="548" spans="1:17" x14ac:dyDescent="0.3">
      <c r="A548">
        <v>49869</v>
      </c>
      <c r="B548" t="s">
        <v>233</v>
      </c>
      <c r="C548" t="s">
        <v>8</v>
      </c>
      <c r="D548" t="s">
        <v>62</v>
      </c>
      <c r="E548">
        <v>6.44</v>
      </c>
      <c r="F548" s="50">
        <v>44787</v>
      </c>
      <c r="G548" s="50">
        <v>44787</v>
      </c>
      <c r="H548">
        <v>6</v>
      </c>
      <c r="I548">
        <v>2021</v>
      </c>
      <c r="J548" t="s">
        <v>19</v>
      </c>
      <c r="K548">
        <v>1</v>
      </c>
      <c r="L548">
        <v>8.611111111111111E-2</v>
      </c>
      <c r="M548">
        <v>8.611111111111111E-2</v>
      </c>
      <c r="N548">
        <v>1</v>
      </c>
      <c r="O548">
        <v>8.611111111111111E-2</v>
      </c>
      <c r="P548">
        <v>1</v>
      </c>
      <c r="Q548" t="s">
        <v>64</v>
      </c>
    </row>
    <row r="549" spans="1:17" x14ac:dyDescent="0.3">
      <c r="A549">
        <v>41710</v>
      </c>
      <c r="B549" t="s">
        <v>234</v>
      </c>
      <c r="C549" t="s">
        <v>16</v>
      </c>
      <c r="D549" t="s">
        <v>59</v>
      </c>
      <c r="E549">
        <v>7.24</v>
      </c>
      <c r="F549" s="50">
        <v>44710</v>
      </c>
      <c r="G549" s="50">
        <v>44717</v>
      </c>
      <c r="H549">
        <v>6</v>
      </c>
      <c r="I549">
        <v>2021</v>
      </c>
      <c r="J549" t="s">
        <v>5</v>
      </c>
      <c r="K549">
        <v>13</v>
      </c>
      <c r="L549">
        <v>0.4</v>
      </c>
      <c r="M549">
        <v>5.2</v>
      </c>
      <c r="N549">
        <v>8</v>
      </c>
      <c r="O549">
        <v>0.65</v>
      </c>
      <c r="P549">
        <v>1.625</v>
      </c>
      <c r="Q549" t="s">
        <v>23</v>
      </c>
    </row>
    <row r="550" spans="1:17" x14ac:dyDescent="0.3">
      <c r="A550">
        <v>41710</v>
      </c>
      <c r="B550" t="s">
        <v>234</v>
      </c>
      <c r="C550" t="s">
        <v>16</v>
      </c>
      <c r="D550" t="s">
        <v>59</v>
      </c>
      <c r="E550">
        <v>7.24</v>
      </c>
      <c r="F550" s="50">
        <v>44710</v>
      </c>
      <c r="G550" s="50">
        <v>44717</v>
      </c>
      <c r="H550">
        <v>6</v>
      </c>
      <c r="I550">
        <v>2021</v>
      </c>
      <c r="J550" t="s">
        <v>5</v>
      </c>
      <c r="K550">
        <v>13</v>
      </c>
      <c r="L550">
        <v>0.4</v>
      </c>
      <c r="M550">
        <v>5.2</v>
      </c>
      <c r="N550">
        <v>8</v>
      </c>
      <c r="O550">
        <v>0.65</v>
      </c>
      <c r="P550">
        <v>1.625</v>
      </c>
      <c r="Q550" t="s">
        <v>11</v>
      </c>
    </row>
    <row r="551" spans="1:17" x14ac:dyDescent="0.3">
      <c r="A551">
        <v>41710</v>
      </c>
      <c r="B551" t="s">
        <v>234</v>
      </c>
      <c r="C551" t="s">
        <v>16</v>
      </c>
      <c r="D551" t="s">
        <v>59</v>
      </c>
      <c r="E551">
        <v>7.24</v>
      </c>
      <c r="F551" s="50">
        <v>44710</v>
      </c>
      <c r="G551" s="50">
        <v>44717</v>
      </c>
      <c r="H551">
        <v>6</v>
      </c>
      <c r="I551">
        <v>2021</v>
      </c>
      <c r="J551" t="s">
        <v>5</v>
      </c>
      <c r="K551">
        <v>13</v>
      </c>
      <c r="L551">
        <v>0.4</v>
      </c>
      <c r="M551">
        <v>5.2</v>
      </c>
      <c r="N551">
        <v>8</v>
      </c>
      <c r="O551">
        <v>0.65</v>
      </c>
      <c r="P551">
        <v>1.625</v>
      </c>
      <c r="Q551" t="s">
        <v>45</v>
      </c>
    </row>
    <row r="552" spans="1:17" x14ac:dyDescent="0.3">
      <c r="A552">
        <v>41710</v>
      </c>
      <c r="B552" t="s">
        <v>234</v>
      </c>
      <c r="C552" t="s">
        <v>16</v>
      </c>
      <c r="D552" t="s">
        <v>59</v>
      </c>
      <c r="E552">
        <v>7.24</v>
      </c>
      <c r="F552" s="50">
        <v>44710</v>
      </c>
      <c r="G552" s="50">
        <v>44717</v>
      </c>
      <c r="H552">
        <v>6</v>
      </c>
      <c r="I552">
        <v>2021</v>
      </c>
      <c r="J552" t="s">
        <v>5</v>
      </c>
      <c r="K552">
        <v>13</v>
      </c>
      <c r="L552">
        <v>0.4</v>
      </c>
      <c r="M552">
        <v>5.2</v>
      </c>
      <c r="N552">
        <v>8</v>
      </c>
      <c r="O552">
        <v>0.65</v>
      </c>
      <c r="P552">
        <v>1.625</v>
      </c>
      <c r="Q552" t="s">
        <v>25</v>
      </c>
    </row>
    <row r="553" spans="1:17" x14ac:dyDescent="0.3">
      <c r="A553">
        <v>41710</v>
      </c>
      <c r="B553" t="s">
        <v>234</v>
      </c>
      <c r="C553" t="s">
        <v>16</v>
      </c>
      <c r="D553" t="s">
        <v>59</v>
      </c>
      <c r="E553">
        <v>7.24</v>
      </c>
      <c r="F553" s="50">
        <v>44710</v>
      </c>
      <c r="G553" s="50">
        <v>44717</v>
      </c>
      <c r="H553">
        <v>6</v>
      </c>
      <c r="I553">
        <v>2021</v>
      </c>
      <c r="J553" t="s">
        <v>5</v>
      </c>
      <c r="K553">
        <v>13</v>
      </c>
      <c r="L553">
        <v>0.4</v>
      </c>
      <c r="M553">
        <v>5.2</v>
      </c>
      <c r="N553">
        <v>8</v>
      </c>
      <c r="O553">
        <v>0.65</v>
      </c>
      <c r="P553">
        <v>1.625</v>
      </c>
      <c r="Q553" t="s">
        <v>88</v>
      </c>
    </row>
    <row r="554" spans="1:17" x14ac:dyDescent="0.3">
      <c r="A554">
        <v>41710</v>
      </c>
      <c r="B554" t="s">
        <v>234</v>
      </c>
      <c r="C554" t="s">
        <v>16</v>
      </c>
      <c r="D554" t="s">
        <v>59</v>
      </c>
      <c r="E554">
        <v>7.24</v>
      </c>
      <c r="F554" s="50">
        <v>44710</v>
      </c>
      <c r="G554" s="50">
        <v>44717</v>
      </c>
      <c r="H554">
        <v>6</v>
      </c>
      <c r="I554">
        <v>2021</v>
      </c>
      <c r="J554" t="s">
        <v>5</v>
      </c>
      <c r="K554">
        <v>13</v>
      </c>
      <c r="L554">
        <v>0.4</v>
      </c>
      <c r="M554">
        <v>5.2</v>
      </c>
      <c r="N554">
        <v>8</v>
      </c>
      <c r="O554">
        <v>0.65</v>
      </c>
      <c r="P554">
        <v>1.625</v>
      </c>
      <c r="Q554" t="s">
        <v>41</v>
      </c>
    </row>
    <row r="555" spans="1:17" x14ac:dyDescent="0.3">
      <c r="A555">
        <v>49930</v>
      </c>
      <c r="B555" t="s">
        <v>235</v>
      </c>
      <c r="C555" t="s">
        <v>16</v>
      </c>
      <c r="D555" t="s">
        <v>59</v>
      </c>
      <c r="E555">
        <v>7.44</v>
      </c>
      <c r="F555" s="50">
        <v>44728</v>
      </c>
      <c r="G555" s="50">
        <v>44730</v>
      </c>
      <c r="H555">
        <v>5</v>
      </c>
      <c r="I555">
        <v>2022</v>
      </c>
      <c r="J555" t="s">
        <v>9</v>
      </c>
      <c r="K555">
        <v>13</v>
      </c>
      <c r="L555">
        <v>0.4</v>
      </c>
      <c r="M555">
        <v>5.2</v>
      </c>
      <c r="N555">
        <v>3</v>
      </c>
      <c r="O555">
        <v>1.7333333333333329</v>
      </c>
      <c r="P555">
        <v>4.333333333333333</v>
      </c>
      <c r="Q555" t="s">
        <v>23</v>
      </c>
    </row>
    <row r="556" spans="1:17" x14ac:dyDescent="0.3">
      <c r="A556">
        <v>49930</v>
      </c>
      <c r="B556" t="s">
        <v>235</v>
      </c>
      <c r="C556" t="s">
        <v>16</v>
      </c>
      <c r="D556" t="s">
        <v>59</v>
      </c>
      <c r="E556">
        <v>7.44</v>
      </c>
      <c r="F556" s="50">
        <v>44728</v>
      </c>
      <c r="G556" s="50">
        <v>44730</v>
      </c>
      <c r="H556">
        <v>5</v>
      </c>
      <c r="I556">
        <v>2022</v>
      </c>
      <c r="J556" t="s">
        <v>9</v>
      </c>
      <c r="K556">
        <v>13</v>
      </c>
      <c r="L556">
        <v>0.4</v>
      </c>
      <c r="M556">
        <v>5.2</v>
      </c>
      <c r="N556">
        <v>3</v>
      </c>
      <c r="O556">
        <v>1.7333333333333329</v>
      </c>
      <c r="P556">
        <v>4.333333333333333</v>
      </c>
      <c r="Q556" t="s">
        <v>11</v>
      </c>
    </row>
    <row r="557" spans="1:17" x14ac:dyDescent="0.3">
      <c r="A557">
        <v>49930</v>
      </c>
      <c r="B557" t="s">
        <v>235</v>
      </c>
      <c r="C557" t="s">
        <v>16</v>
      </c>
      <c r="D557" t="s">
        <v>59</v>
      </c>
      <c r="E557">
        <v>7.44</v>
      </c>
      <c r="F557" s="50">
        <v>44728</v>
      </c>
      <c r="G557" s="50">
        <v>44730</v>
      </c>
      <c r="H557">
        <v>5</v>
      </c>
      <c r="I557">
        <v>2022</v>
      </c>
      <c r="J557" t="s">
        <v>9</v>
      </c>
      <c r="K557">
        <v>13</v>
      </c>
      <c r="L557">
        <v>0.4</v>
      </c>
      <c r="M557">
        <v>5.2</v>
      </c>
      <c r="N557">
        <v>3</v>
      </c>
      <c r="O557">
        <v>1.7333333333333329</v>
      </c>
      <c r="P557">
        <v>4.333333333333333</v>
      </c>
      <c r="Q557" t="s">
        <v>45</v>
      </c>
    </row>
    <row r="558" spans="1:17" x14ac:dyDescent="0.3">
      <c r="A558">
        <v>49930</v>
      </c>
      <c r="B558" t="s">
        <v>235</v>
      </c>
      <c r="C558" t="s">
        <v>16</v>
      </c>
      <c r="D558" t="s">
        <v>59</v>
      </c>
      <c r="E558">
        <v>7.44</v>
      </c>
      <c r="F558" s="50">
        <v>44728</v>
      </c>
      <c r="G558" s="50">
        <v>44730</v>
      </c>
      <c r="H558">
        <v>5</v>
      </c>
      <c r="I558">
        <v>2022</v>
      </c>
      <c r="J558" t="s">
        <v>9</v>
      </c>
      <c r="K558">
        <v>13</v>
      </c>
      <c r="L558">
        <v>0.4</v>
      </c>
      <c r="M558">
        <v>5.2</v>
      </c>
      <c r="N558">
        <v>3</v>
      </c>
      <c r="O558">
        <v>1.7333333333333329</v>
      </c>
      <c r="P558">
        <v>4.333333333333333</v>
      </c>
      <c r="Q558" t="s">
        <v>25</v>
      </c>
    </row>
    <row r="559" spans="1:17" x14ac:dyDescent="0.3">
      <c r="A559">
        <v>49930</v>
      </c>
      <c r="B559" t="s">
        <v>235</v>
      </c>
      <c r="C559" t="s">
        <v>16</v>
      </c>
      <c r="D559" t="s">
        <v>59</v>
      </c>
      <c r="E559">
        <v>7.44</v>
      </c>
      <c r="F559" s="50">
        <v>44728</v>
      </c>
      <c r="G559" s="50">
        <v>44730</v>
      </c>
      <c r="H559">
        <v>5</v>
      </c>
      <c r="I559">
        <v>2022</v>
      </c>
      <c r="J559" t="s">
        <v>9</v>
      </c>
      <c r="K559">
        <v>13</v>
      </c>
      <c r="L559">
        <v>0.4</v>
      </c>
      <c r="M559">
        <v>5.2</v>
      </c>
      <c r="N559">
        <v>3</v>
      </c>
      <c r="O559">
        <v>1.7333333333333329</v>
      </c>
      <c r="P559">
        <v>4.333333333333333</v>
      </c>
      <c r="Q559" t="s">
        <v>88</v>
      </c>
    </row>
    <row r="560" spans="1:17" x14ac:dyDescent="0.3">
      <c r="A560">
        <v>49930</v>
      </c>
      <c r="B560" t="s">
        <v>235</v>
      </c>
      <c r="C560" t="s">
        <v>16</v>
      </c>
      <c r="D560" t="s">
        <v>59</v>
      </c>
      <c r="E560">
        <v>7.44</v>
      </c>
      <c r="F560" s="50">
        <v>44728</v>
      </c>
      <c r="G560" s="50">
        <v>44730</v>
      </c>
      <c r="H560">
        <v>5</v>
      </c>
      <c r="I560">
        <v>2022</v>
      </c>
      <c r="J560" t="s">
        <v>9</v>
      </c>
      <c r="K560">
        <v>13</v>
      </c>
      <c r="L560">
        <v>0.4</v>
      </c>
      <c r="M560">
        <v>5.2</v>
      </c>
      <c r="N560">
        <v>3</v>
      </c>
      <c r="O560">
        <v>1.7333333333333329</v>
      </c>
      <c r="P560">
        <v>4.333333333333333</v>
      </c>
      <c r="Q560" t="s">
        <v>41</v>
      </c>
    </row>
    <row r="561" spans="1:17" x14ac:dyDescent="0.3">
      <c r="A561">
        <v>129</v>
      </c>
      <c r="B561" t="s">
        <v>236</v>
      </c>
      <c r="C561" t="s">
        <v>16</v>
      </c>
      <c r="D561" t="s">
        <v>22</v>
      </c>
      <c r="E561">
        <v>7.55</v>
      </c>
      <c r="F561" s="50">
        <v>43003</v>
      </c>
      <c r="G561" s="50">
        <v>43033</v>
      </c>
      <c r="H561">
        <v>7</v>
      </c>
      <c r="I561">
        <v>2000</v>
      </c>
      <c r="J561" t="s">
        <v>17</v>
      </c>
      <c r="K561">
        <v>50</v>
      </c>
      <c r="L561">
        <v>0.3888888888888889</v>
      </c>
      <c r="M561">
        <v>19.44444444444445</v>
      </c>
      <c r="N561">
        <v>31</v>
      </c>
      <c r="O561">
        <v>0.62724014336917566</v>
      </c>
      <c r="P561">
        <v>1.612903225806452</v>
      </c>
      <c r="Q561" t="s">
        <v>23</v>
      </c>
    </row>
    <row r="562" spans="1:17" x14ac:dyDescent="0.3">
      <c r="A562">
        <v>129</v>
      </c>
      <c r="B562" t="s">
        <v>236</v>
      </c>
      <c r="C562" t="s">
        <v>16</v>
      </c>
      <c r="D562" t="s">
        <v>22</v>
      </c>
      <c r="E562">
        <v>7.55</v>
      </c>
      <c r="F562" s="50">
        <v>43003</v>
      </c>
      <c r="G562" s="50">
        <v>43033</v>
      </c>
      <c r="H562">
        <v>7</v>
      </c>
      <c r="I562">
        <v>2000</v>
      </c>
      <c r="J562" t="s">
        <v>17</v>
      </c>
      <c r="K562">
        <v>50</v>
      </c>
      <c r="L562">
        <v>0.3888888888888889</v>
      </c>
      <c r="M562">
        <v>19.44444444444445</v>
      </c>
      <c r="N562">
        <v>31</v>
      </c>
      <c r="O562">
        <v>0.62724014336917566</v>
      </c>
      <c r="P562">
        <v>1.612903225806452</v>
      </c>
      <c r="Q562" t="s">
        <v>10</v>
      </c>
    </row>
    <row r="563" spans="1:17" x14ac:dyDescent="0.3">
      <c r="A563">
        <v>129</v>
      </c>
      <c r="B563" t="s">
        <v>236</v>
      </c>
      <c r="C563" t="s">
        <v>16</v>
      </c>
      <c r="D563" t="s">
        <v>22</v>
      </c>
      <c r="E563">
        <v>7.55</v>
      </c>
      <c r="F563" s="50">
        <v>43003</v>
      </c>
      <c r="G563" s="50">
        <v>43033</v>
      </c>
      <c r="H563">
        <v>7</v>
      </c>
      <c r="I563">
        <v>2000</v>
      </c>
      <c r="J563" t="s">
        <v>17</v>
      </c>
      <c r="K563">
        <v>50</v>
      </c>
      <c r="L563">
        <v>0.3888888888888889</v>
      </c>
      <c r="M563">
        <v>19.44444444444445</v>
      </c>
      <c r="N563">
        <v>31</v>
      </c>
      <c r="O563">
        <v>0.62724014336917566</v>
      </c>
      <c r="P563">
        <v>1.612903225806452</v>
      </c>
      <c r="Q563" t="s">
        <v>20</v>
      </c>
    </row>
    <row r="564" spans="1:17" x14ac:dyDescent="0.3">
      <c r="A564">
        <v>129</v>
      </c>
      <c r="B564" t="s">
        <v>236</v>
      </c>
      <c r="C564" t="s">
        <v>16</v>
      </c>
      <c r="D564" t="s">
        <v>22</v>
      </c>
      <c r="E564">
        <v>7.55</v>
      </c>
      <c r="F564" s="50">
        <v>43003</v>
      </c>
      <c r="G564" s="50">
        <v>43033</v>
      </c>
      <c r="H564">
        <v>7</v>
      </c>
      <c r="I564">
        <v>2000</v>
      </c>
      <c r="J564" t="s">
        <v>17</v>
      </c>
      <c r="K564">
        <v>50</v>
      </c>
      <c r="L564">
        <v>0.3888888888888889</v>
      </c>
      <c r="M564">
        <v>19.44444444444445</v>
      </c>
      <c r="N564">
        <v>31</v>
      </c>
      <c r="O564">
        <v>0.62724014336917566</v>
      </c>
      <c r="P564">
        <v>1.612903225806452</v>
      </c>
      <c r="Q564" t="s">
        <v>24</v>
      </c>
    </row>
    <row r="565" spans="1:17" x14ac:dyDescent="0.3">
      <c r="A565">
        <v>129</v>
      </c>
      <c r="B565" t="s">
        <v>236</v>
      </c>
      <c r="C565" t="s">
        <v>16</v>
      </c>
      <c r="D565" t="s">
        <v>22</v>
      </c>
      <c r="E565">
        <v>7.55</v>
      </c>
      <c r="F565" s="50">
        <v>43003</v>
      </c>
      <c r="G565" s="50">
        <v>43033</v>
      </c>
      <c r="H565">
        <v>7</v>
      </c>
      <c r="I565">
        <v>2000</v>
      </c>
      <c r="J565" t="s">
        <v>17</v>
      </c>
      <c r="K565">
        <v>50</v>
      </c>
      <c r="L565">
        <v>0.3888888888888889</v>
      </c>
      <c r="M565">
        <v>19.44444444444445</v>
      </c>
      <c r="N565">
        <v>31</v>
      </c>
      <c r="O565">
        <v>0.62724014336917566</v>
      </c>
      <c r="P565">
        <v>1.612903225806452</v>
      </c>
      <c r="Q565" t="s">
        <v>118</v>
      </c>
    </row>
    <row r="566" spans="1:17" x14ac:dyDescent="0.3">
      <c r="A566">
        <v>129</v>
      </c>
      <c r="B566" t="s">
        <v>236</v>
      </c>
      <c r="C566" t="s">
        <v>16</v>
      </c>
      <c r="D566" t="s">
        <v>22</v>
      </c>
      <c r="E566">
        <v>7.55</v>
      </c>
      <c r="F566" s="50">
        <v>43003</v>
      </c>
      <c r="G566" s="50">
        <v>43033</v>
      </c>
      <c r="H566">
        <v>7</v>
      </c>
      <c r="I566">
        <v>2000</v>
      </c>
      <c r="J566" t="s">
        <v>17</v>
      </c>
      <c r="K566">
        <v>50</v>
      </c>
      <c r="L566">
        <v>0.3888888888888889</v>
      </c>
      <c r="M566">
        <v>19.44444444444445</v>
      </c>
      <c r="N566">
        <v>31</v>
      </c>
      <c r="O566">
        <v>0.62724014336917566</v>
      </c>
      <c r="P566">
        <v>1.612903225806452</v>
      </c>
      <c r="Q566" t="s">
        <v>26</v>
      </c>
    </row>
    <row r="567" spans="1:17" x14ac:dyDescent="0.3">
      <c r="A567">
        <v>129</v>
      </c>
      <c r="B567" t="s">
        <v>236</v>
      </c>
      <c r="C567" t="s">
        <v>16</v>
      </c>
      <c r="D567" t="s">
        <v>22</v>
      </c>
      <c r="E567">
        <v>7.55</v>
      </c>
      <c r="F567" s="50">
        <v>43003</v>
      </c>
      <c r="G567" s="50">
        <v>43033</v>
      </c>
      <c r="H567">
        <v>7</v>
      </c>
      <c r="I567">
        <v>2000</v>
      </c>
      <c r="J567" t="s">
        <v>17</v>
      </c>
      <c r="K567">
        <v>50</v>
      </c>
      <c r="L567">
        <v>0.3888888888888889</v>
      </c>
      <c r="M567">
        <v>19.44444444444445</v>
      </c>
      <c r="N567">
        <v>31</v>
      </c>
      <c r="O567">
        <v>0.62724014336917566</v>
      </c>
      <c r="P567">
        <v>1.612903225806452</v>
      </c>
      <c r="Q567" t="s">
        <v>103</v>
      </c>
    </row>
    <row r="568" spans="1:17" x14ac:dyDescent="0.3">
      <c r="A568">
        <v>484</v>
      </c>
      <c r="B568" t="s">
        <v>237</v>
      </c>
      <c r="C568" t="s">
        <v>85</v>
      </c>
      <c r="D568" t="s">
        <v>22</v>
      </c>
      <c r="E568">
        <v>7.32</v>
      </c>
      <c r="F568" s="50">
        <v>44144</v>
      </c>
      <c r="G568" s="50">
        <v>44144</v>
      </c>
      <c r="H568">
        <v>6</v>
      </c>
      <c r="I568">
        <v>2001</v>
      </c>
      <c r="J568" t="s">
        <v>5</v>
      </c>
      <c r="K568">
        <v>1</v>
      </c>
      <c r="L568">
        <v>1.583333333333333</v>
      </c>
      <c r="M568">
        <v>1.583333333333333</v>
      </c>
      <c r="N568">
        <v>1</v>
      </c>
      <c r="O568">
        <v>1.583333333333333</v>
      </c>
      <c r="P568">
        <v>1</v>
      </c>
      <c r="Q568" t="s">
        <v>10</v>
      </c>
    </row>
    <row r="569" spans="1:17" x14ac:dyDescent="0.3">
      <c r="A569">
        <v>484</v>
      </c>
      <c r="B569" t="s">
        <v>237</v>
      </c>
      <c r="C569" t="s">
        <v>85</v>
      </c>
      <c r="D569" t="s">
        <v>22</v>
      </c>
      <c r="E569">
        <v>7.32</v>
      </c>
      <c r="F569" s="50">
        <v>44144</v>
      </c>
      <c r="G569" s="50">
        <v>44144</v>
      </c>
      <c r="H569">
        <v>6</v>
      </c>
      <c r="I569">
        <v>2001</v>
      </c>
      <c r="J569" t="s">
        <v>5</v>
      </c>
      <c r="K569">
        <v>1</v>
      </c>
      <c r="L569">
        <v>1.583333333333333</v>
      </c>
      <c r="M569">
        <v>1.583333333333333</v>
      </c>
      <c r="N569">
        <v>1</v>
      </c>
      <c r="O569">
        <v>1.583333333333333</v>
      </c>
      <c r="P569">
        <v>1</v>
      </c>
      <c r="Q569" t="s">
        <v>118</v>
      </c>
    </row>
    <row r="570" spans="1:17" x14ac:dyDescent="0.3">
      <c r="A570">
        <v>484</v>
      </c>
      <c r="B570" t="s">
        <v>237</v>
      </c>
      <c r="C570" t="s">
        <v>85</v>
      </c>
      <c r="D570" t="s">
        <v>22</v>
      </c>
      <c r="E570">
        <v>7.32</v>
      </c>
      <c r="F570" s="50">
        <v>44144</v>
      </c>
      <c r="G570" s="50">
        <v>44144</v>
      </c>
      <c r="H570">
        <v>6</v>
      </c>
      <c r="I570">
        <v>2001</v>
      </c>
      <c r="J570" t="s">
        <v>5</v>
      </c>
      <c r="K570">
        <v>1</v>
      </c>
      <c r="L570">
        <v>1.583333333333333</v>
      </c>
      <c r="M570">
        <v>1.583333333333333</v>
      </c>
      <c r="N570">
        <v>1</v>
      </c>
      <c r="O570">
        <v>1.583333333333333</v>
      </c>
      <c r="P570">
        <v>1</v>
      </c>
      <c r="Q570" t="s">
        <v>26</v>
      </c>
    </row>
    <row r="571" spans="1:17" x14ac:dyDescent="0.3">
      <c r="A571">
        <v>484</v>
      </c>
      <c r="B571" t="s">
        <v>237</v>
      </c>
      <c r="C571" t="s">
        <v>85</v>
      </c>
      <c r="D571" t="s">
        <v>22</v>
      </c>
      <c r="E571">
        <v>7.32</v>
      </c>
      <c r="F571" s="50">
        <v>44144</v>
      </c>
      <c r="G571" s="50">
        <v>44144</v>
      </c>
      <c r="H571">
        <v>6</v>
      </c>
      <c r="I571">
        <v>2001</v>
      </c>
      <c r="J571" t="s">
        <v>5</v>
      </c>
      <c r="K571">
        <v>1</v>
      </c>
      <c r="L571">
        <v>1.583333333333333</v>
      </c>
      <c r="M571">
        <v>1.583333333333333</v>
      </c>
      <c r="N571">
        <v>1</v>
      </c>
      <c r="O571">
        <v>1.583333333333333</v>
      </c>
      <c r="P571">
        <v>1</v>
      </c>
      <c r="Q571" t="s">
        <v>103</v>
      </c>
    </row>
    <row r="572" spans="1:17" x14ac:dyDescent="0.3">
      <c r="A572">
        <v>4476</v>
      </c>
      <c r="B572" t="s">
        <v>238</v>
      </c>
      <c r="C572" t="s">
        <v>50</v>
      </c>
      <c r="D572" t="s">
        <v>22</v>
      </c>
      <c r="E572">
        <v>6.89</v>
      </c>
      <c r="F572" s="50">
        <v>44144</v>
      </c>
      <c r="G572" s="50">
        <v>44144</v>
      </c>
      <c r="H572">
        <v>4</v>
      </c>
      <c r="I572">
        <v>2002</v>
      </c>
      <c r="J572" t="s">
        <v>5</v>
      </c>
      <c r="K572">
        <v>1</v>
      </c>
      <c r="L572">
        <v>0.76666666666666672</v>
      </c>
      <c r="M572">
        <v>0.76666666666666672</v>
      </c>
      <c r="N572">
        <v>1</v>
      </c>
      <c r="O572">
        <v>0.76666666666666672</v>
      </c>
      <c r="P572">
        <v>1</v>
      </c>
      <c r="Q572" t="s">
        <v>10</v>
      </c>
    </row>
    <row r="573" spans="1:17" x14ac:dyDescent="0.3">
      <c r="A573">
        <v>4476</v>
      </c>
      <c r="B573" t="s">
        <v>238</v>
      </c>
      <c r="C573" t="s">
        <v>50</v>
      </c>
      <c r="D573" t="s">
        <v>22</v>
      </c>
      <c r="E573">
        <v>6.89</v>
      </c>
      <c r="F573" s="50">
        <v>44144</v>
      </c>
      <c r="G573" s="50">
        <v>44144</v>
      </c>
      <c r="H573">
        <v>4</v>
      </c>
      <c r="I573">
        <v>2002</v>
      </c>
      <c r="J573" t="s">
        <v>5</v>
      </c>
      <c r="K573">
        <v>1</v>
      </c>
      <c r="L573">
        <v>0.76666666666666672</v>
      </c>
      <c r="M573">
        <v>0.76666666666666672</v>
      </c>
      <c r="N573">
        <v>1</v>
      </c>
      <c r="O573">
        <v>0.76666666666666672</v>
      </c>
      <c r="P573">
        <v>1</v>
      </c>
      <c r="Q573" t="s">
        <v>11</v>
      </c>
    </row>
    <row r="574" spans="1:17" x14ac:dyDescent="0.3">
      <c r="A574">
        <v>4476</v>
      </c>
      <c r="B574" t="s">
        <v>238</v>
      </c>
      <c r="C574" t="s">
        <v>50</v>
      </c>
      <c r="D574" t="s">
        <v>22</v>
      </c>
      <c r="E574">
        <v>6.89</v>
      </c>
      <c r="F574" s="50">
        <v>44144</v>
      </c>
      <c r="G574" s="50">
        <v>44144</v>
      </c>
      <c r="H574">
        <v>4</v>
      </c>
      <c r="I574">
        <v>2002</v>
      </c>
      <c r="J574" t="s">
        <v>5</v>
      </c>
      <c r="K574">
        <v>1</v>
      </c>
      <c r="L574">
        <v>0.76666666666666672</v>
      </c>
      <c r="M574">
        <v>0.76666666666666672</v>
      </c>
      <c r="N574">
        <v>1</v>
      </c>
      <c r="O574">
        <v>0.76666666666666672</v>
      </c>
      <c r="P574">
        <v>1</v>
      </c>
      <c r="Q574" t="s">
        <v>118</v>
      </c>
    </row>
    <row r="575" spans="1:17" x14ac:dyDescent="0.3">
      <c r="A575">
        <v>132</v>
      </c>
      <c r="B575" t="s">
        <v>239</v>
      </c>
      <c r="C575" t="s">
        <v>16</v>
      </c>
      <c r="D575" t="s">
        <v>22</v>
      </c>
      <c r="E575">
        <v>7.58</v>
      </c>
      <c r="F575" s="50">
        <v>43010</v>
      </c>
      <c r="G575" s="50">
        <v>43022</v>
      </c>
      <c r="H575">
        <v>7</v>
      </c>
      <c r="I575">
        <v>2002</v>
      </c>
      <c r="J575" t="s">
        <v>19</v>
      </c>
      <c r="K575">
        <v>49</v>
      </c>
      <c r="L575">
        <v>0.4</v>
      </c>
      <c r="M575">
        <v>19.600000000000001</v>
      </c>
      <c r="N575">
        <v>13</v>
      </c>
      <c r="O575">
        <v>1.5076923076923081</v>
      </c>
      <c r="P575">
        <v>3.7692307692307692</v>
      </c>
      <c r="Q575" t="s">
        <v>23</v>
      </c>
    </row>
    <row r="576" spans="1:17" x14ac:dyDescent="0.3">
      <c r="A576">
        <v>132</v>
      </c>
      <c r="B576" t="s">
        <v>239</v>
      </c>
      <c r="C576" t="s">
        <v>16</v>
      </c>
      <c r="D576" t="s">
        <v>22</v>
      </c>
      <c r="E576">
        <v>7.58</v>
      </c>
      <c r="F576" s="50">
        <v>43010</v>
      </c>
      <c r="G576" s="50">
        <v>43022</v>
      </c>
      <c r="H576">
        <v>7</v>
      </c>
      <c r="I576">
        <v>2002</v>
      </c>
      <c r="J576" t="s">
        <v>19</v>
      </c>
      <c r="K576">
        <v>49</v>
      </c>
      <c r="L576">
        <v>0.4</v>
      </c>
      <c r="M576">
        <v>19.600000000000001</v>
      </c>
      <c r="N576">
        <v>13</v>
      </c>
      <c r="O576">
        <v>1.5076923076923081</v>
      </c>
      <c r="P576">
        <v>3.7692307692307692</v>
      </c>
      <c r="Q576" t="s">
        <v>12</v>
      </c>
    </row>
    <row r="577" spans="1:17" x14ac:dyDescent="0.3">
      <c r="A577">
        <v>132</v>
      </c>
      <c r="B577" t="s">
        <v>239</v>
      </c>
      <c r="C577" t="s">
        <v>16</v>
      </c>
      <c r="D577" t="s">
        <v>22</v>
      </c>
      <c r="E577">
        <v>7.58</v>
      </c>
      <c r="F577" s="50">
        <v>43010</v>
      </c>
      <c r="G577" s="50">
        <v>43022</v>
      </c>
      <c r="H577">
        <v>7</v>
      </c>
      <c r="I577">
        <v>2002</v>
      </c>
      <c r="J577" t="s">
        <v>19</v>
      </c>
      <c r="K577">
        <v>49</v>
      </c>
      <c r="L577">
        <v>0.4</v>
      </c>
      <c r="M577">
        <v>19.600000000000001</v>
      </c>
      <c r="N577">
        <v>13</v>
      </c>
      <c r="O577">
        <v>1.5076923076923081</v>
      </c>
      <c r="P577">
        <v>3.7692307692307692</v>
      </c>
      <c r="Q577" t="s">
        <v>26</v>
      </c>
    </row>
    <row r="578" spans="1:17" x14ac:dyDescent="0.3">
      <c r="A578">
        <v>132</v>
      </c>
      <c r="B578" t="s">
        <v>239</v>
      </c>
      <c r="C578" t="s">
        <v>16</v>
      </c>
      <c r="D578" t="s">
        <v>22</v>
      </c>
      <c r="E578">
        <v>7.58</v>
      </c>
      <c r="F578" s="50">
        <v>43010</v>
      </c>
      <c r="G578" s="50">
        <v>43022</v>
      </c>
      <c r="H578">
        <v>7</v>
      </c>
      <c r="I578">
        <v>2002</v>
      </c>
      <c r="J578" t="s">
        <v>19</v>
      </c>
      <c r="K578">
        <v>49</v>
      </c>
      <c r="L578">
        <v>0.4</v>
      </c>
      <c r="M578">
        <v>19.600000000000001</v>
      </c>
      <c r="N578">
        <v>13</v>
      </c>
      <c r="O578">
        <v>1.5076923076923081</v>
      </c>
      <c r="P578">
        <v>3.7692307692307692</v>
      </c>
      <c r="Q578" t="s">
        <v>130</v>
      </c>
    </row>
    <row r="579" spans="1:17" x14ac:dyDescent="0.3">
      <c r="A579">
        <v>132</v>
      </c>
      <c r="B579" t="s">
        <v>239</v>
      </c>
      <c r="C579" t="s">
        <v>16</v>
      </c>
      <c r="D579" t="s">
        <v>22</v>
      </c>
      <c r="E579">
        <v>7.58</v>
      </c>
      <c r="F579" s="50">
        <v>43010</v>
      </c>
      <c r="G579" s="50">
        <v>43022</v>
      </c>
      <c r="H579">
        <v>7</v>
      </c>
      <c r="I579">
        <v>2002</v>
      </c>
      <c r="J579" t="s">
        <v>19</v>
      </c>
      <c r="K579">
        <v>49</v>
      </c>
      <c r="L579">
        <v>0.4</v>
      </c>
      <c r="M579">
        <v>19.600000000000001</v>
      </c>
      <c r="N579">
        <v>13</v>
      </c>
      <c r="O579">
        <v>1.5076923076923081</v>
      </c>
      <c r="P579">
        <v>3.7692307692307692</v>
      </c>
      <c r="Q579" t="s">
        <v>103</v>
      </c>
    </row>
    <row r="580" spans="1:17" x14ac:dyDescent="0.3">
      <c r="A580">
        <v>39533</v>
      </c>
      <c r="B580" t="s">
        <v>240</v>
      </c>
      <c r="C580" t="s">
        <v>16</v>
      </c>
      <c r="D580" t="s">
        <v>22</v>
      </c>
      <c r="E580">
        <v>8.33</v>
      </c>
      <c r="F580" s="50">
        <v>43860</v>
      </c>
      <c r="G580" s="50">
        <v>43866</v>
      </c>
      <c r="H580">
        <v>8</v>
      </c>
      <c r="I580">
        <v>2019</v>
      </c>
      <c r="J580" t="s">
        <v>5</v>
      </c>
      <c r="K580">
        <v>11</v>
      </c>
      <c r="L580">
        <v>0.37916666666666671</v>
      </c>
      <c r="M580">
        <v>4.1708333333333334</v>
      </c>
      <c r="N580">
        <v>7</v>
      </c>
      <c r="O580">
        <v>0.59583333333333333</v>
      </c>
      <c r="P580">
        <v>1.571428571428571</v>
      </c>
      <c r="Q580" t="s">
        <v>196</v>
      </c>
    </row>
    <row r="581" spans="1:17" x14ac:dyDescent="0.3">
      <c r="A581">
        <v>39533</v>
      </c>
      <c r="B581" t="s">
        <v>240</v>
      </c>
      <c r="C581" t="s">
        <v>16</v>
      </c>
      <c r="D581" t="s">
        <v>22</v>
      </c>
      <c r="E581">
        <v>8.33</v>
      </c>
      <c r="F581" s="50">
        <v>43860</v>
      </c>
      <c r="G581" s="50">
        <v>43866</v>
      </c>
      <c r="H581">
        <v>8</v>
      </c>
      <c r="I581">
        <v>2019</v>
      </c>
      <c r="J581" t="s">
        <v>5</v>
      </c>
      <c r="K581">
        <v>11</v>
      </c>
      <c r="L581">
        <v>0.37916666666666671</v>
      </c>
      <c r="M581">
        <v>4.1708333333333334</v>
      </c>
      <c r="N581">
        <v>7</v>
      </c>
      <c r="O581">
        <v>0.59583333333333333</v>
      </c>
      <c r="P581">
        <v>1.571428571428571</v>
      </c>
      <c r="Q581" t="s">
        <v>24</v>
      </c>
    </row>
    <row r="582" spans="1:17" x14ac:dyDescent="0.3">
      <c r="A582">
        <v>39533</v>
      </c>
      <c r="B582" t="s">
        <v>240</v>
      </c>
      <c r="C582" t="s">
        <v>16</v>
      </c>
      <c r="D582" t="s">
        <v>22</v>
      </c>
      <c r="E582">
        <v>8.33</v>
      </c>
      <c r="F582" s="50">
        <v>43860</v>
      </c>
      <c r="G582" s="50">
        <v>43866</v>
      </c>
      <c r="H582">
        <v>8</v>
      </c>
      <c r="I582">
        <v>2019</v>
      </c>
      <c r="J582" t="s">
        <v>5</v>
      </c>
      <c r="K582">
        <v>11</v>
      </c>
      <c r="L582">
        <v>0.37916666666666671</v>
      </c>
      <c r="M582">
        <v>4.1708333333333334</v>
      </c>
      <c r="N582">
        <v>7</v>
      </c>
      <c r="O582">
        <v>0.59583333333333333</v>
      </c>
      <c r="P582">
        <v>1.571428571428571</v>
      </c>
      <c r="Q582" t="s">
        <v>38</v>
      </c>
    </row>
    <row r="583" spans="1:17" x14ac:dyDescent="0.3">
      <c r="A583">
        <v>39533</v>
      </c>
      <c r="B583" t="s">
        <v>240</v>
      </c>
      <c r="C583" t="s">
        <v>16</v>
      </c>
      <c r="D583" t="s">
        <v>22</v>
      </c>
      <c r="E583">
        <v>8.33</v>
      </c>
      <c r="F583" s="50">
        <v>43860</v>
      </c>
      <c r="G583" s="50">
        <v>43866</v>
      </c>
      <c r="H583">
        <v>8</v>
      </c>
      <c r="I583">
        <v>2019</v>
      </c>
      <c r="J583" t="s">
        <v>5</v>
      </c>
      <c r="K583">
        <v>11</v>
      </c>
      <c r="L583">
        <v>0.37916666666666671</v>
      </c>
      <c r="M583">
        <v>4.1708333333333334</v>
      </c>
      <c r="N583">
        <v>7</v>
      </c>
      <c r="O583">
        <v>0.59583333333333333</v>
      </c>
      <c r="P583">
        <v>1.571428571428571</v>
      </c>
      <c r="Q583" t="s">
        <v>41</v>
      </c>
    </row>
    <row r="584" spans="1:17" x14ac:dyDescent="0.3">
      <c r="A584">
        <v>39533</v>
      </c>
      <c r="B584" t="s">
        <v>240</v>
      </c>
      <c r="C584" t="s">
        <v>16</v>
      </c>
      <c r="D584" t="s">
        <v>22</v>
      </c>
      <c r="E584">
        <v>8.33</v>
      </c>
      <c r="F584" s="50">
        <v>43860</v>
      </c>
      <c r="G584" s="50">
        <v>43866</v>
      </c>
      <c r="H584">
        <v>8</v>
      </c>
      <c r="I584">
        <v>2019</v>
      </c>
      <c r="J584" t="s">
        <v>5</v>
      </c>
      <c r="K584">
        <v>11</v>
      </c>
      <c r="L584">
        <v>0.37916666666666671</v>
      </c>
      <c r="M584">
        <v>4.1708333333333334</v>
      </c>
      <c r="N584">
        <v>7</v>
      </c>
      <c r="O584">
        <v>0.59583333333333333</v>
      </c>
      <c r="P584">
        <v>1.571428571428571</v>
      </c>
      <c r="Q584" t="s">
        <v>32</v>
      </c>
    </row>
    <row r="585" spans="1:17" x14ac:dyDescent="0.3">
      <c r="A585">
        <v>39463</v>
      </c>
      <c r="B585" t="s">
        <v>241</v>
      </c>
      <c r="C585" t="s">
        <v>16</v>
      </c>
      <c r="D585" t="s">
        <v>22</v>
      </c>
      <c r="E585">
        <v>6.99</v>
      </c>
      <c r="F585" s="50">
        <v>44134</v>
      </c>
      <c r="G585" s="50">
        <v>44136</v>
      </c>
      <c r="H585">
        <v>7</v>
      </c>
      <c r="I585">
        <v>2020</v>
      </c>
      <c r="J585" t="s">
        <v>17</v>
      </c>
      <c r="K585">
        <v>13</v>
      </c>
      <c r="L585">
        <v>0.3963888888888889</v>
      </c>
      <c r="M585">
        <v>5.1530555555555564</v>
      </c>
      <c r="N585">
        <v>3</v>
      </c>
      <c r="O585">
        <v>1.7176851851851851</v>
      </c>
      <c r="P585">
        <v>4.333333333333333</v>
      </c>
      <c r="Q585" t="s">
        <v>23</v>
      </c>
    </row>
    <row r="586" spans="1:17" x14ac:dyDescent="0.3">
      <c r="A586">
        <v>39463</v>
      </c>
      <c r="B586" t="s">
        <v>241</v>
      </c>
      <c r="C586" t="s">
        <v>16</v>
      </c>
      <c r="D586" t="s">
        <v>22</v>
      </c>
      <c r="E586">
        <v>6.99</v>
      </c>
      <c r="F586" s="50">
        <v>44134</v>
      </c>
      <c r="G586" s="50">
        <v>44136</v>
      </c>
      <c r="H586">
        <v>7</v>
      </c>
      <c r="I586">
        <v>2020</v>
      </c>
      <c r="J586" t="s">
        <v>17</v>
      </c>
      <c r="K586">
        <v>13</v>
      </c>
      <c r="L586">
        <v>0.3963888888888889</v>
      </c>
      <c r="M586">
        <v>5.1530555555555564</v>
      </c>
      <c r="N586">
        <v>3</v>
      </c>
      <c r="O586">
        <v>1.7176851851851851</v>
      </c>
      <c r="P586">
        <v>4.333333333333333</v>
      </c>
      <c r="Q586" t="s">
        <v>56</v>
      </c>
    </row>
    <row r="587" spans="1:17" x14ac:dyDescent="0.3">
      <c r="A587">
        <v>39463</v>
      </c>
      <c r="B587" t="s">
        <v>241</v>
      </c>
      <c r="C587" t="s">
        <v>16</v>
      </c>
      <c r="D587" t="s">
        <v>22</v>
      </c>
      <c r="E587">
        <v>6.99</v>
      </c>
      <c r="F587" s="50">
        <v>44134</v>
      </c>
      <c r="G587" s="50">
        <v>44136</v>
      </c>
      <c r="H587">
        <v>7</v>
      </c>
      <c r="I587">
        <v>2020</v>
      </c>
      <c r="J587" t="s">
        <v>17</v>
      </c>
      <c r="K587">
        <v>13</v>
      </c>
      <c r="L587">
        <v>0.3963888888888889</v>
      </c>
      <c r="M587">
        <v>5.1530555555555564</v>
      </c>
      <c r="N587">
        <v>3</v>
      </c>
      <c r="O587">
        <v>1.7176851851851851</v>
      </c>
      <c r="P587">
        <v>4.333333333333333</v>
      </c>
      <c r="Q587" t="s">
        <v>12</v>
      </c>
    </row>
    <row r="588" spans="1:17" x14ac:dyDescent="0.3">
      <c r="A588">
        <v>39463</v>
      </c>
      <c r="B588" t="s">
        <v>241</v>
      </c>
      <c r="C588" t="s">
        <v>16</v>
      </c>
      <c r="D588" t="s">
        <v>22</v>
      </c>
      <c r="E588">
        <v>6.99</v>
      </c>
      <c r="F588" s="50">
        <v>44134</v>
      </c>
      <c r="G588" s="50">
        <v>44136</v>
      </c>
      <c r="H588">
        <v>7</v>
      </c>
      <c r="I588">
        <v>2020</v>
      </c>
      <c r="J588" t="s">
        <v>17</v>
      </c>
      <c r="K588">
        <v>13</v>
      </c>
      <c r="L588">
        <v>0.3963888888888889</v>
      </c>
      <c r="M588">
        <v>5.1530555555555564</v>
      </c>
      <c r="N588">
        <v>3</v>
      </c>
      <c r="O588">
        <v>1.7176851851851851</v>
      </c>
      <c r="P588">
        <v>4.333333333333333</v>
      </c>
      <c r="Q588" t="s">
        <v>66</v>
      </c>
    </row>
    <row r="589" spans="1:17" x14ac:dyDescent="0.3">
      <c r="A589">
        <v>39463</v>
      </c>
      <c r="B589" t="s">
        <v>241</v>
      </c>
      <c r="C589" t="s">
        <v>16</v>
      </c>
      <c r="D589" t="s">
        <v>22</v>
      </c>
      <c r="E589">
        <v>6.99</v>
      </c>
      <c r="F589" s="50">
        <v>44134</v>
      </c>
      <c r="G589" s="50">
        <v>44136</v>
      </c>
      <c r="H589">
        <v>7</v>
      </c>
      <c r="I589">
        <v>2020</v>
      </c>
      <c r="J589" t="s">
        <v>17</v>
      </c>
      <c r="K589">
        <v>13</v>
      </c>
      <c r="L589">
        <v>0.3963888888888889</v>
      </c>
      <c r="M589">
        <v>5.1530555555555564</v>
      </c>
      <c r="N589">
        <v>3</v>
      </c>
      <c r="O589">
        <v>1.7176851851851851</v>
      </c>
      <c r="P589">
        <v>4.333333333333333</v>
      </c>
      <c r="Q589" t="s">
        <v>103</v>
      </c>
    </row>
    <row r="590" spans="1:17" x14ac:dyDescent="0.3">
      <c r="A590">
        <v>43229</v>
      </c>
      <c r="B590" t="s">
        <v>242</v>
      </c>
      <c r="C590" t="s">
        <v>16</v>
      </c>
      <c r="D590" t="s">
        <v>4</v>
      </c>
      <c r="E590">
        <v>6.65</v>
      </c>
      <c r="F590" s="50">
        <v>44565</v>
      </c>
      <c r="G590" s="50">
        <v>44578</v>
      </c>
      <c r="H590">
        <v>5</v>
      </c>
      <c r="I590">
        <v>2021</v>
      </c>
      <c r="J590" t="s">
        <v>17</v>
      </c>
      <c r="K590">
        <v>13</v>
      </c>
      <c r="L590">
        <v>0.39305555555555549</v>
      </c>
      <c r="M590">
        <v>5.1097222222222216</v>
      </c>
      <c r="N590">
        <v>14</v>
      </c>
      <c r="O590">
        <v>0.36498015873015882</v>
      </c>
      <c r="P590">
        <v>0.9285714285714286</v>
      </c>
      <c r="Q590" t="s">
        <v>23</v>
      </c>
    </row>
    <row r="591" spans="1:17" x14ac:dyDescent="0.3">
      <c r="A591">
        <v>43229</v>
      </c>
      <c r="B591" t="s">
        <v>242</v>
      </c>
      <c r="C591" t="s">
        <v>16</v>
      </c>
      <c r="D591" t="s">
        <v>4</v>
      </c>
      <c r="E591">
        <v>6.65</v>
      </c>
      <c r="F591" s="50">
        <v>44565</v>
      </c>
      <c r="G591" s="50">
        <v>44578</v>
      </c>
      <c r="H591">
        <v>5</v>
      </c>
      <c r="I591">
        <v>2021</v>
      </c>
      <c r="J591" t="s">
        <v>17</v>
      </c>
      <c r="K591">
        <v>13</v>
      </c>
      <c r="L591">
        <v>0.39305555555555549</v>
      </c>
      <c r="M591">
        <v>5.1097222222222216</v>
      </c>
      <c r="N591">
        <v>14</v>
      </c>
      <c r="O591">
        <v>0.36498015873015882</v>
      </c>
      <c r="P591">
        <v>0.9285714285714286</v>
      </c>
      <c r="Q591" t="s">
        <v>55</v>
      </c>
    </row>
    <row r="592" spans="1:17" x14ac:dyDescent="0.3">
      <c r="A592">
        <v>43229</v>
      </c>
      <c r="B592" t="s">
        <v>242</v>
      </c>
      <c r="C592" t="s">
        <v>16</v>
      </c>
      <c r="D592" t="s">
        <v>4</v>
      </c>
      <c r="E592">
        <v>6.65</v>
      </c>
      <c r="F592" s="50">
        <v>44565</v>
      </c>
      <c r="G592" s="50">
        <v>44578</v>
      </c>
      <c r="H592">
        <v>5</v>
      </c>
      <c r="I592">
        <v>2021</v>
      </c>
      <c r="J592" t="s">
        <v>17</v>
      </c>
      <c r="K592">
        <v>13</v>
      </c>
      <c r="L592">
        <v>0.39305555555555549</v>
      </c>
      <c r="M592">
        <v>5.1097222222222216</v>
      </c>
      <c r="N592">
        <v>14</v>
      </c>
      <c r="O592">
        <v>0.36498015873015882</v>
      </c>
      <c r="P592">
        <v>0.9285714285714286</v>
      </c>
      <c r="Q592" t="s">
        <v>87</v>
      </c>
    </row>
    <row r="593" spans="1:17" x14ac:dyDescent="0.3">
      <c r="A593">
        <v>43229</v>
      </c>
      <c r="B593" t="s">
        <v>242</v>
      </c>
      <c r="C593" t="s">
        <v>16</v>
      </c>
      <c r="D593" t="s">
        <v>4</v>
      </c>
      <c r="E593">
        <v>6.65</v>
      </c>
      <c r="F593" s="50">
        <v>44565</v>
      </c>
      <c r="G593" s="50">
        <v>44578</v>
      </c>
      <c r="H593">
        <v>5</v>
      </c>
      <c r="I593">
        <v>2021</v>
      </c>
      <c r="J593" t="s">
        <v>17</v>
      </c>
      <c r="K593">
        <v>13</v>
      </c>
      <c r="L593">
        <v>0.39305555555555549</v>
      </c>
      <c r="M593">
        <v>5.1097222222222216</v>
      </c>
      <c r="N593">
        <v>14</v>
      </c>
      <c r="O593">
        <v>0.36498015873015882</v>
      </c>
      <c r="P593">
        <v>0.9285714285714286</v>
      </c>
      <c r="Q593" t="s">
        <v>12</v>
      </c>
    </row>
    <row r="594" spans="1:17" x14ac:dyDescent="0.3">
      <c r="A594">
        <v>43229</v>
      </c>
      <c r="B594" t="s">
        <v>242</v>
      </c>
      <c r="C594" t="s">
        <v>16</v>
      </c>
      <c r="D594" t="s">
        <v>4</v>
      </c>
      <c r="E594">
        <v>6.65</v>
      </c>
      <c r="F594" s="50">
        <v>44565</v>
      </c>
      <c r="G594" s="50">
        <v>44578</v>
      </c>
      <c r="H594">
        <v>5</v>
      </c>
      <c r="I594">
        <v>2021</v>
      </c>
      <c r="J594" t="s">
        <v>17</v>
      </c>
      <c r="K594">
        <v>13</v>
      </c>
      <c r="L594">
        <v>0.39305555555555549</v>
      </c>
      <c r="M594">
        <v>5.1097222222222216</v>
      </c>
      <c r="N594">
        <v>14</v>
      </c>
      <c r="O594">
        <v>0.36498015873015882</v>
      </c>
      <c r="P594">
        <v>0.9285714285714286</v>
      </c>
      <c r="Q594" t="s">
        <v>13</v>
      </c>
    </row>
    <row r="595" spans="1:17" x14ac:dyDescent="0.3">
      <c r="A595">
        <v>42984</v>
      </c>
      <c r="B595" t="s">
        <v>243</v>
      </c>
      <c r="C595" t="s">
        <v>69</v>
      </c>
      <c r="D595" t="s">
        <v>108</v>
      </c>
      <c r="E595">
        <v>8.33</v>
      </c>
      <c r="F595" s="50">
        <v>44256</v>
      </c>
      <c r="G595" s="50">
        <v>44256</v>
      </c>
      <c r="H595">
        <v>8</v>
      </c>
      <c r="I595">
        <v>2020</v>
      </c>
      <c r="J595" t="s">
        <v>5</v>
      </c>
      <c r="K595">
        <v>1</v>
      </c>
      <c r="L595">
        <v>5.3888888888888889E-2</v>
      </c>
      <c r="M595">
        <v>5.3888888888888889E-2</v>
      </c>
      <c r="N595">
        <v>1</v>
      </c>
      <c r="O595">
        <v>5.3888888888888889E-2</v>
      </c>
      <c r="P595">
        <v>1</v>
      </c>
      <c r="Q595" t="s">
        <v>11</v>
      </c>
    </row>
    <row r="596" spans="1:17" x14ac:dyDescent="0.3">
      <c r="A596">
        <v>42984</v>
      </c>
      <c r="B596" t="s">
        <v>243</v>
      </c>
      <c r="C596" t="s">
        <v>69</v>
      </c>
      <c r="D596" t="s">
        <v>108</v>
      </c>
      <c r="E596">
        <v>8.33</v>
      </c>
      <c r="F596" s="50">
        <v>44256</v>
      </c>
      <c r="G596" s="50">
        <v>44256</v>
      </c>
      <c r="H596">
        <v>8</v>
      </c>
      <c r="I596">
        <v>2020</v>
      </c>
      <c r="J596" t="s">
        <v>5</v>
      </c>
      <c r="K596">
        <v>1</v>
      </c>
      <c r="L596">
        <v>5.3888888888888889E-2</v>
      </c>
      <c r="M596">
        <v>5.3888888888888889E-2</v>
      </c>
      <c r="N596">
        <v>1</v>
      </c>
      <c r="O596">
        <v>5.3888888888888889E-2</v>
      </c>
      <c r="P596">
        <v>1</v>
      </c>
      <c r="Q596" t="s">
        <v>38</v>
      </c>
    </row>
    <row r="597" spans="1:17" x14ac:dyDescent="0.3">
      <c r="A597">
        <v>39417</v>
      </c>
      <c r="B597" t="s">
        <v>244</v>
      </c>
      <c r="C597" t="s">
        <v>16</v>
      </c>
      <c r="D597" t="s">
        <v>4</v>
      </c>
      <c r="E597">
        <v>6.68</v>
      </c>
      <c r="F597" s="50">
        <v>43787</v>
      </c>
      <c r="G597" s="50">
        <v>43791</v>
      </c>
      <c r="H597">
        <v>5</v>
      </c>
      <c r="I597">
        <v>2019</v>
      </c>
      <c r="J597" t="s">
        <v>5</v>
      </c>
      <c r="K597">
        <v>13</v>
      </c>
      <c r="L597">
        <v>0.40833333333333333</v>
      </c>
      <c r="M597">
        <v>5.3083333333333336</v>
      </c>
      <c r="N597">
        <v>5</v>
      </c>
      <c r="O597">
        <v>1.061666666666667</v>
      </c>
      <c r="P597">
        <v>2.6</v>
      </c>
      <c r="Q597" t="s">
        <v>23</v>
      </c>
    </row>
    <row r="598" spans="1:17" x14ac:dyDescent="0.3">
      <c r="A598">
        <v>39417</v>
      </c>
      <c r="B598" t="s">
        <v>244</v>
      </c>
      <c r="C598" t="s">
        <v>16</v>
      </c>
      <c r="D598" t="s">
        <v>4</v>
      </c>
      <c r="E598">
        <v>6.68</v>
      </c>
      <c r="F598" s="50">
        <v>43787</v>
      </c>
      <c r="G598" s="50">
        <v>43791</v>
      </c>
      <c r="H598">
        <v>5</v>
      </c>
      <c r="I598">
        <v>2019</v>
      </c>
      <c r="J598" t="s">
        <v>5</v>
      </c>
      <c r="K598">
        <v>13</v>
      </c>
      <c r="L598">
        <v>0.40833333333333333</v>
      </c>
      <c r="M598">
        <v>5.3083333333333336</v>
      </c>
      <c r="N598">
        <v>5</v>
      </c>
      <c r="O598">
        <v>1.061666666666667</v>
      </c>
      <c r="P598">
        <v>2.6</v>
      </c>
      <c r="Q598" t="s">
        <v>11</v>
      </c>
    </row>
    <row r="599" spans="1:17" x14ac:dyDescent="0.3">
      <c r="A599">
        <v>39417</v>
      </c>
      <c r="B599" t="s">
        <v>244</v>
      </c>
      <c r="C599" t="s">
        <v>16</v>
      </c>
      <c r="D599" t="s">
        <v>4</v>
      </c>
      <c r="E599">
        <v>6.68</v>
      </c>
      <c r="F599" s="50">
        <v>43787</v>
      </c>
      <c r="G599" s="50">
        <v>43791</v>
      </c>
      <c r="H599">
        <v>5</v>
      </c>
      <c r="I599">
        <v>2019</v>
      </c>
      <c r="J599" t="s">
        <v>5</v>
      </c>
      <c r="K599">
        <v>13</v>
      </c>
      <c r="L599">
        <v>0.40833333333333333</v>
      </c>
      <c r="M599">
        <v>5.3083333333333336</v>
      </c>
      <c r="N599">
        <v>5</v>
      </c>
      <c r="O599">
        <v>1.061666666666667</v>
      </c>
      <c r="P599">
        <v>2.6</v>
      </c>
      <c r="Q599" t="s">
        <v>245</v>
      </c>
    </row>
    <row r="600" spans="1:17" x14ac:dyDescent="0.3">
      <c r="A600">
        <v>39417</v>
      </c>
      <c r="B600" t="s">
        <v>244</v>
      </c>
      <c r="C600" t="s">
        <v>16</v>
      </c>
      <c r="D600" t="s">
        <v>4</v>
      </c>
      <c r="E600">
        <v>6.68</v>
      </c>
      <c r="F600" s="50">
        <v>43787</v>
      </c>
      <c r="G600" s="50">
        <v>43791</v>
      </c>
      <c r="H600">
        <v>5</v>
      </c>
      <c r="I600">
        <v>2019</v>
      </c>
      <c r="J600" t="s">
        <v>5</v>
      </c>
      <c r="K600">
        <v>13</v>
      </c>
      <c r="L600">
        <v>0.40833333333333333</v>
      </c>
      <c r="M600">
        <v>5.3083333333333336</v>
      </c>
      <c r="N600">
        <v>5</v>
      </c>
      <c r="O600">
        <v>1.061666666666667</v>
      </c>
      <c r="P600">
        <v>2.6</v>
      </c>
      <c r="Q600" t="s">
        <v>87</v>
      </c>
    </row>
    <row r="601" spans="1:17" x14ac:dyDescent="0.3">
      <c r="A601">
        <v>287</v>
      </c>
      <c r="B601" t="s">
        <v>246</v>
      </c>
      <c r="C601" t="s">
        <v>16</v>
      </c>
      <c r="D601" t="s">
        <v>22</v>
      </c>
      <c r="E601">
        <v>7.47</v>
      </c>
      <c r="F601" s="50">
        <v>43374</v>
      </c>
      <c r="G601" s="50">
        <v>43388</v>
      </c>
      <c r="H601">
        <v>7</v>
      </c>
      <c r="I601">
        <v>2001</v>
      </c>
      <c r="J601" t="s">
        <v>9</v>
      </c>
      <c r="K601">
        <v>24</v>
      </c>
      <c r="L601">
        <v>0.41666666666666669</v>
      </c>
      <c r="M601">
        <v>10</v>
      </c>
      <c r="N601">
        <v>15</v>
      </c>
      <c r="O601">
        <v>0.66666666666666663</v>
      </c>
      <c r="P601">
        <v>1.6</v>
      </c>
      <c r="Q601" t="s">
        <v>247</v>
      </c>
    </row>
    <row r="602" spans="1:17" x14ac:dyDescent="0.3">
      <c r="A602">
        <v>287</v>
      </c>
      <c r="B602" t="s">
        <v>246</v>
      </c>
      <c r="C602" t="s">
        <v>16</v>
      </c>
      <c r="D602" t="s">
        <v>22</v>
      </c>
      <c r="E602">
        <v>7.47</v>
      </c>
      <c r="F602" s="50">
        <v>43374</v>
      </c>
      <c r="G602" s="50">
        <v>43388</v>
      </c>
      <c r="H602">
        <v>7</v>
      </c>
      <c r="I602">
        <v>2001</v>
      </c>
      <c r="J602" t="s">
        <v>9</v>
      </c>
      <c r="K602">
        <v>24</v>
      </c>
      <c r="L602">
        <v>0.41666666666666669</v>
      </c>
      <c r="M602">
        <v>10</v>
      </c>
      <c r="N602">
        <v>15</v>
      </c>
      <c r="O602">
        <v>0.66666666666666663</v>
      </c>
      <c r="P602">
        <v>1.6</v>
      </c>
      <c r="Q602" t="s">
        <v>52</v>
      </c>
    </row>
    <row r="603" spans="1:17" x14ac:dyDescent="0.3">
      <c r="A603">
        <v>287</v>
      </c>
      <c r="B603" t="s">
        <v>246</v>
      </c>
      <c r="C603" t="s">
        <v>16</v>
      </c>
      <c r="D603" t="s">
        <v>22</v>
      </c>
      <c r="E603">
        <v>7.47</v>
      </c>
      <c r="F603" s="50">
        <v>43374</v>
      </c>
      <c r="G603" s="50">
        <v>43388</v>
      </c>
      <c r="H603">
        <v>7</v>
      </c>
      <c r="I603">
        <v>2001</v>
      </c>
      <c r="J603" t="s">
        <v>9</v>
      </c>
      <c r="K603">
        <v>24</v>
      </c>
      <c r="L603">
        <v>0.41666666666666669</v>
      </c>
      <c r="M603">
        <v>10</v>
      </c>
      <c r="N603">
        <v>15</v>
      </c>
      <c r="O603">
        <v>0.66666666666666663</v>
      </c>
      <c r="P603">
        <v>1.6</v>
      </c>
      <c r="Q603" t="s">
        <v>26</v>
      </c>
    </row>
    <row r="604" spans="1:17" x14ac:dyDescent="0.3">
      <c r="A604">
        <v>287</v>
      </c>
      <c r="B604" t="s">
        <v>246</v>
      </c>
      <c r="C604" t="s">
        <v>16</v>
      </c>
      <c r="D604" t="s">
        <v>22</v>
      </c>
      <c r="E604">
        <v>7.47</v>
      </c>
      <c r="F604" s="50">
        <v>43374</v>
      </c>
      <c r="G604" s="50">
        <v>43388</v>
      </c>
      <c r="H604">
        <v>7</v>
      </c>
      <c r="I604">
        <v>2001</v>
      </c>
      <c r="J604" t="s">
        <v>9</v>
      </c>
      <c r="K604">
        <v>24</v>
      </c>
      <c r="L604">
        <v>0.41666666666666669</v>
      </c>
      <c r="M604">
        <v>10</v>
      </c>
      <c r="N604">
        <v>15</v>
      </c>
      <c r="O604">
        <v>0.66666666666666663</v>
      </c>
      <c r="P604">
        <v>1.6</v>
      </c>
      <c r="Q604" t="s">
        <v>33</v>
      </c>
    </row>
    <row r="605" spans="1:17" x14ac:dyDescent="0.3">
      <c r="A605">
        <v>551</v>
      </c>
      <c r="B605" t="s">
        <v>248</v>
      </c>
      <c r="C605" t="s">
        <v>16</v>
      </c>
      <c r="D605" t="s">
        <v>22</v>
      </c>
      <c r="E605">
        <v>7.49</v>
      </c>
      <c r="F605" s="50">
        <v>43388</v>
      </c>
      <c r="G605" s="50">
        <v>43404</v>
      </c>
      <c r="H605">
        <v>7</v>
      </c>
      <c r="I605">
        <v>2001</v>
      </c>
      <c r="J605" t="s">
        <v>5</v>
      </c>
      <c r="K605">
        <v>24</v>
      </c>
      <c r="L605">
        <v>0.40555555555555561</v>
      </c>
      <c r="M605">
        <v>9.7333333333333343</v>
      </c>
      <c r="N605">
        <v>17</v>
      </c>
      <c r="O605">
        <v>0.57254901960784321</v>
      </c>
      <c r="P605">
        <v>1.411764705882353</v>
      </c>
      <c r="Q605" t="s">
        <v>247</v>
      </c>
    </row>
    <row r="606" spans="1:17" x14ac:dyDescent="0.3">
      <c r="A606">
        <v>551</v>
      </c>
      <c r="B606" t="s">
        <v>248</v>
      </c>
      <c r="C606" t="s">
        <v>16</v>
      </c>
      <c r="D606" t="s">
        <v>22</v>
      </c>
      <c r="E606">
        <v>7.49</v>
      </c>
      <c r="F606" s="50">
        <v>43388</v>
      </c>
      <c r="G606" s="50">
        <v>43404</v>
      </c>
      <c r="H606">
        <v>7</v>
      </c>
      <c r="I606">
        <v>2001</v>
      </c>
      <c r="J606" t="s">
        <v>5</v>
      </c>
      <c r="K606">
        <v>24</v>
      </c>
      <c r="L606">
        <v>0.40555555555555561</v>
      </c>
      <c r="M606">
        <v>9.7333333333333343</v>
      </c>
      <c r="N606">
        <v>17</v>
      </c>
      <c r="O606">
        <v>0.57254901960784321</v>
      </c>
      <c r="P606">
        <v>1.411764705882353</v>
      </c>
      <c r="Q606" t="s">
        <v>52</v>
      </c>
    </row>
    <row r="607" spans="1:17" x14ac:dyDescent="0.3">
      <c r="A607">
        <v>551</v>
      </c>
      <c r="B607" t="s">
        <v>248</v>
      </c>
      <c r="C607" t="s">
        <v>16</v>
      </c>
      <c r="D607" t="s">
        <v>22</v>
      </c>
      <c r="E607">
        <v>7.49</v>
      </c>
      <c r="F607" s="50">
        <v>43388</v>
      </c>
      <c r="G607" s="50">
        <v>43404</v>
      </c>
      <c r="H607">
        <v>7</v>
      </c>
      <c r="I607">
        <v>2001</v>
      </c>
      <c r="J607" t="s">
        <v>5</v>
      </c>
      <c r="K607">
        <v>24</v>
      </c>
      <c r="L607">
        <v>0.40555555555555561</v>
      </c>
      <c r="M607">
        <v>9.7333333333333343</v>
      </c>
      <c r="N607">
        <v>17</v>
      </c>
      <c r="O607">
        <v>0.57254901960784321</v>
      </c>
      <c r="P607">
        <v>1.411764705882353</v>
      </c>
      <c r="Q607" t="s">
        <v>26</v>
      </c>
    </row>
    <row r="608" spans="1:17" x14ac:dyDescent="0.3">
      <c r="A608">
        <v>551</v>
      </c>
      <c r="B608" t="s">
        <v>248</v>
      </c>
      <c r="C608" t="s">
        <v>16</v>
      </c>
      <c r="D608" t="s">
        <v>22</v>
      </c>
      <c r="E608">
        <v>7.49</v>
      </c>
      <c r="F608" s="50">
        <v>43388</v>
      </c>
      <c r="G608" s="50">
        <v>43404</v>
      </c>
      <c r="H608">
        <v>7</v>
      </c>
      <c r="I608">
        <v>2001</v>
      </c>
      <c r="J608" t="s">
        <v>5</v>
      </c>
      <c r="K608">
        <v>24</v>
      </c>
      <c r="L608">
        <v>0.40555555555555561</v>
      </c>
      <c r="M608">
        <v>9.7333333333333343</v>
      </c>
      <c r="N608">
        <v>17</v>
      </c>
      <c r="O608">
        <v>0.57254901960784321</v>
      </c>
      <c r="P608">
        <v>1.411764705882353</v>
      </c>
      <c r="Q608" t="s">
        <v>33</v>
      </c>
    </row>
    <row r="609" spans="1:17" x14ac:dyDescent="0.3">
      <c r="A609">
        <v>49691</v>
      </c>
      <c r="B609" t="s">
        <v>249</v>
      </c>
      <c r="C609" t="s">
        <v>16</v>
      </c>
      <c r="D609" t="s">
        <v>4</v>
      </c>
      <c r="E609">
        <v>6.13</v>
      </c>
      <c r="F609" s="50">
        <v>45023</v>
      </c>
      <c r="G609" s="50">
        <v>45035</v>
      </c>
      <c r="H609">
        <v>5</v>
      </c>
      <c r="I609">
        <v>2022</v>
      </c>
      <c r="J609" t="s">
        <v>17</v>
      </c>
      <c r="K609">
        <v>13</v>
      </c>
      <c r="L609">
        <v>0.39444444444444438</v>
      </c>
      <c r="M609">
        <v>5.1277777777777773</v>
      </c>
      <c r="N609">
        <v>13</v>
      </c>
      <c r="O609">
        <v>0.39444444444444438</v>
      </c>
      <c r="P609">
        <v>1</v>
      </c>
      <c r="Q609" t="s">
        <v>82</v>
      </c>
    </row>
    <row r="610" spans="1:17" x14ac:dyDescent="0.3">
      <c r="A610">
        <v>49691</v>
      </c>
      <c r="B610" t="s">
        <v>249</v>
      </c>
      <c r="C610" t="s">
        <v>16</v>
      </c>
      <c r="D610" t="s">
        <v>4</v>
      </c>
      <c r="E610">
        <v>6.13</v>
      </c>
      <c r="F610" s="50">
        <v>45023</v>
      </c>
      <c r="G610" s="50">
        <v>45035</v>
      </c>
      <c r="H610">
        <v>5</v>
      </c>
      <c r="I610">
        <v>2022</v>
      </c>
      <c r="J610" t="s">
        <v>17</v>
      </c>
      <c r="K610">
        <v>13</v>
      </c>
      <c r="L610">
        <v>0.39444444444444438</v>
      </c>
      <c r="M610">
        <v>5.1277777777777773</v>
      </c>
      <c r="N610">
        <v>13</v>
      </c>
      <c r="O610">
        <v>0.39444444444444438</v>
      </c>
      <c r="P610">
        <v>1</v>
      </c>
      <c r="Q610" t="s">
        <v>33</v>
      </c>
    </row>
    <row r="611" spans="1:17" x14ac:dyDescent="0.3">
      <c r="A611">
        <v>49964</v>
      </c>
      <c r="B611" t="s">
        <v>250</v>
      </c>
      <c r="C611" t="s">
        <v>69</v>
      </c>
      <c r="D611" t="s">
        <v>4</v>
      </c>
      <c r="E611">
        <v>7.11</v>
      </c>
      <c r="F611" s="50">
        <v>44991</v>
      </c>
      <c r="G611" s="50">
        <v>44991</v>
      </c>
      <c r="H611">
        <v>6</v>
      </c>
      <c r="I611">
        <v>2021</v>
      </c>
      <c r="J611" t="s">
        <v>5</v>
      </c>
      <c r="K611">
        <v>1</v>
      </c>
      <c r="L611">
        <v>7.7777777777777779E-2</v>
      </c>
      <c r="M611">
        <v>7.7777777777777779E-2</v>
      </c>
      <c r="N611">
        <v>1</v>
      </c>
      <c r="O611">
        <v>7.7777777777777779E-2</v>
      </c>
      <c r="P611">
        <v>1</v>
      </c>
      <c r="Q611" t="s">
        <v>38</v>
      </c>
    </row>
    <row r="612" spans="1:17" x14ac:dyDescent="0.3">
      <c r="A612">
        <v>650</v>
      </c>
      <c r="B612" t="s">
        <v>251</v>
      </c>
      <c r="C612" t="s">
        <v>50</v>
      </c>
      <c r="D612" t="s">
        <v>22</v>
      </c>
      <c r="E612">
        <v>7.34</v>
      </c>
      <c r="F612" s="50">
        <v>44974</v>
      </c>
      <c r="G612" s="50">
        <v>44975</v>
      </c>
      <c r="H612">
        <v>6</v>
      </c>
      <c r="I612">
        <v>1995</v>
      </c>
      <c r="J612" t="s">
        <v>19</v>
      </c>
      <c r="K612">
        <v>3</v>
      </c>
      <c r="L612">
        <v>0.48333333333333328</v>
      </c>
      <c r="M612">
        <v>1.45</v>
      </c>
      <c r="N612">
        <v>2</v>
      </c>
      <c r="O612">
        <v>0.72499999999999998</v>
      </c>
      <c r="P612">
        <v>1.5</v>
      </c>
      <c r="Q612" t="s">
        <v>23</v>
      </c>
    </row>
    <row r="613" spans="1:17" x14ac:dyDescent="0.3">
      <c r="A613">
        <v>650</v>
      </c>
      <c r="B613" t="s">
        <v>251</v>
      </c>
      <c r="C613" t="s">
        <v>50</v>
      </c>
      <c r="D613" t="s">
        <v>22</v>
      </c>
      <c r="E613">
        <v>7.34</v>
      </c>
      <c r="F613" s="50">
        <v>44974</v>
      </c>
      <c r="G613" s="50">
        <v>44975</v>
      </c>
      <c r="H613">
        <v>6</v>
      </c>
      <c r="I613">
        <v>1995</v>
      </c>
      <c r="J613" t="s">
        <v>19</v>
      </c>
      <c r="K613">
        <v>3</v>
      </c>
      <c r="L613">
        <v>0.48333333333333328</v>
      </c>
      <c r="M613">
        <v>1.45</v>
      </c>
      <c r="N613">
        <v>2</v>
      </c>
      <c r="O613">
        <v>0.72499999999999998</v>
      </c>
      <c r="P613">
        <v>1.5</v>
      </c>
      <c r="Q613" t="s">
        <v>20</v>
      </c>
    </row>
    <row r="614" spans="1:17" x14ac:dyDescent="0.3">
      <c r="A614">
        <v>650</v>
      </c>
      <c r="B614" t="s">
        <v>251</v>
      </c>
      <c r="C614" t="s">
        <v>50</v>
      </c>
      <c r="D614" t="s">
        <v>22</v>
      </c>
      <c r="E614">
        <v>7.34</v>
      </c>
      <c r="F614" s="50">
        <v>44974</v>
      </c>
      <c r="G614" s="50">
        <v>44975</v>
      </c>
      <c r="H614">
        <v>6</v>
      </c>
      <c r="I614">
        <v>1995</v>
      </c>
      <c r="J614" t="s">
        <v>19</v>
      </c>
      <c r="K614">
        <v>3</v>
      </c>
      <c r="L614">
        <v>0.48333333333333328</v>
      </c>
      <c r="M614">
        <v>1.45</v>
      </c>
      <c r="N614">
        <v>2</v>
      </c>
      <c r="O614">
        <v>0.72499999999999998</v>
      </c>
      <c r="P614">
        <v>1.5</v>
      </c>
      <c r="Q614" t="s">
        <v>51</v>
      </c>
    </row>
    <row r="615" spans="1:17" x14ac:dyDescent="0.3">
      <c r="A615">
        <v>650</v>
      </c>
      <c r="B615" t="s">
        <v>251</v>
      </c>
      <c r="C615" t="s">
        <v>50</v>
      </c>
      <c r="D615" t="s">
        <v>22</v>
      </c>
      <c r="E615">
        <v>7.34</v>
      </c>
      <c r="F615" s="50">
        <v>44974</v>
      </c>
      <c r="G615" s="50">
        <v>44975</v>
      </c>
      <c r="H615">
        <v>6</v>
      </c>
      <c r="I615">
        <v>1995</v>
      </c>
      <c r="J615" t="s">
        <v>19</v>
      </c>
      <c r="K615">
        <v>3</v>
      </c>
      <c r="L615">
        <v>0.48333333333333328</v>
      </c>
      <c r="M615">
        <v>1.45</v>
      </c>
      <c r="N615">
        <v>2</v>
      </c>
      <c r="O615">
        <v>0.72499999999999998</v>
      </c>
      <c r="P615">
        <v>1.5</v>
      </c>
      <c r="Q615" t="s">
        <v>66</v>
      </c>
    </row>
    <row r="616" spans="1:17" x14ac:dyDescent="0.3">
      <c r="A616">
        <v>48644</v>
      </c>
      <c r="B616" t="s">
        <v>252</v>
      </c>
      <c r="C616" t="s">
        <v>16</v>
      </c>
      <c r="D616" t="s">
        <v>4</v>
      </c>
      <c r="E616">
        <v>6.32</v>
      </c>
      <c r="F616" s="50">
        <v>44741</v>
      </c>
      <c r="G616" s="50">
        <v>44759</v>
      </c>
      <c r="H616">
        <v>6</v>
      </c>
      <c r="I616">
        <v>2021</v>
      </c>
      <c r="J616" t="s">
        <v>19</v>
      </c>
      <c r="K616">
        <v>12</v>
      </c>
      <c r="L616">
        <v>0.39444444444444438</v>
      </c>
      <c r="M616">
        <v>4.7333333333333334</v>
      </c>
      <c r="N616">
        <v>19</v>
      </c>
      <c r="O616">
        <v>0.24912280701754391</v>
      </c>
      <c r="P616">
        <v>0.63157894736842102</v>
      </c>
      <c r="Q616" t="s">
        <v>23</v>
      </c>
    </row>
    <row r="617" spans="1:17" x14ac:dyDescent="0.3">
      <c r="A617">
        <v>48644</v>
      </c>
      <c r="B617" t="s">
        <v>252</v>
      </c>
      <c r="C617" t="s">
        <v>16</v>
      </c>
      <c r="D617" t="s">
        <v>4</v>
      </c>
      <c r="E617">
        <v>6.32</v>
      </c>
      <c r="F617" s="50">
        <v>44741</v>
      </c>
      <c r="G617" s="50">
        <v>44759</v>
      </c>
      <c r="H617">
        <v>6</v>
      </c>
      <c r="I617">
        <v>2021</v>
      </c>
      <c r="J617" t="s">
        <v>19</v>
      </c>
      <c r="K617">
        <v>12</v>
      </c>
      <c r="L617">
        <v>0.39444444444444438</v>
      </c>
      <c r="M617">
        <v>4.7333333333333334</v>
      </c>
      <c r="N617">
        <v>19</v>
      </c>
      <c r="O617">
        <v>0.24912280701754391</v>
      </c>
      <c r="P617">
        <v>0.63157894736842102</v>
      </c>
      <c r="Q617" t="s">
        <v>20</v>
      </c>
    </row>
    <row r="618" spans="1:17" x14ac:dyDescent="0.3">
      <c r="A618">
        <v>48644</v>
      </c>
      <c r="B618" t="s">
        <v>252</v>
      </c>
      <c r="C618" t="s">
        <v>16</v>
      </c>
      <c r="D618" t="s">
        <v>4</v>
      </c>
      <c r="E618">
        <v>6.32</v>
      </c>
      <c r="F618" s="50">
        <v>44741</v>
      </c>
      <c r="G618" s="50">
        <v>44759</v>
      </c>
      <c r="H618">
        <v>6</v>
      </c>
      <c r="I618">
        <v>2021</v>
      </c>
      <c r="J618" t="s">
        <v>19</v>
      </c>
      <c r="K618">
        <v>12</v>
      </c>
      <c r="L618">
        <v>0.39444444444444438</v>
      </c>
      <c r="M618">
        <v>4.7333333333333334</v>
      </c>
      <c r="N618">
        <v>19</v>
      </c>
      <c r="O618">
        <v>0.24912280701754391</v>
      </c>
      <c r="P618">
        <v>0.63157894736842102</v>
      </c>
      <c r="Q618" t="s">
        <v>87</v>
      </c>
    </row>
    <row r="619" spans="1:17" x14ac:dyDescent="0.3">
      <c r="A619">
        <v>48644</v>
      </c>
      <c r="B619" t="s">
        <v>252</v>
      </c>
      <c r="C619" t="s">
        <v>16</v>
      </c>
      <c r="D619" t="s">
        <v>4</v>
      </c>
      <c r="E619">
        <v>6.32</v>
      </c>
      <c r="F619" s="50">
        <v>44741</v>
      </c>
      <c r="G619" s="50">
        <v>44759</v>
      </c>
      <c r="H619">
        <v>6</v>
      </c>
      <c r="I619">
        <v>2021</v>
      </c>
      <c r="J619" t="s">
        <v>19</v>
      </c>
      <c r="K619">
        <v>12</v>
      </c>
      <c r="L619">
        <v>0.39444444444444438</v>
      </c>
      <c r="M619">
        <v>4.7333333333333334</v>
      </c>
      <c r="N619">
        <v>19</v>
      </c>
      <c r="O619">
        <v>0.24912280701754391</v>
      </c>
      <c r="P619">
        <v>0.63157894736842102</v>
      </c>
      <c r="Q619" t="s">
        <v>13</v>
      </c>
    </row>
    <row r="620" spans="1:17" x14ac:dyDescent="0.3">
      <c r="A620">
        <v>45620</v>
      </c>
      <c r="B620" t="s">
        <v>253</v>
      </c>
      <c r="C620" t="s">
        <v>85</v>
      </c>
      <c r="D620" t="s">
        <v>31</v>
      </c>
      <c r="E620">
        <v>7.16</v>
      </c>
      <c r="F620" s="50">
        <v>44786</v>
      </c>
      <c r="G620" s="50">
        <v>44786</v>
      </c>
      <c r="H620">
        <v>7</v>
      </c>
      <c r="I620">
        <v>2021</v>
      </c>
      <c r="J620" t="s">
        <v>17</v>
      </c>
      <c r="K620">
        <v>1</v>
      </c>
      <c r="L620">
        <v>1.6055555555555561</v>
      </c>
      <c r="M620">
        <v>1.6055555555555561</v>
      </c>
      <c r="N620">
        <v>1</v>
      </c>
      <c r="O620">
        <v>1.6055555555555561</v>
      </c>
      <c r="P620">
        <v>1</v>
      </c>
      <c r="Q620" t="s">
        <v>55</v>
      </c>
    </row>
    <row r="621" spans="1:17" x14ac:dyDescent="0.3">
      <c r="A621">
        <v>45620</v>
      </c>
      <c r="B621" t="s">
        <v>253</v>
      </c>
      <c r="C621" t="s">
        <v>85</v>
      </c>
      <c r="D621" t="s">
        <v>31</v>
      </c>
      <c r="E621">
        <v>7.16</v>
      </c>
      <c r="F621" s="50">
        <v>44786</v>
      </c>
      <c r="G621" s="50">
        <v>44786</v>
      </c>
      <c r="H621">
        <v>7</v>
      </c>
      <c r="I621">
        <v>2021</v>
      </c>
      <c r="J621" t="s">
        <v>17</v>
      </c>
      <c r="K621">
        <v>1</v>
      </c>
      <c r="L621">
        <v>1.6055555555555561</v>
      </c>
      <c r="M621">
        <v>1.6055555555555561</v>
      </c>
      <c r="N621">
        <v>1</v>
      </c>
      <c r="O621">
        <v>1.6055555555555561</v>
      </c>
      <c r="P621">
        <v>1</v>
      </c>
      <c r="Q621" t="s">
        <v>24</v>
      </c>
    </row>
    <row r="622" spans="1:17" x14ac:dyDescent="0.3">
      <c r="A622">
        <v>38830</v>
      </c>
      <c r="B622" t="s">
        <v>254</v>
      </c>
      <c r="C622" t="s">
        <v>16</v>
      </c>
      <c r="D622" t="s">
        <v>59</v>
      </c>
      <c r="E622">
        <v>6.26</v>
      </c>
      <c r="F622" s="50">
        <v>44203</v>
      </c>
      <c r="G622" s="50">
        <v>44207</v>
      </c>
      <c r="H622">
        <v>5</v>
      </c>
      <c r="I622">
        <v>2020</v>
      </c>
      <c r="J622" t="s">
        <v>17</v>
      </c>
      <c r="K622">
        <v>12</v>
      </c>
      <c r="L622">
        <v>0.39444444444444438</v>
      </c>
      <c r="M622">
        <v>4.7333333333333334</v>
      </c>
      <c r="N622">
        <v>5</v>
      </c>
      <c r="O622">
        <v>0.94666666666666666</v>
      </c>
      <c r="P622">
        <v>2.4</v>
      </c>
      <c r="Q622" t="s">
        <v>23</v>
      </c>
    </row>
    <row r="623" spans="1:17" x14ac:dyDescent="0.3">
      <c r="A623">
        <v>38830</v>
      </c>
      <c r="B623" t="s">
        <v>254</v>
      </c>
      <c r="C623" t="s">
        <v>16</v>
      </c>
      <c r="D623" t="s">
        <v>59</v>
      </c>
      <c r="E623">
        <v>6.26</v>
      </c>
      <c r="F623" s="50">
        <v>44203</v>
      </c>
      <c r="G623" s="50">
        <v>44207</v>
      </c>
      <c r="H623">
        <v>5</v>
      </c>
      <c r="I623">
        <v>2020</v>
      </c>
      <c r="J623" t="s">
        <v>17</v>
      </c>
      <c r="K623">
        <v>12</v>
      </c>
      <c r="L623">
        <v>0.39444444444444438</v>
      </c>
      <c r="M623">
        <v>4.7333333333333334</v>
      </c>
      <c r="N623">
        <v>5</v>
      </c>
      <c r="O623">
        <v>0.94666666666666666</v>
      </c>
      <c r="P623">
        <v>2.4</v>
      </c>
      <c r="Q623" t="s">
        <v>11</v>
      </c>
    </row>
    <row r="624" spans="1:17" x14ac:dyDescent="0.3">
      <c r="A624">
        <v>38830</v>
      </c>
      <c r="B624" t="s">
        <v>254</v>
      </c>
      <c r="C624" t="s">
        <v>16</v>
      </c>
      <c r="D624" t="s">
        <v>59</v>
      </c>
      <c r="E624">
        <v>6.26</v>
      </c>
      <c r="F624" s="50">
        <v>44203</v>
      </c>
      <c r="G624" s="50">
        <v>44207</v>
      </c>
      <c r="H624">
        <v>5</v>
      </c>
      <c r="I624">
        <v>2020</v>
      </c>
      <c r="J624" t="s">
        <v>17</v>
      </c>
      <c r="K624">
        <v>12</v>
      </c>
      <c r="L624">
        <v>0.39444444444444438</v>
      </c>
      <c r="M624">
        <v>4.7333333333333334</v>
      </c>
      <c r="N624">
        <v>5</v>
      </c>
      <c r="O624">
        <v>0.94666666666666666</v>
      </c>
      <c r="P624">
        <v>2.4</v>
      </c>
      <c r="Q624" t="s">
        <v>25</v>
      </c>
    </row>
    <row r="625" spans="1:17" x14ac:dyDescent="0.3">
      <c r="A625">
        <v>38830</v>
      </c>
      <c r="B625" t="s">
        <v>254</v>
      </c>
      <c r="C625" t="s">
        <v>16</v>
      </c>
      <c r="D625" t="s">
        <v>59</v>
      </c>
      <c r="E625">
        <v>6.26</v>
      </c>
      <c r="F625" s="50">
        <v>44203</v>
      </c>
      <c r="G625" s="50">
        <v>44207</v>
      </c>
      <c r="H625">
        <v>5</v>
      </c>
      <c r="I625">
        <v>2020</v>
      </c>
      <c r="J625" t="s">
        <v>17</v>
      </c>
      <c r="K625">
        <v>12</v>
      </c>
      <c r="L625">
        <v>0.39444444444444438</v>
      </c>
      <c r="M625">
        <v>4.7333333333333334</v>
      </c>
      <c r="N625">
        <v>5</v>
      </c>
      <c r="O625">
        <v>0.94666666666666666</v>
      </c>
      <c r="P625">
        <v>2.4</v>
      </c>
      <c r="Q625" t="s">
        <v>102</v>
      </c>
    </row>
    <row r="626" spans="1:17" x14ac:dyDescent="0.3">
      <c r="A626">
        <v>387</v>
      </c>
      <c r="B626" t="s">
        <v>255</v>
      </c>
      <c r="C626" t="s">
        <v>16</v>
      </c>
      <c r="D626" t="s">
        <v>36</v>
      </c>
      <c r="E626">
        <v>7.97</v>
      </c>
      <c r="F626" s="50">
        <v>43040</v>
      </c>
      <c r="G626" s="50">
        <v>43054</v>
      </c>
      <c r="H626">
        <v>8</v>
      </c>
      <c r="I626">
        <v>2002</v>
      </c>
      <c r="J626" t="s">
        <v>19</v>
      </c>
      <c r="K626">
        <v>13</v>
      </c>
      <c r="L626">
        <v>0.4</v>
      </c>
      <c r="M626">
        <v>5.2</v>
      </c>
      <c r="N626">
        <v>15</v>
      </c>
      <c r="O626">
        <v>0.34666666666666668</v>
      </c>
      <c r="P626">
        <v>0.8666666666666667</v>
      </c>
      <c r="Q626" t="s">
        <v>24</v>
      </c>
    </row>
    <row r="627" spans="1:17" x14ac:dyDescent="0.3">
      <c r="A627">
        <v>387</v>
      </c>
      <c r="B627" t="s">
        <v>255</v>
      </c>
      <c r="C627" t="s">
        <v>16</v>
      </c>
      <c r="D627" t="s">
        <v>36</v>
      </c>
      <c r="E627">
        <v>7.97</v>
      </c>
      <c r="F627" s="50">
        <v>43040</v>
      </c>
      <c r="G627" s="50">
        <v>43054</v>
      </c>
      <c r="H627">
        <v>8</v>
      </c>
      <c r="I627">
        <v>2002</v>
      </c>
      <c r="J627" t="s">
        <v>19</v>
      </c>
      <c r="K627">
        <v>13</v>
      </c>
      <c r="L627">
        <v>0.4</v>
      </c>
      <c r="M627">
        <v>5.2</v>
      </c>
      <c r="N627">
        <v>15</v>
      </c>
      <c r="O627">
        <v>0.34666666666666668</v>
      </c>
      <c r="P627">
        <v>0.8666666666666667</v>
      </c>
      <c r="Q627" t="s">
        <v>11</v>
      </c>
    </row>
    <row r="628" spans="1:17" x14ac:dyDescent="0.3">
      <c r="A628">
        <v>387</v>
      </c>
      <c r="B628" t="s">
        <v>255</v>
      </c>
      <c r="C628" t="s">
        <v>16</v>
      </c>
      <c r="D628" t="s">
        <v>36</v>
      </c>
      <c r="E628">
        <v>7.97</v>
      </c>
      <c r="F628" s="50">
        <v>43040</v>
      </c>
      <c r="G628" s="50">
        <v>43054</v>
      </c>
      <c r="H628">
        <v>8</v>
      </c>
      <c r="I628">
        <v>2002</v>
      </c>
      <c r="J628" t="s">
        <v>19</v>
      </c>
      <c r="K628">
        <v>13</v>
      </c>
      <c r="L628">
        <v>0.4</v>
      </c>
      <c r="M628">
        <v>5.2</v>
      </c>
      <c r="N628">
        <v>15</v>
      </c>
      <c r="O628">
        <v>0.34666666666666668</v>
      </c>
      <c r="P628">
        <v>0.8666666666666667</v>
      </c>
      <c r="Q628" t="s">
        <v>12</v>
      </c>
    </row>
    <row r="629" spans="1:17" x14ac:dyDescent="0.3">
      <c r="A629">
        <v>387</v>
      </c>
      <c r="B629" t="s">
        <v>255</v>
      </c>
      <c r="C629" t="s">
        <v>16</v>
      </c>
      <c r="D629" t="s">
        <v>36</v>
      </c>
      <c r="E629">
        <v>7.97</v>
      </c>
      <c r="F629" s="50">
        <v>43040</v>
      </c>
      <c r="G629" s="50">
        <v>43054</v>
      </c>
      <c r="H629">
        <v>8</v>
      </c>
      <c r="I629">
        <v>2002</v>
      </c>
      <c r="J629" t="s">
        <v>19</v>
      </c>
      <c r="K629">
        <v>13</v>
      </c>
      <c r="L629">
        <v>0.4</v>
      </c>
      <c r="M629">
        <v>5.2</v>
      </c>
      <c r="N629">
        <v>15</v>
      </c>
      <c r="O629">
        <v>0.34666666666666668</v>
      </c>
      <c r="P629">
        <v>0.8666666666666667</v>
      </c>
      <c r="Q629" t="s">
        <v>47</v>
      </c>
    </row>
    <row r="630" spans="1:17" x14ac:dyDescent="0.3">
      <c r="A630">
        <v>49519</v>
      </c>
      <c r="B630" t="s">
        <v>256</v>
      </c>
      <c r="C630" t="s">
        <v>16</v>
      </c>
      <c r="D630" t="s">
        <v>22</v>
      </c>
      <c r="E630">
        <v>7.18</v>
      </c>
      <c r="F630" s="50">
        <v>44917</v>
      </c>
      <c r="G630" s="50">
        <v>44950</v>
      </c>
      <c r="H630">
        <v>6</v>
      </c>
      <c r="I630">
        <v>2022</v>
      </c>
      <c r="J630" t="s">
        <v>9</v>
      </c>
      <c r="K630">
        <v>13</v>
      </c>
      <c r="L630">
        <v>0.39444444444444438</v>
      </c>
      <c r="M630">
        <v>5.1277777777777773</v>
      </c>
      <c r="N630">
        <v>34</v>
      </c>
      <c r="O630">
        <v>0.15081699346405231</v>
      </c>
      <c r="P630">
        <v>0.38235294117647062</v>
      </c>
      <c r="Q630" t="s">
        <v>75</v>
      </c>
    </row>
    <row r="631" spans="1:17" x14ac:dyDescent="0.3">
      <c r="A631">
        <v>49519</v>
      </c>
      <c r="B631" t="s">
        <v>256</v>
      </c>
      <c r="C631" t="s">
        <v>16</v>
      </c>
      <c r="D631" t="s">
        <v>22</v>
      </c>
      <c r="E631">
        <v>7.18</v>
      </c>
      <c r="F631" s="50">
        <v>44917</v>
      </c>
      <c r="G631" s="50">
        <v>44950</v>
      </c>
      <c r="H631">
        <v>6</v>
      </c>
      <c r="I631">
        <v>2022</v>
      </c>
      <c r="J631" t="s">
        <v>9</v>
      </c>
      <c r="K631">
        <v>13</v>
      </c>
      <c r="L631">
        <v>0.39444444444444438</v>
      </c>
      <c r="M631">
        <v>5.1277777777777773</v>
      </c>
      <c r="N631">
        <v>34</v>
      </c>
      <c r="O631">
        <v>0.15081699346405231</v>
      </c>
      <c r="P631">
        <v>0.38235294117647062</v>
      </c>
      <c r="Q631" t="s">
        <v>20</v>
      </c>
    </row>
    <row r="632" spans="1:17" x14ac:dyDescent="0.3">
      <c r="A632">
        <v>49519</v>
      </c>
      <c r="B632" t="s">
        <v>256</v>
      </c>
      <c r="C632" t="s">
        <v>16</v>
      </c>
      <c r="D632" t="s">
        <v>22</v>
      </c>
      <c r="E632">
        <v>7.18</v>
      </c>
      <c r="F632" s="50">
        <v>44917</v>
      </c>
      <c r="G632" s="50">
        <v>44950</v>
      </c>
      <c r="H632">
        <v>6</v>
      </c>
      <c r="I632">
        <v>2022</v>
      </c>
      <c r="J632" t="s">
        <v>9</v>
      </c>
      <c r="K632">
        <v>13</v>
      </c>
      <c r="L632">
        <v>0.39444444444444438</v>
      </c>
      <c r="M632">
        <v>5.1277777777777773</v>
      </c>
      <c r="N632">
        <v>34</v>
      </c>
      <c r="O632">
        <v>0.15081699346405231</v>
      </c>
      <c r="P632">
        <v>0.38235294117647062</v>
      </c>
      <c r="Q632" t="s">
        <v>51</v>
      </c>
    </row>
    <row r="633" spans="1:17" x14ac:dyDescent="0.3">
      <c r="A633">
        <v>49519</v>
      </c>
      <c r="B633" t="s">
        <v>256</v>
      </c>
      <c r="C633" t="s">
        <v>16</v>
      </c>
      <c r="D633" t="s">
        <v>22</v>
      </c>
      <c r="E633">
        <v>7.18</v>
      </c>
      <c r="F633" s="50">
        <v>44917</v>
      </c>
      <c r="G633" s="50">
        <v>44950</v>
      </c>
      <c r="H633">
        <v>6</v>
      </c>
      <c r="I633">
        <v>2022</v>
      </c>
      <c r="J633" t="s">
        <v>9</v>
      </c>
      <c r="K633">
        <v>13</v>
      </c>
      <c r="L633">
        <v>0.39444444444444438</v>
      </c>
      <c r="M633">
        <v>5.1277777777777773</v>
      </c>
      <c r="N633">
        <v>34</v>
      </c>
      <c r="O633">
        <v>0.15081699346405231</v>
      </c>
      <c r="P633">
        <v>0.38235294117647062</v>
      </c>
      <c r="Q633" t="s">
        <v>66</v>
      </c>
    </row>
    <row r="634" spans="1:17" x14ac:dyDescent="0.3">
      <c r="A634">
        <v>49519</v>
      </c>
      <c r="B634" t="s">
        <v>256</v>
      </c>
      <c r="C634" t="s">
        <v>16</v>
      </c>
      <c r="D634" t="s">
        <v>22</v>
      </c>
      <c r="E634">
        <v>7.18</v>
      </c>
      <c r="F634" s="50">
        <v>44917</v>
      </c>
      <c r="G634" s="50">
        <v>44950</v>
      </c>
      <c r="H634">
        <v>6</v>
      </c>
      <c r="I634">
        <v>2022</v>
      </c>
      <c r="J634" t="s">
        <v>9</v>
      </c>
      <c r="K634">
        <v>13</v>
      </c>
      <c r="L634">
        <v>0.39444444444444438</v>
      </c>
      <c r="M634">
        <v>5.1277777777777773</v>
      </c>
      <c r="N634">
        <v>34</v>
      </c>
      <c r="O634">
        <v>0.15081699346405231</v>
      </c>
      <c r="P634">
        <v>0.38235294117647062</v>
      </c>
      <c r="Q634" t="s">
        <v>6</v>
      </c>
    </row>
    <row r="635" spans="1:17" x14ac:dyDescent="0.3">
      <c r="A635">
        <v>49519</v>
      </c>
      <c r="B635" t="s">
        <v>256</v>
      </c>
      <c r="C635" t="s">
        <v>16</v>
      </c>
      <c r="D635" t="s">
        <v>22</v>
      </c>
      <c r="E635">
        <v>7.18</v>
      </c>
      <c r="F635" s="50">
        <v>44917</v>
      </c>
      <c r="G635" s="50">
        <v>44950</v>
      </c>
      <c r="H635">
        <v>6</v>
      </c>
      <c r="I635">
        <v>2022</v>
      </c>
      <c r="J635" t="s">
        <v>9</v>
      </c>
      <c r="K635">
        <v>13</v>
      </c>
      <c r="L635">
        <v>0.39444444444444438</v>
      </c>
      <c r="M635">
        <v>5.1277777777777773</v>
      </c>
      <c r="N635">
        <v>34</v>
      </c>
      <c r="O635">
        <v>0.15081699346405231</v>
      </c>
      <c r="P635">
        <v>0.38235294117647062</v>
      </c>
      <c r="Q635" t="s">
        <v>64</v>
      </c>
    </row>
    <row r="636" spans="1:17" x14ac:dyDescent="0.3">
      <c r="A636">
        <v>34972</v>
      </c>
      <c r="B636" t="s">
        <v>257</v>
      </c>
      <c r="C636" t="s">
        <v>85</v>
      </c>
      <c r="D636" t="s">
        <v>4</v>
      </c>
      <c r="E636">
        <v>6.51</v>
      </c>
      <c r="F636" s="50">
        <v>44042</v>
      </c>
      <c r="G636" s="50">
        <v>44042</v>
      </c>
      <c r="H636">
        <v>6</v>
      </c>
      <c r="I636">
        <v>2019</v>
      </c>
      <c r="J636" t="s">
        <v>17</v>
      </c>
      <c r="K636">
        <v>1</v>
      </c>
      <c r="L636">
        <v>0.87277777777777776</v>
      </c>
      <c r="M636">
        <v>0.87277777777777776</v>
      </c>
      <c r="N636">
        <v>1</v>
      </c>
      <c r="O636">
        <v>0.87277777777777776</v>
      </c>
      <c r="P636">
        <v>1</v>
      </c>
      <c r="Q636" t="s">
        <v>41</v>
      </c>
    </row>
    <row r="637" spans="1:17" x14ac:dyDescent="0.3">
      <c r="A637">
        <v>34972</v>
      </c>
      <c r="B637" t="s">
        <v>257</v>
      </c>
      <c r="C637" t="s">
        <v>85</v>
      </c>
      <c r="D637" t="s">
        <v>4</v>
      </c>
      <c r="E637">
        <v>6.51</v>
      </c>
      <c r="F637" s="50">
        <v>44042</v>
      </c>
      <c r="G637" s="50">
        <v>44042</v>
      </c>
      <c r="H637">
        <v>6</v>
      </c>
      <c r="I637">
        <v>2019</v>
      </c>
      <c r="J637" t="s">
        <v>17</v>
      </c>
      <c r="K637">
        <v>1</v>
      </c>
      <c r="L637">
        <v>0.87277777777777776</v>
      </c>
      <c r="M637">
        <v>0.87277777777777776</v>
      </c>
      <c r="N637">
        <v>1</v>
      </c>
      <c r="O637">
        <v>0.87277777777777776</v>
      </c>
      <c r="P637">
        <v>1</v>
      </c>
      <c r="Q637" t="s">
        <v>32</v>
      </c>
    </row>
    <row r="638" spans="1:17" x14ac:dyDescent="0.3">
      <c r="A638">
        <v>40861</v>
      </c>
      <c r="B638" t="s">
        <v>258</v>
      </c>
      <c r="C638" t="s">
        <v>3</v>
      </c>
      <c r="D638" t="s">
        <v>108</v>
      </c>
      <c r="E638">
        <v>7.53</v>
      </c>
      <c r="F638" s="50">
        <v>44208</v>
      </c>
      <c r="G638" s="50">
        <v>44209</v>
      </c>
      <c r="H638">
        <v>6</v>
      </c>
      <c r="I638">
        <v>2020</v>
      </c>
      <c r="J638" t="s">
        <v>9</v>
      </c>
      <c r="K638">
        <v>7</v>
      </c>
      <c r="L638">
        <v>0.1</v>
      </c>
      <c r="M638">
        <v>0.70000000000000007</v>
      </c>
      <c r="N638">
        <v>2</v>
      </c>
      <c r="O638">
        <v>0.35</v>
      </c>
      <c r="P638">
        <v>3.5</v>
      </c>
      <c r="Q638" t="s">
        <v>23</v>
      </c>
    </row>
    <row r="639" spans="1:17" x14ac:dyDescent="0.3">
      <c r="A639">
        <v>40861</v>
      </c>
      <c r="B639" t="s">
        <v>258</v>
      </c>
      <c r="C639" t="s">
        <v>3</v>
      </c>
      <c r="D639" t="s">
        <v>108</v>
      </c>
      <c r="E639">
        <v>7.53</v>
      </c>
      <c r="F639" s="50">
        <v>44208</v>
      </c>
      <c r="G639" s="50">
        <v>44209</v>
      </c>
      <c r="H639">
        <v>6</v>
      </c>
      <c r="I639">
        <v>2020</v>
      </c>
      <c r="J639" t="s">
        <v>9</v>
      </c>
      <c r="K639">
        <v>7</v>
      </c>
      <c r="L639">
        <v>0.1</v>
      </c>
      <c r="M639">
        <v>0.70000000000000007</v>
      </c>
      <c r="N639">
        <v>2</v>
      </c>
      <c r="O639">
        <v>0.35</v>
      </c>
      <c r="P639">
        <v>3.5</v>
      </c>
      <c r="Q639" t="s">
        <v>10</v>
      </c>
    </row>
    <row r="640" spans="1:17" x14ac:dyDescent="0.3">
      <c r="A640">
        <v>40861</v>
      </c>
      <c r="B640" t="s">
        <v>258</v>
      </c>
      <c r="C640" t="s">
        <v>3</v>
      </c>
      <c r="D640" t="s">
        <v>108</v>
      </c>
      <c r="E640">
        <v>7.53</v>
      </c>
      <c r="F640" s="50">
        <v>44208</v>
      </c>
      <c r="G640" s="50">
        <v>44209</v>
      </c>
      <c r="H640">
        <v>6</v>
      </c>
      <c r="I640">
        <v>2020</v>
      </c>
      <c r="J640" t="s">
        <v>9</v>
      </c>
      <c r="K640">
        <v>7</v>
      </c>
      <c r="L640">
        <v>0.1</v>
      </c>
      <c r="M640">
        <v>0.70000000000000007</v>
      </c>
      <c r="N640">
        <v>2</v>
      </c>
      <c r="O640">
        <v>0.35</v>
      </c>
      <c r="P640">
        <v>3.5</v>
      </c>
      <c r="Q640" t="s">
        <v>20</v>
      </c>
    </row>
    <row r="641" spans="1:17" x14ac:dyDescent="0.3">
      <c r="A641">
        <v>40861</v>
      </c>
      <c r="B641" t="s">
        <v>258</v>
      </c>
      <c r="C641" t="s">
        <v>3</v>
      </c>
      <c r="D641" t="s">
        <v>108</v>
      </c>
      <c r="E641">
        <v>7.53</v>
      </c>
      <c r="F641" s="50">
        <v>44208</v>
      </c>
      <c r="G641" s="50">
        <v>44209</v>
      </c>
      <c r="H641">
        <v>6</v>
      </c>
      <c r="I641">
        <v>2020</v>
      </c>
      <c r="J641" t="s">
        <v>9</v>
      </c>
      <c r="K641">
        <v>7</v>
      </c>
      <c r="L641">
        <v>0.1</v>
      </c>
      <c r="M641">
        <v>0.70000000000000007</v>
      </c>
      <c r="N641">
        <v>2</v>
      </c>
      <c r="O641">
        <v>0.35</v>
      </c>
      <c r="P641">
        <v>3.5</v>
      </c>
      <c r="Q641" t="s">
        <v>11</v>
      </c>
    </row>
    <row r="642" spans="1:17" x14ac:dyDescent="0.3">
      <c r="A642">
        <v>40861</v>
      </c>
      <c r="B642" t="s">
        <v>258</v>
      </c>
      <c r="C642" t="s">
        <v>3</v>
      </c>
      <c r="D642" t="s">
        <v>108</v>
      </c>
      <c r="E642">
        <v>7.53</v>
      </c>
      <c r="F642" s="50">
        <v>44208</v>
      </c>
      <c r="G642" s="50">
        <v>44209</v>
      </c>
      <c r="H642">
        <v>6</v>
      </c>
      <c r="I642">
        <v>2020</v>
      </c>
      <c r="J642" t="s">
        <v>9</v>
      </c>
      <c r="K642">
        <v>7</v>
      </c>
      <c r="L642">
        <v>0.1</v>
      </c>
      <c r="M642">
        <v>0.70000000000000007</v>
      </c>
      <c r="N642">
        <v>2</v>
      </c>
      <c r="O642">
        <v>0.35</v>
      </c>
      <c r="P642">
        <v>3.5</v>
      </c>
      <c r="Q642" t="s">
        <v>180</v>
      </c>
    </row>
    <row r="643" spans="1:17" x14ac:dyDescent="0.3">
      <c r="A643">
        <v>50740</v>
      </c>
      <c r="B643" t="s">
        <v>259</v>
      </c>
      <c r="C643" t="s">
        <v>85</v>
      </c>
      <c r="D643" t="s">
        <v>4</v>
      </c>
      <c r="E643">
        <v>5.82</v>
      </c>
      <c r="F643" s="50">
        <v>44731</v>
      </c>
      <c r="G643" s="50">
        <v>44731</v>
      </c>
      <c r="H643">
        <v>6</v>
      </c>
      <c r="K643">
        <v>1</v>
      </c>
      <c r="L643">
        <v>6.6666666666666666E-2</v>
      </c>
      <c r="M643">
        <v>6.6666666666666666E-2</v>
      </c>
      <c r="N643">
        <v>1</v>
      </c>
      <c r="O643">
        <v>6.6666666666666666E-2</v>
      </c>
      <c r="P643">
        <v>1</v>
      </c>
      <c r="Q643" t="s">
        <v>32</v>
      </c>
    </row>
    <row r="644" spans="1:17" x14ac:dyDescent="0.3">
      <c r="A644">
        <v>50740</v>
      </c>
      <c r="B644" t="s">
        <v>259</v>
      </c>
      <c r="C644" t="s">
        <v>85</v>
      </c>
      <c r="D644" t="s">
        <v>4</v>
      </c>
      <c r="E644">
        <v>5.82</v>
      </c>
      <c r="F644" s="50">
        <v>44731</v>
      </c>
      <c r="G644" s="50">
        <v>44731</v>
      </c>
      <c r="H644">
        <v>6</v>
      </c>
      <c r="K644">
        <v>1</v>
      </c>
      <c r="L644">
        <v>6.6666666666666666E-2</v>
      </c>
      <c r="M644">
        <v>6.6666666666666666E-2</v>
      </c>
      <c r="N644">
        <v>1</v>
      </c>
      <c r="O644">
        <v>6.6666666666666666E-2</v>
      </c>
      <c r="P644">
        <v>1</v>
      </c>
      <c r="Q644" t="s">
        <v>103</v>
      </c>
    </row>
    <row r="645" spans="1:17" x14ac:dyDescent="0.3">
      <c r="A645">
        <v>1234</v>
      </c>
      <c r="B645" t="s">
        <v>260</v>
      </c>
      <c r="C645" t="s">
        <v>50</v>
      </c>
      <c r="D645" t="s">
        <v>4</v>
      </c>
      <c r="E645">
        <v>5.97</v>
      </c>
      <c r="F645" s="50">
        <v>43953</v>
      </c>
      <c r="G645" s="50">
        <v>43953</v>
      </c>
      <c r="H645">
        <v>3</v>
      </c>
      <c r="I645">
        <v>2003</v>
      </c>
      <c r="J645" t="s">
        <v>9</v>
      </c>
      <c r="K645">
        <v>1</v>
      </c>
      <c r="L645">
        <v>0.42305555555555557</v>
      </c>
      <c r="M645">
        <v>0.42305555555555557</v>
      </c>
      <c r="N645">
        <v>1</v>
      </c>
      <c r="O645">
        <v>0.42305555555555557</v>
      </c>
      <c r="P645">
        <v>1</v>
      </c>
      <c r="Q645" t="s">
        <v>20</v>
      </c>
    </row>
    <row r="646" spans="1:17" x14ac:dyDescent="0.3">
      <c r="A646">
        <v>1234</v>
      </c>
      <c r="B646" t="s">
        <v>260</v>
      </c>
      <c r="C646" t="s">
        <v>50</v>
      </c>
      <c r="D646" t="s">
        <v>4</v>
      </c>
      <c r="E646">
        <v>5.97</v>
      </c>
      <c r="F646" s="50">
        <v>43953</v>
      </c>
      <c r="G646" s="50">
        <v>43953</v>
      </c>
      <c r="H646">
        <v>3</v>
      </c>
      <c r="I646">
        <v>2003</v>
      </c>
      <c r="J646" t="s">
        <v>9</v>
      </c>
      <c r="K646">
        <v>1</v>
      </c>
      <c r="L646">
        <v>0.42305555555555557</v>
      </c>
      <c r="M646">
        <v>0.42305555555555557</v>
      </c>
      <c r="N646">
        <v>1</v>
      </c>
      <c r="O646">
        <v>0.42305555555555557</v>
      </c>
      <c r="P646">
        <v>1</v>
      </c>
      <c r="Q646" t="s">
        <v>56</v>
      </c>
    </row>
    <row r="647" spans="1:17" x14ac:dyDescent="0.3">
      <c r="A647">
        <v>1234</v>
      </c>
      <c r="B647" t="s">
        <v>260</v>
      </c>
      <c r="C647" t="s">
        <v>50</v>
      </c>
      <c r="D647" t="s">
        <v>4</v>
      </c>
      <c r="E647">
        <v>5.97</v>
      </c>
      <c r="F647" s="50">
        <v>43953</v>
      </c>
      <c r="G647" s="50">
        <v>43953</v>
      </c>
      <c r="H647">
        <v>3</v>
      </c>
      <c r="I647">
        <v>2003</v>
      </c>
      <c r="J647" t="s">
        <v>9</v>
      </c>
      <c r="K647">
        <v>1</v>
      </c>
      <c r="L647">
        <v>0.42305555555555557</v>
      </c>
      <c r="M647">
        <v>0.42305555555555557</v>
      </c>
      <c r="N647">
        <v>1</v>
      </c>
      <c r="O647">
        <v>0.42305555555555557</v>
      </c>
      <c r="P647">
        <v>1</v>
      </c>
      <c r="Q647" t="s">
        <v>41</v>
      </c>
    </row>
    <row r="648" spans="1:17" x14ac:dyDescent="0.3">
      <c r="A648">
        <v>1234</v>
      </c>
      <c r="B648" t="s">
        <v>260</v>
      </c>
      <c r="C648" t="s">
        <v>50</v>
      </c>
      <c r="D648" t="s">
        <v>4</v>
      </c>
      <c r="E648">
        <v>5.97</v>
      </c>
      <c r="F648" s="50">
        <v>43953</v>
      </c>
      <c r="G648" s="50">
        <v>43953</v>
      </c>
      <c r="H648">
        <v>3</v>
      </c>
      <c r="I648">
        <v>2003</v>
      </c>
      <c r="J648" t="s">
        <v>9</v>
      </c>
      <c r="K648">
        <v>1</v>
      </c>
      <c r="L648">
        <v>0.42305555555555557</v>
      </c>
      <c r="M648">
        <v>0.42305555555555557</v>
      </c>
      <c r="N648">
        <v>1</v>
      </c>
      <c r="O648">
        <v>0.42305555555555557</v>
      </c>
      <c r="P648">
        <v>1</v>
      </c>
      <c r="Q648" t="s">
        <v>13</v>
      </c>
    </row>
    <row r="649" spans="1:17" x14ac:dyDescent="0.3">
      <c r="A649">
        <v>318</v>
      </c>
      <c r="B649" t="s">
        <v>261</v>
      </c>
      <c r="C649" t="s">
        <v>16</v>
      </c>
      <c r="D649" t="s">
        <v>4</v>
      </c>
      <c r="E649">
        <v>6.69</v>
      </c>
      <c r="F649" s="50">
        <v>43950</v>
      </c>
      <c r="G649" s="50">
        <v>43953</v>
      </c>
      <c r="H649">
        <v>3</v>
      </c>
      <c r="I649">
        <v>2000</v>
      </c>
      <c r="J649" t="s">
        <v>5</v>
      </c>
      <c r="K649">
        <v>10</v>
      </c>
      <c r="L649">
        <v>0.38333333333333341</v>
      </c>
      <c r="M649">
        <v>3.833333333333333</v>
      </c>
      <c r="N649">
        <v>4</v>
      </c>
      <c r="O649">
        <v>0.95833333333333337</v>
      </c>
      <c r="P649">
        <v>2.5</v>
      </c>
      <c r="Q649" t="s">
        <v>20</v>
      </c>
    </row>
    <row r="650" spans="1:17" x14ac:dyDescent="0.3">
      <c r="A650">
        <v>318</v>
      </c>
      <c r="B650" t="s">
        <v>261</v>
      </c>
      <c r="C650" t="s">
        <v>16</v>
      </c>
      <c r="D650" t="s">
        <v>4</v>
      </c>
      <c r="E650">
        <v>6.69</v>
      </c>
      <c r="F650" s="50">
        <v>43950</v>
      </c>
      <c r="G650" s="50">
        <v>43953</v>
      </c>
      <c r="H650">
        <v>3</v>
      </c>
      <c r="I650">
        <v>2000</v>
      </c>
      <c r="J650" t="s">
        <v>5</v>
      </c>
      <c r="K650">
        <v>10</v>
      </c>
      <c r="L650">
        <v>0.38333333333333341</v>
      </c>
      <c r="M650">
        <v>3.833333333333333</v>
      </c>
      <c r="N650">
        <v>4</v>
      </c>
      <c r="O650">
        <v>0.95833333333333337</v>
      </c>
      <c r="P650">
        <v>2.5</v>
      </c>
      <c r="Q650" t="s">
        <v>56</v>
      </c>
    </row>
    <row r="651" spans="1:17" x14ac:dyDescent="0.3">
      <c r="A651">
        <v>318</v>
      </c>
      <c r="B651" t="s">
        <v>261</v>
      </c>
      <c r="C651" t="s">
        <v>16</v>
      </c>
      <c r="D651" t="s">
        <v>4</v>
      </c>
      <c r="E651">
        <v>6.69</v>
      </c>
      <c r="F651" s="50">
        <v>43950</v>
      </c>
      <c r="G651" s="50">
        <v>43953</v>
      </c>
      <c r="H651">
        <v>3</v>
      </c>
      <c r="I651">
        <v>2000</v>
      </c>
      <c r="J651" t="s">
        <v>5</v>
      </c>
      <c r="K651">
        <v>10</v>
      </c>
      <c r="L651">
        <v>0.38333333333333341</v>
      </c>
      <c r="M651">
        <v>3.833333333333333</v>
      </c>
      <c r="N651">
        <v>4</v>
      </c>
      <c r="O651">
        <v>0.95833333333333337</v>
      </c>
      <c r="P651">
        <v>2.5</v>
      </c>
      <c r="Q651" t="s">
        <v>45</v>
      </c>
    </row>
    <row r="652" spans="1:17" x14ac:dyDescent="0.3">
      <c r="A652">
        <v>318</v>
      </c>
      <c r="B652" t="s">
        <v>261</v>
      </c>
      <c r="C652" t="s">
        <v>16</v>
      </c>
      <c r="D652" t="s">
        <v>4</v>
      </c>
      <c r="E652">
        <v>6.69</v>
      </c>
      <c r="F652" s="50">
        <v>43950</v>
      </c>
      <c r="G652" s="50">
        <v>43953</v>
      </c>
      <c r="H652">
        <v>3</v>
      </c>
      <c r="I652">
        <v>2000</v>
      </c>
      <c r="J652" t="s">
        <v>5</v>
      </c>
      <c r="K652">
        <v>10</v>
      </c>
      <c r="L652">
        <v>0.38333333333333341</v>
      </c>
      <c r="M652">
        <v>3.833333333333333</v>
      </c>
      <c r="N652">
        <v>4</v>
      </c>
      <c r="O652">
        <v>0.95833333333333337</v>
      </c>
      <c r="P652">
        <v>2.5</v>
      </c>
      <c r="Q652" t="s">
        <v>41</v>
      </c>
    </row>
    <row r="653" spans="1:17" x14ac:dyDescent="0.3">
      <c r="A653">
        <v>318</v>
      </c>
      <c r="B653" t="s">
        <v>261</v>
      </c>
      <c r="C653" t="s">
        <v>16</v>
      </c>
      <c r="D653" t="s">
        <v>4</v>
      </c>
      <c r="E653">
        <v>6.69</v>
      </c>
      <c r="F653" s="50">
        <v>43950</v>
      </c>
      <c r="G653" s="50">
        <v>43953</v>
      </c>
      <c r="H653">
        <v>3</v>
      </c>
      <c r="I653">
        <v>2000</v>
      </c>
      <c r="J653" t="s">
        <v>5</v>
      </c>
      <c r="K653">
        <v>10</v>
      </c>
      <c r="L653">
        <v>0.38333333333333341</v>
      </c>
      <c r="M653">
        <v>3.833333333333333</v>
      </c>
      <c r="N653">
        <v>4</v>
      </c>
      <c r="O653">
        <v>0.95833333333333337</v>
      </c>
      <c r="P653">
        <v>2.5</v>
      </c>
      <c r="Q653" t="s">
        <v>13</v>
      </c>
    </row>
    <row r="654" spans="1:17" x14ac:dyDescent="0.3">
      <c r="A654">
        <v>2217</v>
      </c>
      <c r="B654" t="s">
        <v>262</v>
      </c>
      <c r="C654" t="s">
        <v>8</v>
      </c>
      <c r="E654">
        <v>6.71</v>
      </c>
      <c r="F654" s="50">
        <v>43953</v>
      </c>
      <c r="G654" s="50">
        <v>43953</v>
      </c>
      <c r="H654">
        <v>4</v>
      </c>
      <c r="I654">
        <v>2001</v>
      </c>
      <c r="J654" t="s">
        <v>9</v>
      </c>
      <c r="K654">
        <v>1</v>
      </c>
      <c r="L654">
        <v>0.46388888888888891</v>
      </c>
      <c r="M654">
        <v>0.46388888888888891</v>
      </c>
      <c r="N654">
        <v>1</v>
      </c>
      <c r="O654">
        <v>0.46388888888888891</v>
      </c>
      <c r="P654">
        <v>1</v>
      </c>
      <c r="Q654" t="s">
        <v>20</v>
      </c>
    </row>
    <row r="655" spans="1:17" x14ac:dyDescent="0.3">
      <c r="A655">
        <v>2217</v>
      </c>
      <c r="B655" t="s">
        <v>262</v>
      </c>
      <c r="C655" t="s">
        <v>8</v>
      </c>
      <c r="E655">
        <v>6.71</v>
      </c>
      <c r="F655" s="50">
        <v>43953</v>
      </c>
      <c r="G655" s="50">
        <v>43953</v>
      </c>
      <c r="H655">
        <v>4</v>
      </c>
      <c r="I655">
        <v>2001</v>
      </c>
      <c r="J655" t="s">
        <v>9</v>
      </c>
      <c r="K655">
        <v>1</v>
      </c>
      <c r="L655">
        <v>0.46388888888888891</v>
      </c>
      <c r="M655">
        <v>0.46388888888888891</v>
      </c>
      <c r="N655">
        <v>1</v>
      </c>
      <c r="O655">
        <v>0.46388888888888891</v>
      </c>
      <c r="P655">
        <v>1</v>
      </c>
      <c r="Q655" t="s">
        <v>56</v>
      </c>
    </row>
    <row r="656" spans="1:17" x14ac:dyDescent="0.3">
      <c r="A656">
        <v>2217</v>
      </c>
      <c r="B656" t="s">
        <v>262</v>
      </c>
      <c r="C656" t="s">
        <v>8</v>
      </c>
      <c r="E656">
        <v>6.71</v>
      </c>
      <c r="F656" s="50">
        <v>43953</v>
      </c>
      <c r="G656" s="50">
        <v>43953</v>
      </c>
      <c r="H656">
        <v>4</v>
      </c>
      <c r="I656">
        <v>2001</v>
      </c>
      <c r="J656" t="s">
        <v>9</v>
      </c>
      <c r="K656">
        <v>1</v>
      </c>
      <c r="L656">
        <v>0.46388888888888891</v>
      </c>
      <c r="M656">
        <v>0.46388888888888891</v>
      </c>
      <c r="N656">
        <v>1</v>
      </c>
      <c r="O656">
        <v>0.46388888888888891</v>
      </c>
      <c r="P656">
        <v>1</v>
      </c>
      <c r="Q656" t="s">
        <v>45</v>
      </c>
    </row>
    <row r="657" spans="1:17" x14ac:dyDescent="0.3">
      <c r="A657">
        <v>2217</v>
      </c>
      <c r="B657" t="s">
        <v>262</v>
      </c>
      <c r="C657" t="s">
        <v>8</v>
      </c>
      <c r="E657">
        <v>6.71</v>
      </c>
      <c r="F657" s="50">
        <v>43953</v>
      </c>
      <c r="G657" s="50">
        <v>43953</v>
      </c>
      <c r="H657">
        <v>4</v>
      </c>
      <c r="I657">
        <v>2001</v>
      </c>
      <c r="J657" t="s">
        <v>9</v>
      </c>
      <c r="K657">
        <v>1</v>
      </c>
      <c r="L657">
        <v>0.46388888888888891</v>
      </c>
      <c r="M657">
        <v>0.46388888888888891</v>
      </c>
      <c r="N657">
        <v>1</v>
      </c>
      <c r="O657">
        <v>0.46388888888888891</v>
      </c>
      <c r="P657">
        <v>1</v>
      </c>
      <c r="Q657" t="s">
        <v>41</v>
      </c>
    </row>
    <row r="658" spans="1:17" x14ac:dyDescent="0.3">
      <c r="A658">
        <v>2217</v>
      </c>
      <c r="B658" t="s">
        <v>262</v>
      </c>
      <c r="C658" t="s">
        <v>8</v>
      </c>
      <c r="E658">
        <v>6.71</v>
      </c>
      <c r="F658" s="50">
        <v>43953</v>
      </c>
      <c r="G658" s="50">
        <v>43953</v>
      </c>
      <c r="H658">
        <v>4</v>
      </c>
      <c r="I658">
        <v>2001</v>
      </c>
      <c r="J658" t="s">
        <v>9</v>
      </c>
      <c r="K658">
        <v>1</v>
      </c>
      <c r="L658">
        <v>0.46388888888888891</v>
      </c>
      <c r="M658">
        <v>0.46388888888888891</v>
      </c>
      <c r="N658">
        <v>1</v>
      </c>
      <c r="O658">
        <v>0.46388888888888891</v>
      </c>
      <c r="P658">
        <v>1</v>
      </c>
      <c r="Q658" t="s">
        <v>13</v>
      </c>
    </row>
    <row r="659" spans="1:17" x14ac:dyDescent="0.3">
      <c r="A659">
        <v>48945</v>
      </c>
      <c r="B659" t="s">
        <v>263</v>
      </c>
      <c r="C659" t="s">
        <v>69</v>
      </c>
      <c r="D659" t="s">
        <v>4</v>
      </c>
      <c r="E659">
        <v>6.94</v>
      </c>
      <c r="F659" s="50">
        <v>44990</v>
      </c>
      <c r="G659" s="50">
        <v>44990</v>
      </c>
      <c r="H659">
        <v>6</v>
      </c>
      <c r="I659">
        <v>2021</v>
      </c>
      <c r="J659" t="s">
        <v>9</v>
      </c>
      <c r="K659">
        <v>1</v>
      </c>
      <c r="L659">
        <v>8.3333333333333329E-2</v>
      </c>
      <c r="M659">
        <v>8.3333333333333329E-2</v>
      </c>
      <c r="N659">
        <v>1</v>
      </c>
      <c r="O659">
        <v>8.3333333333333329E-2</v>
      </c>
      <c r="P659">
        <v>1</v>
      </c>
      <c r="Q659" t="s">
        <v>24</v>
      </c>
    </row>
    <row r="660" spans="1:17" x14ac:dyDescent="0.3">
      <c r="A660">
        <v>48945</v>
      </c>
      <c r="B660" t="s">
        <v>263</v>
      </c>
      <c r="C660" t="s">
        <v>69</v>
      </c>
      <c r="D660" t="s">
        <v>4</v>
      </c>
      <c r="E660">
        <v>6.94</v>
      </c>
      <c r="F660" s="50">
        <v>44990</v>
      </c>
      <c r="G660" s="50">
        <v>44990</v>
      </c>
      <c r="H660">
        <v>6</v>
      </c>
      <c r="I660">
        <v>2021</v>
      </c>
      <c r="J660" t="s">
        <v>9</v>
      </c>
      <c r="K660">
        <v>1</v>
      </c>
      <c r="L660">
        <v>8.3333333333333329E-2</v>
      </c>
      <c r="M660">
        <v>8.3333333333333329E-2</v>
      </c>
      <c r="N660">
        <v>1</v>
      </c>
      <c r="O660">
        <v>8.3333333333333329E-2</v>
      </c>
      <c r="P660">
        <v>1</v>
      </c>
      <c r="Q660" t="s">
        <v>38</v>
      </c>
    </row>
    <row r="661" spans="1:17" x14ac:dyDescent="0.3">
      <c r="A661">
        <v>48945</v>
      </c>
      <c r="B661" t="s">
        <v>263</v>
      </c>
      <c r="C661" t="s">
        <v>69</v>
      </c>
      <c r="D661" t="s">
        <v>4</v>
      </c>
      <c r="E661">
        <v>6.94</v>
      </c>
      <c r="F661" s="50">
        <v>44990</v>
      </c>
      <c r="G661" s="50">
        <v>44990</v>
      </c>
      <c r="H661">
        <v>6</v>
      </c>
      <c r="I661">
        <v>2021</v>
      </c>
      <c r="J661" t="s">
        <v>9</v>
      </c>
      <c r="K661">
        <v>1</v>
      </c>
      <c r="L661">
        <v>8.3333333333333329E-2</v>
      </c>
      <c r="M661">
        <v>8.3333333333333329E-2</v>
      </c>
      <c r="N661">
        <v>1</v>
      </c>
      <c r="O661">
        <v>8.3333333333333329E-2</v>
      </c>
      <c r="P661">
        <v>1</v>
      </c>
      <c r="Q661" t="s">
        <v>41</v>
      </c>
    </row>
    <row r="662" spans="1:17" x14ac:dyDescent="0.3">
      <c r="A662">
        <v>39030</v>
      </c>
      <c r="B662" t="s">
        <v>264</v>
      </c>
      <c r="C662" t="s">
        <v>16</v>
      </c>
      <c r="D662" t="s">
        <v>22</v>
      </c>
      <c r="E662">
        <v>6.61</v>
      </c>
      <c r="F662" s="50">
        <v>43957</v>
      </c>
      <c r="G662" s="50">
        <v>43960</v>
      </c>
      <c r="H662">
        <v>6</v>
      </c>
      <c r="I662">
        <v>2019</v>
      </c>
      <c r="J662" t="s">
        <v>19</v>
      </c>
      <c r="K662">
        <v>12</v>
      </c>
      <c r="L662">
        <v>0.3972222222222222</v>
      </c>
      <c r="M662">
        <v>4.7666666666666666</v>
      </c>
      <c r="N662">
        <v>4</v>
      </c>
      <c r="O662">
        <v>1.1916666666666671</v>
      </c>
      <c r="P662">
        <v>3</v>
      </c>
      <c r="Q662" t="s">
        <v>20</v>
      </c>
    </row>
    <row r="663" spans="1:17" x14ac:dyDescent="0.3">
      <c r="A663">
        <v>39030</v>
      </c>
      <c r="B663" t="s">
        <v>264</v>
      </c>
      <c r="C663" t="s">
        <v>16</v>
      </c>
      <c r="D663" t="s">
        <v>22</v>
      </c>
      <c r="E663">
        <v>6.61</v>
      </c>
      <c r="F663" s="50">
        <v>43957</v>
      </c>
      <c r="G663" s="50">
        <v>43960</v>
      </c>
      <c r="H663">
        <v>6</v>
      </c>
      <c r="I663">
        <v>2019</v>
      </c>
      <c r="J663" t="s">
        <v>19</v>
      </c>
      <c r="K663">
        <v>12</v>
      </c>
      <c r="L663">
        <v>0.3972222222222222</v>
      </c>
      <c r="M663">
        <v>4.7666666666666666</v>
      </c>
      <c r="N663">
        <v>4</v>
      </c>
      <c r="O663">
        <v>1.1916666666666671</v>
      </c>
      <c r="P663">
        <v>3</v>
      </c>
      <c r="Q663" t="s">
        <v>11</v>
      </c>
    </row>
    <row r="664" spans="1:17" x14ac:dyDescent="0.3">
      <c r="A664">
        <v>39030</v>
      </c>
      <c r="B664" t="s">
        <v>264</v>
      </c>
      <c r="C664" t="s">
        <v>16</v>
      </c>
      <c r="D664" t="s">
        <v>22</v>
      </c>
      <c r="E664">
        <v>6.61</v>
      </c>
      <c r="F664" s="50">
        <v>43957</v>
      </c>
      <c r="G664" s="50">
        <v>43960</v>
      </c>
      <c r="H664">
        <v>6</v>
      </c>
      <c r="I664">
        <v>2019</v>
      </c>
      <c r="J664" t="s">
        <v>19</v>
      </c>
      <c r="K664">
        <v>12</v>
      </c>
      <c r="L664">
        <v>0.3972222222222222</v>
      </c>
      <c r="M664">
        <v>4.7666666666666666</v>
      </c>
      <c r="N664">
        <v>4</v>
      </c>
      <c r="O664">
        <v>1.1916666666666671</v>
      </c>
      <c r="P664">
        <v>3</v>
      </c>
      <c r="Q664" t="s">
        <v>25</v>
      </c>
    </row>
    <row r="665" spans="1:17" x14ac:dyDescent="0.3">
      <c r="A665">
        <v>39030</v>
      </c>
      <c r="B665" t="s">
        <v>264</v>
      </c>
      <c r="C665" t="s">
        <v>16</v>
      </c>
      <c r="D665" t="s">
        <v>22</v>
      </c>
      <c r="E665">
        <v>6.61</v>
      </c>
      <c r="F665" s="50">
        <v>43957</v>
      </c>
      <c r="G665" s="50">
        <v>43960</v>
      </c>
      <c r="H665">
        <v>6</v>
      </c>
      <c r="I665">
        <v>2019</v>
      </c>
      <c r="J665" t="s">
        <v>19</v>
      </c>
      <c r="K665">
        <v>12</v>
      </c>
      <c r="L665">
        <v>0.3972222222222222</v>
      </c>
      <c r="M665">
        <v>4.7666666666666666</v>
      </c>
      <c r="N665">
        <v>4</v>
      </c>
      <c r="O665">
        <v>1.1916666666666671</v>
      </c>
      <c r="P665">
        <v>3</v>
      </c>
      <c r="Q665" t="s">
        <v>26</v>
      </c>
    </row>
    <row r="666" spans="1:17" x14ac:dyDescent="0.3">
      <c r="A666">
        <v>15809</v>
      </c>
      <c r="B666" t="s">
        <v>265</v>
      </c>
      <c r="C666" t="s">
        <v>16</v>
      </c>
      <c r="D666" t="s">
        <v>59</v>
      </c>
      <c r="E666">
        <v>7.75</v>
      </c>
      <c r="F666" s="50">
        <v>42566</v>
      </c>
      <c r="G666" s="50">
        <v>42570</v>
      </c>
      <c r="H666">
        <v>9</v>
      </c>
      <c r="I666">
        <v>2013</v>
      </c>
      <c r="J666" t="s">
        <v>17</v>
      </c>
      <c r="K666">
        <v>13</v>
      </c>
      <c r="L666">
        <v>0.4</v>
      </c>
      <c r="M666">
        <v>5.2</v>
      </c>
      <c r="N666">
        <v>5</v>
      </c>
      <c r="O666">
        <v>1.04</v>
      </c>
      <c r="P666">
        <v>2.6</v>
      </c>
      <c r="Q666" t="s">
        <v>20</v>
      </c>
    </row>
    <row r="667" spans="1:17" x14ac:dyDescent="0.3">
      <c r="A667">
        <v>15809</v>
      </c>
      <c r="B667" t="s">
        <v>265</v>
      </c>
      <c r="C667" t="s">
        <v>16</v>
      </c>
      <c r="D667" t="s">
        <v>59</v>
      </c>
      <c r="E667">
        <v>7.75</v>
      </c>
      <c r="F667" s="50">
        <v>42566</v>
      </c>
      <c r="G667" s="50">
        <v>42570</v>
      </c>
      <c r="H667">
        <v>9</v>
      </c>
      <c r="I667">
        <v>2013</v>
      </c>
      <c r="J667" t="s">
        <v>17</v>
      </c>
      <c r="K667">
        <v>13</v>
      </c>
      <c r="L667">
        <v>0.4</v>
      </c>
      <c r="M667">
        <v>5.2</v>
      </c>
      <c r="N667">
        <v>5</v>
      </c>
      <c r="O667">
        <v>1.04</v>
      </c>
      <c r="P667">
        <v>2.6</v>
      </c>
      <c r="Q667" t="s">
        <v>11</v>
      </c>
    </row>
    <row r="668" spans="1:17" x14ac:dyDescent="0.3">
      <c r="A668">
        <v>15809</v>
      </c>
      <c r="B668" t="s">
        <v>265</v>
      </c>
      <c r="C668" t="s">
        <v>16</v>
      </c>
      <c r="D668" t="s">
        <v>59</v>
      </c>
      <c r="E668">
        <v>7.75</v>
      </c>
      <c r="F668" s="50">
        <v>42566</v>
      </c>
      <c r="G668" s="50">
        <v>42570</v>
      </c>
      <c r="H668">
        <v>9</v>
      </c>
      <c r="I668">
        <v>2013</v>
      </c>
      <c r="J668" t="s">
        <v>17</v>
      </c>
      <c r="K668">
        <v>13</v>
      </c>
      <c r="L668">
        <v>0.4</v>
      </c>
      <c r="M668">
        <v>5.2</v>
      </c>
      <c r="N668">
        <v>5</v>
      </c>
      <c r="O668">
        <v>1.04</v>
      </c>
      <c r="P668">
        <v>2.6</v>
      </c>
      <c r="Q668" t="s">
        <v>118</v>
      </c>
    </row>
    <row r="669" spans="1:17" x14ac:dyDescent="0.3">
      <c r="A669">
        <v>15809</v>
      </c>
      <c r="B669" t="s">
        <v>265</v>
      </c>
      <c r="C669" t="s">
        <v>16</v>
      </c>
      <c r="D669" t="s">
        <v>59</v>
      </c>
      <c r="E669">
        <v>7.75</v>
      </c>
      <c r="F669" s="50">
        <v>42566</v>
      </c>
      <c r="G669" s="50">
        <v>42570</v>
      </c>
      <c r="H669">
        <v>9</v>
      </c>
      <c r="I669">
        <v>2013</v>
      </c>
      <c r="J669" t="s">
        <v>17</v>
      </c>
      <c r="K669">
        <v>13</v>
      </c>
      <c r="L669">
        <v>0.4</v>
      </c>
      <c r="M669">
        <v>5.2</v>
      </c>
      <c r="N669">
        <v>5</v>
      </c>
      <c r="O669">
        <v>1.04</v>
      </c>
      <c r="P669">
        <v>2.6</v>
      </c>
      <c r="Q669" t="s">
        <v>232</v>
      </c>
    </row>
    <row r="670" spans="1:17" x14ac:dyDescent="0.3">
      <c r="A670">
        <v>15809</v>
      </c>
      <c r="B670" t="s">
        <v>265</v>
      </c>
      <c r="C670" t="s">
        <v>16</v>
      </c>
      <c r="D670" t="s">
        <v>59</v>
      </c>
      <c r="E670">
        <v>7.75</v>
      </c>
      <c r="F670" s="50">
        <v>42566</v>
      </c>
      <c r="G670" s="50">
        <v>42570</v>
      </c>
      <c r="H670">
        <v>9</v>
      </c>
      <c r="I670">
        <v>2013</v>
      </c>
      <c r="J670" t="s">
        <v>17</v>
      </c>
      <c r="K670">
        <v>13</v>
      </c>
      <c r="L670">
        <v>0.4</v>
      </c>
      <c r="M670">
        <v>5.2</v>
      </c>
      <c r="N670">
        <v>5</v>
      </c>
      <c r="O670">
        <v>1.04</v>
      </c>
      <c r="P670">
        <v>2.6</v>
      </c>
      <c r="Q670" t="s">
        <v>64</v>
      </c>
    </row>
    <row r="671" spans="1:17" x14ac:dyDescent="0.3">
      <c r="A671">
        <v>50113</v>
      </c>
      <c r="B671" t="s">
        <v>266</v>
      </c>
      <c r="C671" t="s">
        <v>69</v>
      </c>
      <c r="D671" t="s">
        <v>4</v>
      </c>
      <c r="E671">
        <v>6.26</v>
      </c>
      <c r="F671" s="50">
        <v>44731</v>
      </c>
      <c r="G671" s="50">
        <v>44731</v>
      </c>
      <c r="H671">
        <v>5</v>
      </c>
      <c r="I671">
        <v>2021</v>
      </c>
      <c r="J671" t="s">
        <v>9</v>
      </c>
      <c r="K671">
        <v>1</v>
      </c>
      <c r="L671">
        <v>8.0555555555555561E-2</v>
      </c>
      <c r="M671">
        <v>8.0555555555555561E-2</v>
      </c>
      <c r="N671">
        <v>1</v>
      </c>
      <c r="O671">
        <v>8.0555555555555561E-2</v>
      </c>
      <c r="P671">
        <v>1</v>
      </c>
      <c r="Q671" t="s">
        <v>38</v>
      </c>
    </row>
    <row r="672" spans="1:17" x14ac:dyDescent="0.3">
      <c r="A672">
        <v>47402</v>
      </c>
      <c r="B672" t="s">
        <v>267</v>
      </c>
      <c r="C672" t="s">
        <v>69</v>
      </c>
      <c r="D672" t="s">
        <v>4</v>
      </c>
      <c r="E672">
        <v>7.71</v>
      </c>
      <c r="F672" s="50">
        <v>44991</v>
      </c>
      <c r="G672" s="50">
        <v>44991</v>
      </c>
      <c r="H672">
        <v>7</v>
      </c>
      <c r="I672">
        <v>2021</v>
      </c>
      <c r="J672" t="s">
        <v>9</v>
      </c>
      <c r="K672">
        <v>1</v>
      </c>
      <c r="L672">
        <v>7.6111111111111115E-2</v>
      </c>
      <c r="M672">
        <v>7.6111111111111115E-2</v>
      </c>
      <c r="N672">
        <v>1</v>
      </c>
      <c r="O672">
        <v>7.6111111111111115E-2</v>
      </c>
      <c r="P672">
        <v>1</v>
      </c>
      <c r="Q672" t="s">
        <v>38</v>
      </c>
    </row>
    <row r="673" spans="1:17" x14ac:dyDescent="0.3">
      <c r="A673">
        <v>47402</v>
      </c>
      <c r="B673" t="s">
        <v>267</v>
      </c>
      <c r="C673" t="s">
        <v>69</v>
      </c>
      <c r="D673" t="s">
        <v>4</v>
      </c>
      <c r="E673">
        <v>7.71</v>
      </c>
      <c r="F673" s="50">
        <v>44991</v>
      </c>
      <c r="G673" s="50">
        <v>44991</v>
      </c>
      <c r="H673">
        <v>7</v>
      </c>
      <c r="I673">
        <v>2021</v>
      </c>
      <c r="J673" t="s">
        <v>9</v>
      </c>
      <c r="K673">
        <v>1</v>
      </c>
      <c r="L673">
        <v>7.6111111111111115E-2</v>
      </c>
      <c r="M673">
        <v>7.6111111111111115E-2</v>
      </c>
      <c r="N673">
        <v>1</v>
      </c>
      <c r="O673">
        <v>7.6111111111111115E-2</v>
      </c>
      <c r="P673">
        <v>1</v>
      </c>
      <c r="Q673" t="s">
        <v>41</v>
      </c>
    </row>
    <row r="674" spans="1:17" x14ac:dyDescent="0.3">
      <c r="A674">
        <v>42625</v>
      </c>
      <c r="B674" t="s">
        <v>268</v>
      </c>
      <c r="C674" t="s">
        <v>16</v>
      </c>
      <c r="D674" t="s">
        <v>22</v>
      </c>
      <c r="E674">
        <v>7.64</v>
      </c>
      <c r="F674" s="50">
        <v>44731</v>
      </c>
      <c r="G674" s="50">
        <v>44748</v>
      </c>
      <c r="H674">
        <v>8</v>
      </c>
      <c r="I674">
        <v>2021</v>
      </c>
      <c r="J674" t="s">
        <v>5</v>
      </c>
      <c r="K674">
        <v>11</v>
      </c>
      <c r="L674">
        <v>0.38194444444444442</v>
      </c>
      <c r="M674">
        <v>4.2013888888888884</v>
      </c>
      <c r="N674">
        <v>18</v>
      </c>
      <c r="O674">
        <v>0.2334104938271605</v>
      </c>
      <c r="P674">
        <v>0.61111111111111116</v>
      </c>
      <c r="Q674" t="s">
        <v>23</v>
      </c>
    </row>
    <row r="675" spans="1:17" x14ac:dyDescent="0.3">
      <c r="A675">
        <v>42625</v>
      </c>
      <c r="B675" t="s">
        <v>268</v>
      </c>
      <c r="C675" t="s">
        <v>16</v>
      </c>
      <c r="D675" t="s">
        <v>22</v>
      </c>
      <c r="E675">
        <v>7.64</v>
      </c>
      <c r="F675" s="50">
        <v>44731</v>
      </c>
      <c r="G675" s="50">
        <v>44748</v>
      </c>
      <c r="H675">
        <v>8</v>
      </c>
      <c r="I675">
        <v>2021</v>
      </c>
      <c r="J675" t="s">
        <v>5</v>
      </c>
      <c r="K675">
        <v>11</v>
      </c>
      <c r="L675">
        <v>0.38194444444444442</v>
      </c>
      <c r="M675">
        <v>4.2013888888888884</v>
      </c>
      <c r="N675">
        <v>18</v>
      </c>
      <c r="O675">
        <v>0.2334104938271605</v>
      </c>
      <c r="P675">
        <v>0.61111111111111116</v>
      </c>
      <c r="Q675" t="s">
        <v>10</v>
      </c>
    </row>
    <row r="676" spans="1:17" x14ac:dyDescent="0.3">
      <c r="A676">
        <v>42625</v>
      </c>
      <c r="B676" t="s">
        <v>268</v>
      </c>
      <c r="C676" t="s">
        <v>16</v>
      </c>
      <c r="D676" t="s">
        <v>22</v>
      </c>
      <c r="E676">
        <v>7.64</v>
      </c>
      <c r="F676" s="50">
        <v>44731</v>
      </c>
      <c r="G676" s="50">
        <v>44748</v>
      </c>
      <c r="H676">
        <v>8</v>
      </c>
      <c r="I676">
        <v>2021</v>
      </c>
      <c r="J676" t="s">
        <v>5</v>
      </c>
      <c r="K676">
        <v>11</v>
      </c>
      <c r="L676">
        <v>0.38194444444444442</v>
      </c>
      <c r="M676">
        <v>4.2013888888888884</v>
      </c>
      <c r="N676">
        <v>18</v>
      </c>
      <c r="O676">
        <v>0.2334104938271605</v>
      </c>
      <c r="P676">
        <v>0.61111111111111116</v>
      </c>
      <c r="Q676" t="s">
        <v>11</v>
      </c>
    </row>
    <row r="677" spans="1:17" x14ac:dyDescent="0.3">
      <c r="A677">
        <v>42625</v>
      </c>
      <c r="B677" t="s">
        <v>268</v>
      </c>
      <c r="C677" t="s">
        <v>16</v>
      </c>
      <c r="D677" t="s">
        <v>22</v>
      </c>
      <c r="E677">
        <v>7.64</v>
      </c>
      <c r="F677" s="50">
        <v>44731</v>
      </c>
      <c r="G677" s="50">
        <v>44748</v>
      </c>
      <c r="H677">
        <v>8</v>
      </c>
      <c r="I677">
        <v>2021</v>
      </c>
      <c r="J677" t="s">
        <v>5</v>
      </c>
      <c r="K677">
        <v>11</v>
      </c>
      <c r="L677">
        <v>0.38194444444444442</v>
      </c>
      <c r="M677">
        <v>4.2013888888888884</v>
      </c>
      <c r="N677">
        <v>18</v>
      </c>
      <c r="O677">
        <v>0.2334104938271605</v>
      </c>
      <c r="P677">
        <v>0.61111111111111116</v>
      </c>
      <c r="Q677" t="s">
        <v>118</v>
      </c>
    </row>
    <row r="678" spans="1:17" x14ac:dyDescent="0.3">
      <c r="A678">
        <v>42625</v>
      </c>
      <c r="B678" t="s">
        <v>268</v>
      </c>
      <c r="C678" t="s">
        <v>16</v>
      </c>
      <c r="D678" t="s">
        <v>22</v>
      </c>
      <c r="E678">
        <v>7.64</v>
      </c>
      <c r="F678" s="50">
        <v>44731</v>
      </c>
      <c r="G678" s="50">
        <v>44748</v>
      </c>
      <c r="H678">
        <v>8</v>
      </c>
      <c r="I678">
        <v>2021</v>
      </c>
      <c r="J678" t="s">
        <v>5</v>
      </c>
      <c r="K678">
        <v>11</v>
      </c>
      <c r="L678">
        <v>0.38194444444444442</v>
      </c>
      <c r="M678">
        <v>4.2013888888888884</v>
      </c>
      <c r="N678">
        <v>18</v>
      </c>
      <c r="O678">
        <v>0.2334104938271605</v>
      </c>
      <c r="P678">
        <v>0.61111111111111116</v>
      </c>
      <c r="Q678" t="s">
        <v>66</v>
      </c>
    </row>
    <row r="679" spans="1:17" x14ac:dyDescent="0.3">
      <c r="A679">
        <v>38816</v>
      </c>
      <c r="B679" t="s">
        <v>269</v>
      </c>
      <c r="C679" t="s">
        <v>85</v>
      </c>
      <c r="D679" t="s">
        <v>4</v>
      </c>
      <c r="E679">
        <v>7.5</v>
      </c>
      <c r="F679" s="50">
        <v>45040</v>
      </c>
      <c r="G679" s="50">
        <v>45040</v>
      </c>
      <c r="H679">
        <v>8</v>
      </c>
      <c r="I679">
        <v>2019</v>
      </c>
      <c r="J679" t="s">
        <v>5</v>
      </c>
      <c r="K679">
        <v>1</v>
      </c>
      <c r="L679">
        <v>1.628611111111111</v>
      </c>
      <c r="M679">
        <v>1.628611111111111</v>
      </c>
      <c r="N679">
        <v>1</v>
      </c>
      <c r="O679">
        <v>1.628611111111111</v>
      </c>
      <c r="P679">
        <v>1</v>
      </c>
      <c r="Q679" t="s">
        <v>24</v>
      </c>
    </row>
    <row r="680" spans="1:17" x14ac:dyDescent="0.3">
      <c r="A680">
        <v>38816</v>
      </c>
      <c r="B680" t="s">
        <v>269</v>
      </c>
      <c r="C680" t="s">
        <v>85</v>
      </c>
      <c r="D680" t="s">
        <v>4</v>
      </c>
      <c r="E680">
        <v>7.5</v>
      </c>
      <c r="F680" s="50">
        <v>45040</v>
      </c>
      <c r="G680" s="50">
        <v>45040</v>
      </c>
      <c r="H680">
        <v>8</v>
      </c>
      <c r="I680">
        <v>2019</v>
      </c>
      <c r="J680" t="s">
        <v>5</v>
      </c>
      <c r="K680">
        <v>1</v>
      </c>
      <c r="L680">
        <v>1.628611111111111</v>
      </c>
      <c r="M680">
        <v>1.628611111111111</v>
      </c>
      <c r="N680">
        <v>1</v>
      </c>
      <c r="O680">
        <v>1.628611111111111</v>
      </c>
      <c r="P680">
        <v>1</v>
      </c>
      <c r="Q680" t="s">
        <v>41</v>
      </c>
    </row>
    <row r="681" spans="1:17" x14ac:dyDescent="0.3">
      <c r="A681">
        <v>38816</v>
      </c>
      <c r="B681" t="s">
        <v>269</v>
      </c>
      <c r="C681" t="s">
        <v>85</v>
      </c>
      <c r="D681" t="s">
        <v>4</v>
      </c>
      <c r="E681">
        <v>7.5</v>
      </c>
      <c r="F681" s="50">
        <v>45040</v>
      </c>
      <c r="G681" s="50">
        <v>45040</v>
      </c>
      <c r="H681">
        <v>8</v>
      </c>
      <c r="I681">
        <v>2019</v>
      </c>
      <c r="J681" t="s">
        <v>5</v>
      </c>
      <c r="K681">
        <v>1</v>
      </c>
      <c r="L681">
        <v>1.628611111111111</v>
      </c>
      <c r="M681">
        <v>1.628611111111111</v>
      </c>
      <c r="N681">
        <v>1</v>
      </c>
      <c r="O681">
        <v>1.628611111111111</v>
      </c>
      <c r="P681">
        <v>1</v>
      </c>
      <c r="Q681" t="s">
        <v>13</v>
      </c>
    </row>
    <row r="682" spans="1:17" x14ac:dyDescent="0.3">
      <c r="A682">
        <v>270</v>
      </c>
      <c r="B682" t="s">
        <v>270</v>
      </c>
      <c r="C682" t="s">
        <v>16</v>
      </c>
      <c r="D682" t="s">
        <v>22</v>
      </c>
      <c r="E682">
        <v>7.49</v>
      </c>
      <c r="F682" s="50">
        <v>42821</v>
      </c>
      <c r="G682" s="50">
        <v>42832</v>
      </c>
      <c r="H682">
        <v>6</v>
      </c>
      <c r="I682">
        <v>2001</v>
      </c>
      <c r="J682" t="s">
        <v>19</v>
      </c>
      <c r="K682">
        <v>13</v>
      </c>
      <c r="L682">
        <v>0.38333333333333341</v>
      </c>
      <c r="M682">
        <v>4.9833333333333334</v>
      </c>
      <c r="N682">
        <v>12</v>
      </c>
      <c r="O682">
        <v>0.4152777777777778</v>
      </c>
      <c r="P682">
        <v>1.083333333333333</v>
      </c>
      <c r="Q682" t="s">
        <v>23</v>
      </c>
    </row>
    <row r="683" spans="1:17" x14ac:dyDescent="0.3">
      <c r="A683">
        <v>270</v>
      </c>
      <c r="B683" t="s">
        <v>270</v>
      </c>
      <c r="C683" t="s">
        <v>16</v>
      </c>
      <c r="D683" t="s">
        <v>22</v>
      </c>
      <c r="E683">
        <v>7.49</v>
      </c>
      <c r="F683" s="50">
        <v>42821</v>
      </c>
      <c r="G683" s="50">
        <v>42832</v>
      </c>
      <c r="H683">
        <v>6</v>
      </c>
      <c r="I683">
        <v>2001</v>
      </c>
      <c r="J683" t="s">
        <v>19</v>
      </c>
      <c r="K683">
        <v>13</v>
      </c>
      <c r="L683">
        <v>0.38333333333333341</v>
      </c>
      <c r="M683">
        <v>4.9833333333333334</v>
      </c>
      <c r="N683">
        <v>12</v>
      </c>
      <c r="O683">
        <v>0.4152777777777778</v>
      </c>
      <c r="P683">
        <v>1.083333333333333</v>
      </c>
      <c r="Q683" t="s">
        <v>75</v>
      </c>
    </row>
    <row r="684" spans="1:17" x14ac:dyDescent="0.3">
      <c r="A684">
        <v>270</v>
      </c>
      <c r="B684" t="s">
        <v>270</v>
      </c>
      <c r="C684" t="s">
        <v>16</v>
      </c>
      <c r="D684" t="s">
        <v>22</v>
      </c>
      <c r="E684">
        <v>7.49</v>
      </c>
      <c r="F684" s="50">
        <v>42821</v>
      </c>
      <c r="G684" s="50">
        <v>42832</v>
      </c>
      <c r="H684">
        <v>6</v>
      </c>
      <c r="I684">
        <v>2001</v>
      </c>
      <c r="J684" t="s">
        <v>19</v>
      </c>
      <c r="K684">
        <v>13</v>
      </c>
      <c r="L684">
        <v>0.38333333333333341</v>
      </c>
      <c r="M684">
        <v>4.9833333333333334</v>
      </c>
      <c r="N684">
        <v>12</v>
      </c>
      <c r="O684">
        <v>0.4152777777777778</v>
      </c>
      <c r="P684">
        <v>1.083333333333333</v>
      </c>
      <c r="Q684" t="s">
        <v>52</v>
      </c>
    </row>
    <row r="685" spans="1:17" x14ac:dyDescent="0.3">
      <c r="A685">
        <v>270</v>
      </c>
      <c r="B685" t="s">
        <v>270</v>
      </c>
      <c r="C685" t="s">
        <v>16</v>
      </c>
      <c r="D685" t="s">
        <v>22</v>
      </c>
      <c r="E685">
        <v>7.49</v>
      </c>
      <c r="F685" s="50">
        <v>42821</v>
      </c>
      <c r="G685" s="50">
        <v>42832</v>
      </c>
      <c r="H685">
        <v>6</v>
      </c>
      <c r="I685">
        <v>2001</v>
      </c>
      <c r="J685" t="s">
        <v>19</v>
      </c>
      <c r="K685">
        <v>13</v>
      </c>
      <c r="L685">
        <v>0.38333333333333341</v>
      </c>
      <c r="M685">
        <v>4.9833333333333334</v>
      </c>
      <c r="N685">
        <v>12</v>
      </c>
      <c r="O685">
        <v>0.4152777777777778</v>
      </c>
      <c r="P685">
        <v>1.083333333333333</v>
      </c>
      <c r="Q685" t="s">
        <v>77</v>
      </c>
    </row>
    <row r="686" spans="1:17" x14ac:dyDescent="0.3">
      <c r="A686">
        <v>270</v>
      </c>
      <c r="B686" t="s">
        <v>270</v>
      </c>
      <c r="C686" t="s">
        <v>16</v>
      </c>
      <c r="D686" t="s">
        <v>22</v>
      </c>
      <c r="E686">
        <v>7.49</v>
      </c>
      <c r="F686" s="50">
        <v>42821</v>
      </c>
      <c r="G686" s="50">
        <v>42832</v>
      </c>
      <c r="H686">
        <v>6</v>
      </c>
      <c r="I686">
        <v>2001</v>
      </c>
      <c r="J686" t="s">
        <v>19</v>
      </c>
      <c r="K686">
        <v>13</v>
      </c>
      <c r="L686">
        <v>0.38333333333333341</v>
      </c>
      <c r="M686">
        <v>4.9833333333333334</v>
      </c>
      <c r="N686">
        <v>12</v>
      </c>
      <c r="O686">
        <v>0.4152777777777778</v>
      </c>
      <c r="P686">
        <v>1.083333333333333</v>
      </c>
      <c r="Q686" t="s">
        <v>66</v>
      </c>
    </row>
    <row r="687" spans="1:17" x14ac:dyDescent="0.3">
      <c r="A687">
        <v>270</v>
      </c>
      <c r="B687" t="s">
        <v>270</v>
      </c>
      <c r="C687" t="s">
        <v>16</v>
      </c>
      <c r="D687" t="s">
        <v>22</v>
      </c>
      <c r="E687">
        <v>7.49</v>
      </c>
      <c r="F687" s="50">
        <v>42821</v>
      </c>
      <c r="G687" s="50">
        <v>42832</v>
      </c>
      <c r="H687">
        <v>6</v>
      </c>
      <c r="I687">
        <v>2001</v>
      </c>
      <c r="J687" t="s">
        <v>19</v>
      </c>
      <c r="K687">
        <v>13</v>
      </c>
      <c r="L687">
        <v>0.38333333333333341</v>
      </c>
      <c r="M687">
        <v>4.9833333333333334</v>
      </c>
      <c r="N687">
        <v>12</v>
      </c>
      <c r="O687">
        <v>0.4152777777777778</v>
      </c>
      <c r="P687">
        <v>1.083333333333333</v>
      </c>
      <c r="Q687" t="s">
        <v>103</v>
      </c>
    </row>
    <row r="688" spans="1:17" x14ac:dyDescent="0.3">
      <c r="A688">
        <v>270</v>
      </c>
      <c r="B688" t="s">
        <v>270</v>
      </c>
      <c r="C688" t="s">
        <v>16</v>
      </c>
      <c r="D688" t="s">
        <v>22</v>
      </c>
      <c r="E688">
        <v>7.49</v>
      </c>
      <c r="F688" s="50">
        <v>42821</v>
      </c>
      <c r="G688" s="50">
        <v>42832</v>
      </c>
      <c r="H688">
        <v>6</v>
      </c>
      <c r="I688">
        <v>2001</v>
      </c>
      <c r="J688" t="s">
        <v>19</v>
      </c>
      <c r="K688">
        <v>13</v>
      </c>
      <c r="L688">
        <v>0.38333333333333341</v>
      </c>
      <c r="M688">
        <v>4.9833333333333334</v>
      </c>
      <c r="N688">
        <v>12</v>
      </c>
      <c r="O688">
        <v>0.4152777777777778</v>
      </c>
      <c r="P688">
        <v>1.083333333333333</v>
      </c>
      <c r="Q688" t="s">
        <v>113</v>
      </c>
    </row>
    <row r="689" spans="1:17" x14ac:dyDescent="0.3">
      <c r="A689">
        <v>7728</v>
      </c>
      <c r="B689" t="s">
        <v>271</v>
      </c>
      <c r="C689" t="s">
        <v>8</v>
      </c>
      <c r="D689" t="s">
        <v>22</v>
      </c>
      <c r="E689">
        <v>6.91</v>
      </c>
      <c r="F689" s="50">
        <v>43954</v>
      </c>
      <c r="G689" s="50">
        <v>43954</v>
      </c>
      <c r="H689">
        <v>5</v>
      </c>
      <c r="I689">
        <v>2001</v>
      </c>
      <c r="J689" t="s">
        <v>5</v>
      </c>
      <c r="K689">
        <v>1</v>
      </c>
      <c r="L689">
        <v>5.6944444444444443E-2</v>
      </c>
      <c r="M689">
        <v>5.6944444444444443E-2</v>
      </c>
      <c r="N689">
        <v>1</v>
      </c>
      <c r="O689">
        <v>5.6944444444444443E-2</v>
      </c>
      <c r="P689">
        <v>1</v>
      </c>
      <c r="Q689" t="s">
        <v>23</v>
      </c>
    </row>
    <row r="690" spans="1:17" x14ac:dyDescent="0.3">
      <c r="A690">
        <v>7728</v>
      </c>
      <c r="B690" t="s">
        <v>271</v>
      </c>
      <c r="C690" t="s">
        <v>8</v>
      </c>
      <c r="D690" t="s">
        <v>22</v>
      </c>
      <c r="E690">
        <v>6.91</v>
      </c>
      <c r="F690" s="50">
        <v>43954</v>
      </c>
      <c r="G690" s="50">
        <v>43954</v>
      </c>
      <c r="H690">
        <v>5</v>
      </c>
      <c r="I690">
        <v>2001</v>
      </c>
      <c r="J690" t="s">
        <v>5</v>
      </c>
      <c r="K690">
        <v>1</v>
      </c>
      <c r="L690">
        <v>5.6944444444444443E-2</v>
      </c>
      <c r="M690">
        <v>5.6944444444444443E-2</v>
      </c>
      <c r="N690">
        <v>1</v>
      </c>
      <c r="O690">
        <v>5.6944444444444443E-2</v>
      </c>
      <c r="P690">
        <v>1</v>
      </c>
      <c r="Q690" t="s">
        <v>66</v>
      </c>
    </row>
    <row r="691" spans="1:17" x14ac:dyDescent="0.3">
      <c r="A691">
        <v>7728</v>
      </c>
      <c r="B691" t="s">
        <v>271</v>
      </c>
      <c r="C691" t="s">
        <v>8</v>
      </c>
      <c r="D691" t="s">
        <v>22</v>
      </c>
      <c r="E691">
        <v>6.91</v>
      </c>
      <c r="F691" s="50">
        <v>43954</v>
      </c>
      <c r="G691" s="50">
        <v>43954</v>
      </c>
      <c r="H691">
        <v>5</v>
      </c>
      <c r="I691">
        <v>2001</v>
      </c>
      <c r="J691" t="s">
        <v>5</v>
      </c>
      <c r="K691">
        <v>1</v>
      </c>
      <c r="L691">
        <v>5.6944444444444443E-2</v>
      </c>
      <c r="M691">
        <v>5.6944444444444443E-2</v>
      </c>
      <c r="N691">
        <v>1</v>
      </c>
      <c r="O691">
        <v>5.6944444444444443E-2</v>
      </c>
      <c r="P691">
        <v>1</v>
      </c>
      <c r="Q691" t="s">
        <v>103</v>
      </c>
    </row>
    <row r="692" spans="1:17" x14ac:dyDescent="0.3">
      <c r="A692">
        <v>7728</v>
      </c>
      <c r="B692" t="s">
        <v>271</v>
      </c>
      <c r="C692" t="s">
        <v>8</v>
      </c>
      <c r="D692" t="s">
        <v>22</v>
      </c>
      <c r="E692">
        <v>6.91</v>
      </c>
      <c r="F692" s="50">
        <v>43954</v>
      </c>
      <c r="G692" s="50">
        <v>43954</v>
      </c>
      <c r="H692">
        <v>5</v>
      </c>
      <c r="I692">
        <v>2001</v>
      </c>
      <c r="J692" t="s">
        <v>5</v>
      </c>
      <c r="K692">
        <v>1</v>
      </c>
      <c r="L692">
        <v>5.6944444444444443E-2</v>
      </c>
      <c r="M692">
        <v>5.6944444444444443E-2</v>
      </c>
      <c r="N692">
        <v>1</v>
      </c>
      <c r="O692">
        <v>5.6944444444444443E-2</v>
      </c>
      <c r="P692">
        <v>1</v>
      </c>
      <c r="Q692" t="s">
        <v>113</v>
      </c>
    </row>
    <row r="693" spans="1:17" x14ac:dyDescent="0.3">
      <c r="A693">
        <v>2694</v>
      </c>
      <c r="B693" t="s">
        <v>272</v>
      </c>
      <c r="C693" t="s">
        <v>16</v>
      </c>
      <c r="D693" t="s">
        <v>22</v>
      </c>
      <c r="E693">
        <v>7.1</v>
      </c>
      <c r="F693" s="50">
        <v>44817</v>
      </c>
      <c r="G693" s="50">
        <v>44856</v>
      </c>
      <c r="H693">
        <v>8</v>
      </c>
      <c r="I693">
        <v>2000</v>
      </c>
      <c r="J693" t="s">
        <v>17</v>
      </c>
      <c r="K693">
        <v>25</v>
      </c>
      <c r="L693">
        <v>0.39305555555555549</v>
      </c>
      <c r="M693">
        <v>9.8263888888888893</v>
      </c>
      <c r="N693">
        <v>40</v>
      </c>
      <c r="O693">
        <v>0.24565972222222221</v>
      </c>
      <c r="P693">
        <v>0.625</v>
      </c>
      <c r="Q693" t="s">
        <v>23</v>
      </c>
    </row>
    <row r="694" spans="1:17" x14ac:dyDescent="0.3">
      <c r="A694">
        <v>2694</v>
      </c>
      <c r="B694" t="s">
        <v>272</v>
      </c>
      <c r="C694" t="s">
        <v>16</v>
      </c>
      <c r="D694" t="s">
        <v>22</v>
      </c>
      <c r="E694">
        <v>7.1</v>
      </c>
      <c r="F694" s="50">
        <v>44817</v>
      </c>
      <c r="G694" s="50">
        <v>44856</v>
      </c>
      <c r="H694">
        <v>8</v>
      </c>
      <c r="I694">
        <v>2000</v>
      </c>
      <c r="J694" t="s">
        <v>17</v>
      </c>
      <c r="K694">
        <v>25</v>
      </c>
      <c r="L694">
        <v>0.39305555555555549</v>
      </c>
      <c r="M694">
        <v>9.8263888888888893</v>
      </c>
      <c r="N694">
        <v>40</v>
      </c>
      <c r="O694">
        <v>0.24565972222222221</v>
      </c>
      <c r="P694">
        <v>0.625</v>
      </c>
      <c r="Q694" t="s">
        <v>55</v>
      </c>
    </row>
    <row r="695" spans="1:17" x14ac:dyDescent="0.3">
      <c r="A695">
        <v>2694</v>
      </c>
      <c r="B695" t="s">
        <v>272</v>
      </c>
      <c r="C695" t="s">
        <v>16</v>
      </c>
      <c r="D695" t="s">
        <v>22</v>
      </c>
      <c r="E695">
        <v>7.1</v>
      </c>
      <c r="F695" s="50">
        <v>44817</v>
      </c>
      <c r="G695" s="50">
        <v>44856</v>
      </c>
      <c r="H695">
        <v>8</v>
      </c>
      <c r="I695">
        <v>2000</v>
      </c>
      <c r="J695" t="s">
        <v>17</v>
      </c>
      <c r="K695">
        <v>25</v>
      </c>
      <c r="L695">
        <v>0.39305555555555549</v>
      </c>
      <c r="M695">
        <v>9.8263888888888893</v>
      </c>
      <c r="N695">
        <v>40</v>
      </c>
      <c r="O695">
        <v>0.24565972222222221</v>
      </c>
      <c r="P695">
        <v>0.625</v>
      </c>
      <c r="Q695" t="s">
        <v>24</v>
      </c>
    </row>
    <row r="696" spans="1:17" x14ac:dyDescent="0.3">
      <c r="A696">
        <v>2694</v>
      </c>
      <c r="B696" t="s">
        <v>272</v>
      </c>
      <c r="C696" t="s">
        <v>16</v>
      </c>
      <c r="D696" t="s">
        <v>22</v>
      </c>
      <c r="E696">
        <v>7.1</v>
      </c>
      <c r="F696" s="50">
        <v>44817</v>
      </c>
      <c r="G696" s="50">
        <v>44856</v>
      </c>
      <c r="H696">
        <v>8</v>
      </c>
      <c r="I696">
        <v>2000</v>
      </c>
      <c r="J696" t="s">
        <v>17</v>
      </c>
      <c r="K696">
        <v>25</v>
      </c>
      <c r="L696">
        <v>0.39305555555555549</v>
      </c>
      <c r="M696">
        <v>9.8263888888888893</v>
      </c>
      <c r="N696">
        <v>40</v>
      </c>
      <c r="O696">
        <v>0.24565972222222221</v>
      </c>
      <c r="P696">
        <v>0.625</v>
      </c>
      <c r="Q696" t="s">
        <v>81</v>
      </c>
    </row>
    <row r="697" spans="1:17" x14ac:dyDescent="0.3">
      <c r="A697">
        <v>2694</v>
      </c>
      <c r="B697" t="s">
        <v>272</v>
      </c>
      <c r="C697" t="s">
        <v>16</v>
      </c>
      <c r="D697" t="s">
        <v>22</v>
      </c>
      <c r="E697">
        <v>7.1</v>
      </c>
      <c r="F697" s="50">
        <v>44817</v>
      </c>
      <c r="G697" s="50">
        <v>44856</v>
      </c>
      <c r="H697">
        <v>8</v>
      </c>
      <c r="I697">
        <v>2000</v>
      </c>
      <c r="J697" t="s">
        <v>17</v>
      </c>
      <c r="K697">
        <v>25</v>
      </c>
      <c r="L697">
        <v>0.39305555555555549</v>
      </c>
      <c r="M697">
        <v>9.8263888888888893</v>
      </c>
      <c r="N697">
        <v>40</v>
      </c>
      <c r="O697">
        <v>0.24565972222222221</v>
      </c>
      <c r="P697">
        <v>0.625</v>
      </c>
      <c r="Q697" t="s">
        <v>273</v>
      </c>
    </row>
    <row r="698" spans="1:17" x14ac:dyDescent="0.3">
      <c r="A698">
        <v>2694</v>
      </c>
      <c r="B698" t="s">
        <v>272</v>
      </c>
      <c r="C698" t="s">
        <v>16</v>
      </c>
      <c r="D698" t="s">
        <v>22</v>
      </c>
      <c r="E698">
        <v>7.1</v>
      </c>
      <c r="F698" s="50">
        <v>44817</v>
      </c>
      <c r="G698" s="50">
        <v>44856</v>
      </c>
      <c r="H698">
        <v>8</v>
      </c>
      <c r="I698">
        <v>2000</v>
      </c>
      <c r="J698" t="s">
        <v>17</v>
      </c>
      <c r="K698">
        <v>25</v>
      </c>
      <c r="L698">
        <v>0.39305555555555549</v>
      </c>
      <c r="M698">
        <v>9.8263888888888893</v>
      </c>
      <c r="N698">
        <v>40</v>
      </c>
      <c r="O698">
        <v>0.24565972222222221</v>
      </c>
      <c r="P698">
        <v>0.625</v>
      </c>
      <c r="Q698" t="s">
        <v>192</v>
      </c>
    </row>
    <row r="699" spans="1:17" x14ac:dyDescent="0.3">
      <c r="A699">
        <v>2694</v>
      </c>
      <c r="B699" t="s">
        <v>272</v>
      </c>
      <c r="C699" t="s">
        <v>16</v>
      </c>
      <c r="D699" t="s">
        <v>22</v>
      </c>
      <c r="E699">
        <v>7.1</v>
      </c>
      <c r="F699" s="50">
        <v>44817</v>
      </c>
      <c r="G699" s="50">
        <v>44856</v>
      </c>
      <c r="H699">
        <v>8</v>
      </c>
      <c r="I699">
        <v>2000</v>
      </c>
      <c r="J699" t="s">
        <v>17</v>
      </c>
      <c r="K699">
        <v>25</v>
      </c>
      <c r="L699">
        <v>0.39305555555555549</v>
      </c>
      <c r="M699">
        <v>9.8263888888888893</v>
      </c>
      <c r="N699">
        <v>40</v>
      </c>
      <c r="O699">
        <v>0.24565972222222221</v>
      </c>
      <c r="P699">
        <v>0.625</v>
      </c>
      <c r="Q699" t="s">
        <v>66</v>
      </c>
    </row>
    <row r="700" spans="1:17" x14ac:dyDescent="0.3">
      <c r="A700">
        <v>40938</v>
      </c>
      <c r="B700" t="s">
        <v>274</v>
      </c>
      <c r="C700" t="s">
        <v>16</v>
      </c>
      <c r="D700" t="s">
        <v>59</v>
      </c>
      <c r="E700">
        <v>7.29</v>
      </c>
      <c r="F700" s="50">
        <v>44687</v>
      </c>
      <c r="G700" s="50">
        <v>44690</v>
      </c>
      <c r="H700">
        <v>7</v>
      </c>
      <c r="I700">
        <v>2021</v>
      </c>
      <c r="J700" t="s">
        <v>17</v>
      </c>
      <c r="K700">
        <v>13</v>
      </c>
      <c r="L700">
        <v>0.39444444444444438</v>
      </c>
      <c r="M700">
        <v>5.1277777777777773</v>
      </c>
      <c r="N700">
        <v>4</v>
      </c>
      <c r="O700">
        <v>1.2819444444444441</v>
      </c>
      <c r="P700">
        <v>3.25</v>
      </c>
      <c r="Q700" t="s">
        <v>24</v>
      </c>
    </row>
    <row r="701" spans="1:17" x14ac:dyDescent="0.3">
      <c r="A701">
        <v>40938</v>
      </c>
      <c r="B701" t="s">
        <v>274</v>
      </c>
      <c r="C701" t="s">
        <v>16</v>
      </c>
      <c r="D701" t="s">
        <v>59</v>
      </c>
      <c r="E701">
        <v>7.29</v>
      </c>
      <c r="F701" s="50">
        <v>44687</v>
      </c>
      <c r="G701" s="50">
        <v>44690</v>
      </c>
      <c r="H701">
        <v>7</v>
      </c>
      <c r="I701">
        <v>2021</v>
      </c>
      <c r="J701" t="s">
        <v>17</v>
      </c>
      <c r="K701">
        <v>13</v>
      </c>
      <c r="L701">
        <v>0.39444444444444438</v>
      </c>
      <c r="M701">
        <v>5.1277777777777773</v>
      </c>
      <c r="N701">
        <v>4</v>
      </c>
      <c r="O701">
        <v>1.2819444444444441</v>
      </c>
      <c r="P701">
        <v>3.25</v>
      </c>
      <c r="Q701" t="s">
        <v>41</v>
      </c>
    </row>
    <row r="702" spans="1:17" x14ac:dyDescent="0.3">
      <c r="A702">
        <v>135</v>
      </c>
      <c r="B702" t="s">
        <v>275</v>
      </c>
      <c r="C702" t="s">
        <v>16</v>
      </c>
      <c r="D702" t="s">
        <v>22</v>
      </c>
      <c r="E702">
        <v>8.08</v>
      </c>
      <c r="F702" s="50">
        <v>42861</v>
      </c>
      <c r="G702" s="50">
        <v>43029</v>
      </c>
      <c r="H702">
        <v>7</v>
      </c>
      <c r="I702">
        <v>2001</v>
      </c>
      <c r="J702" t="s">
        <v>19</v>
      </c>
      <c r="K702">
        <v>75</v>
      </c>
      <c r="L702">
        <v>0.39194444444444437</v>
      </c>
      <c r="M702">
        <v>29.395833333333329</v>
      </c>
      <c r="N702">
        <v>169</v>
      </c>
      <c r="O702">
        <v>0.17393984220907299</v>
      </c>
      <c r="P702">
        <v>0.4437869822485207</v>
      </c>
      <c r="Q702" t="s">
        <v>20</v>
      </c>
    </row>
    <row r="703" spans="1:17" x14ac:dyDescent="0.3">
      <c r="A703">
        <v>135</v>
      </c>
      <c r="B703" t="s">
        <v>275</v>
      </c>
      <c r="C703" t="s">
        <v>16</v>
      </c>
      <c r="D703" t="s">
        <v>22</v>
      </c>
      <c r="E703">
        <v>8.08</v>
      </c>
      <c r="F703" s="50">
        <v>42861</v>
      </c>
      <c r="G703" s="50">
        <v>43029</v>
      </c>
      <c r="H703">
        <v>7</v>
      </c>
      <c r="I703">
        <v>2001</v>
      </c>
      <c r="J703" t="s">
        <v>19</v>
      </c>
      <c r="K703">
        <v>75</v>
      </c>
      <c r="L703">
        <v>0.39194444444444437</v>
      </c>
      <c r="M703">
        <v>29.395833333333329</v>
      </c>
      <c r="N703">
        <v>169</v>
      </c>
      <c r="O703">
        <v>0.17393984220907299</v>
      </c>
      <c r="P703">
        <v>0.4437869822485207</v>
      </c>
      <c r="Q703" t="s">
        <v>24</v>
      </c>
    </row>
    <row r="704" spans="1:17" x14ac:dyDescent="0.3">
      <c r="A704">
        <v>135</v>
      </c>
      <c r="B704" t="s">
        <v>275</v>
      </c>
      <c r="C704" t="s">
        <v>16</v>
      </c>
      <c r="D704" t="s">
        <v>22</v>
      </c>
      <c r="E704">
        <v>8.08</v>
      </c>
      <c r="F704" s="50">
        <v>42861</v>
      </c>
      <c r="G704" s="50">
        <v>43029</v>
      </c>
      <c r="H704">
        <v>7</v>
      </c>
      <c r="I704">
        <v>2001</v>
      </c>
      <c r="J704" t="s">
        <v>19</v>
      </c>
      <c r="K704">
        <v>75</v>
      </c>
      <c r="L704">
        <v>0.39194444444444437</v>
      </c>
      <c r="M704">
        <v>29.395833333333329</v>
      </c>
      <c r="N704">
        <v>169</v>
      </c>
      <c r="O704">
        <v>0.17393984220907299</v>
      </c>
      <c r="P704">
        <v>0.4437869822485207</v>
      </c>
      <c r="Q704" t="s">
        <v>32</v>
      </c>
    </row>
    <row r="705" spans="1:17" x14ac:dyDescent="0.3">
      <c r="A705">
        <v>135</v>
      </c>
      <c r="B705" t="s">
        <v>275</v>
      </c>
      <c r="C705" t="s">
        <v>16</v>
      </c>
      <c r="D705" t="s">
        <v>22</v>
      </c>
      <c r="E705">
        <v>8.08</v>
      </c>
      <c r="F705" s="50">
        <v>42861</v>
      </c>
      <c r="G705" s="50">
        <v>43029</v>
      </c>
      <c r="H705">
        <v>7</v>
      </c>
      <c r="I705">
        <v>2001</v>
      </c>
      <c r="J705" t="s">
        <v>19</v>
      </c>
      <c r="K705">
        <v>75</v>
      </c>
      <c r="L705">
        <v>0.39194444444444437</v>
      </c>
      <c r="M705">
        <v>29.395833333333329</v>
      </c>
      <c r="N705">
        <v>169</v>
      </c>
      <c r="O705">
        <v>0.17393984220907299</v>
      </c>
      <c r="P705">
        <v>0.4437869822485207</v>
      </c>
      <c r="Q705" t="s">
        <v>26</v>
      </c>
    </row>
    <row r="706" spans="1:17" x14ac:dyDescent="0.3">
      <c r="A706">
        <v>135</v>
      </c>
      <c r="B706" t="s">
        <v>275</v>
      </c>
      <c r="C706" t="s">
        <v>16</v>
      </c>
      <c r="D706" t="s">
        <v>22</v>
      </c>
      <c r="E706">
        <v>8.08</v>
      </c>
      <c r="F706" s="50">
        <v>42861</v>
      </c>
      <c r="G706" s="50">
        <v>43029</v>
      </c>
      <c r="H706">
        <v>7</v>
      </c>
      <c r="I706">
        <v>2001</v>
      </c>
      <c r="J706" t="s">
        <v>19</v>
      </c>
      <c r="K706">
        <v>75</v>
      </c>
      <c r="L706">
        <v>0.39194444444444437</v>
      </c>
      <c r="M706">
        <v>29.395833333333329</v>
      </c>
      <c r="N706">
        <v>169</v>
      </c>
      <c r="O706">
        <v>0.17393984220907299</v>
      </c>
      <c r="P706">
        <v>0.4437869822485207</v>
      </c>
      <c r="Q706" t="s">
        <v>145</v>
      </c>
    </row>
    <row r="707" spans="1:17" x14ac:dyDescent="0.3">
      <c r="A707">
        <v>135</v>
      </c>
      <c r="B707" t="s">
        <v>275</v>
      </c>
      <c r="C707" t="s">
        <v>16</v>
      </c>
      <c r="D707" t="s">
        <v>22</v>
      </c>
      <c r="E707">
        <v>8.08</v>
      </c>
      <c r="F707" s="50">
        <v>42861</v>
      </c>
      <c r="G707" s="50">
        <v>43029</v>
      </c>
      <c r="H707">
        <v>7</v>
      </c>
      <c r="I707">
        <v>2001</v>
      </c>
      <c r="J707" t="s">
        <v>19</v>
      </c>
      <c r="K707">
        <v>75</v>
      </c>
      <c r="L707">
        <v>0.39194444444444437</v>
      </c>
      <c r="M707">
        <v>29.395833333333329</v>
      </c>
      <c r="N707">
        <v>169</v>
      </c>
      <c r="O707">
        <v>0.17393984220907299</v>
      </c>
      <c r="P707">
        <v>0.4437869822485207</v>
      </c>
      <c r="Q707" t="s">
        <v>103</v>
      </c>
    </row>
    <row r="708" spans="1:17" x14ac:dyDescent="0.3">
      <c r="A708">
        <v>37614</v>
      </c>
      <c r="B708" t="s">
        <v>276</v>
      </c>
      <c r="C708" t="s">
        <v>16</v>
      </c>
      <c r="D708" t="s">
        <v>105</v>
      </c>
      <c r="E708">
        <v>7.48</v>
      </c>
      <c r="F708" s="50">
        <v>43676</v>
      </c>
      <c r="G708" s="50">
        <v>43681</v>
      </c>
      <c r="H708">
        <v>6</v>
      </c>
      <c r="I708">
        <v>2019</v>
      </c>
      <c r="J708" t="s">
        <v>17</v>
      </c>
      <c r="K708">
        <v>12</v>
      </c>
      <c r="L708">
        <v>0.3988888888888889</v>
      </c>
      <c r="M708">
        <v>4.7866666666666671</v>
      </c>
      <c r="N708">
        <v>6</v>
      </c>
      <c r="O708">
        <v>0.79777777777777781</v>
      </c>
      <c r="P708">
        <v>2</v>
      </c>
      <c r="Q708" t="s">
        <v>73</v>
      </c>
    </row>
    <row r="709" spans="1:17" x14ac:dyDescent="0.3">
      <c r="A709">
        <v>37614</v>
      </c>
      <c r="B709" t="s">
        <v>276</v>
      </c>
      <c r="C709" t="s">
        <v>16</v>
      </c>
      <c r="D709" t="s">
        <v>105</v>
      </c>
      <c r="E709">
        <v>7.48</v>
      </c>
      <c r="F709" s="50">
        <v>43676</v>
      </c>
      <c r="G709" s="50">
        <v>43681</v>
      </c>
      <c r="H709">
        <v>6</v>
      </c>
      <c r="I709">
        <v>2019</v>
      </c>
      <c r="J709" t="s">
        <v>17</v>
      </c>
      <c r="K709">
        <v>12</v>
      </c>
      <c r="L709">
        <v>0.3988888888888889</v>
      </c>
      <c r="M709">
        <v>4.7866666666666671</v>
      </c>
      <c r="N709">
        <v>6</v>
      </c>
      <c r="O709">
        <v>0.79777777777777781</v>
      </c>
      <c r="P709">
        <v>2</v>
      </c>
      <c r="Q709" t="s">
        <v>20</v>
      </c>
    </row>
    <row r="710" spans="1:17" x14ac:dyDescent="0.3">
      <c r="A710">
        <v>37614</v>
      </c>
      <c r="B710" t="s">
        <v>276</v>
      </c>
      <c r="C710" t="s">
        <v>16</v>
      </c>
      <c r="D710" t="s">
        <v>105</v>
      </c>
      <c r="E710">
        <v>7.48</v>
      </c>
      <c r="F710" s="50">
        <v>43676</v>
      </c>
      <c r="G710" s="50">
        <v>43681</v>
      </c>
      <c r="H710">
        <v>6</v>
      </c>
      <c r="I710">
        <v>2019</v>
      </c>
      <c r="J710" t="s">
        <v>17</v>
      </c>
      <c r="K710">
        <v>12</v>
      </c>
      <c r="L710">
        <v>0.3988888888888889</v>
      </c>
      <c r="M710">
        <v>4.7866666666666671</v>
      </c>
      <c r="N710">
        <v>6</v>
      </c>
      <c r="O710">
        <v>0.79777777777777781</v>
      </c>
      <c r="P710">
        <v>2</v>
      </c>
      <c r="Q710" t="s">
        <v>32</v>
      </c>
    </row>
    <row r="711" spans="1:17" x14ac:dyDescent="0.3">
      <c r="A711">
        <v>37614</v>
      </c>
      <c r="B711" t="s">
        <v>276</v>
      </c>
      <c r="C711" t="s">
        <v>16</v>
      </c>
      <c r="D711" t="s">
        <v>105</v>
      </c>
      <c r="E711">
        <v>7.48</v>
      </c>
      <c r="F711" s="50">
        <v>43676</v>
      </c>
      <c r="G711" s="50">
        <v>43681</v>
      </c>
      <c r="H711">
        <v>6</v>
      </c>
      <c r="I711">
        <v>2019</v>
      </c>
      <c r="J711" t="s">
        <v>17</v>
      </c>
      <c r="K711">
        <v>12</v>
      </c>
      <c r="L711">
        <v>0.3988888888888889</v>
      </c>
      <c r="M711">
        <v>4.7866666666666671</v>
      </c>
      <c r="N711">
        <v>6</v>
      </c>
      <c r="O711">
        <v>0.79777777777777781</v>
      </c>
      <c r="P711">
        <v>2</v>
      </c>
      <c r="Q711" t="s">
        <v>26</v>
      </c>
    </row>
    <row r="712" spans="1:17" x14ac:dyDescent="0.3">
      <c r="A712">
        <v>37614</v>
      </c>
      <c r="B712" t="s">
        <v>276</v>
      </c>
      <c r="C712" t="s">
        <v>16</v>
      </c>
      <c r="D712" t="s">
        <v>105</v>
      </c>
      <c r="E712">
        <v>7.48</v>
      </c>
      <c r="F712" s="50">
        <v>43676</v>
      </c>
      <c r="G712" s="50">
        <v>43681</v>
      </c>
      <c r="H712">
        <v>6</v>
      </c>
      <c r="I712">
        <v>2019</v>
      </c>
      <c r="J712" t="s">
        <v>17</v>
      </c>
      <c r="K712">
        <v>12</v>
      </c>
      <c r="L712">
        <v>0.3988888888888889</v>
      </c>
      <c r="M712">
        <v>4.7866666666666671</v>
      </c>
      <c r="N712">
        <v>6</v>
      </c>
      <c r="O712">
        <v>0.79777777777777781</v>
      </c>
      <c r="P712">
        <v>2</v>
      </c>
      <c r="Q712" t="s">
        <v>6</v>
      </c>
    </row>
    <row r="713" spans="1:17" x14ac:dyDescent="0.3">
      <c r="A713">
        <v>48577</v>
      </c>
      <c r="B713" t="s">
        <v>277</v>
      </c>
      <c r="C713" t="s">
        <v>3</v>
      </c>
      <c r="D713" t="s">
        <v>4</v>
      </c>
      <c r="E713">
        <v>6.65</v>
      </c>
      <c r="F713" s="50">
        <v>44787</v>
      </c>
      <c r="G713" s="50">
        <v>44787</v>
      </c>
      <c r="H713">
        <v>6</v>
      </c>
      <c r="I713">
        <v>2021</v>
      </c>
      <c r="J713" t="s">
        <v>9</v>
      </c>
      <c r="K713">
        <v>1</v>
      </c>
      <c r="L713">
        <v>0.1258333333333333</v>
      </c>
      <c r="M713">
        <v>0.1258333333333333</v>
      </c>
      <c r="N713">
        <v>1</v>
      </c>
      <c r="O713">
        <v>0.1258333333333333</v>
      </c>
      <c r="P713">
        <v>1</v>
      </c>
      <c r="Q713" t="s">
        <v>13</v>
      </c>
    </row>
    <row r="714" spans="1:17" x14ac:dyDescent="0.3">
      <c r="A714">
        <v>48577</v>
      </c>
      <c r="B714" t="s">
        <v>277</v>
      </c>
      <c r="C714" t="s">
        <v>3</v>
      </c>
      <c r="D714" t="s">
        <v>4</v>
      </c>
      <c r="E714">
        <v>6.65</v>
      </c>
      <c r="F714" s="50">
        <v>44787</v>
      </c>
      <c r="G714" s="50">
        <v>44787</v>
      </c>
      <c r="H714">
        <v>6</v>
      </c>
      <c r="I714">
        <v>2021</v>
      </c>
      <c r="J714" t="s">
        <v>9</v>
      </c>
      <c r="K714">
        <v>1</v>
      </c>
      <c r="L714">
        <v>0.1258333333333333</v>
      </c>
      <c r="M714">
        <v>0.1258333333333333</v>
      </c>
      <c r="N714">
        <v>1</v>
      </c>
      <c r="O714">
        <v>0.1258333333333333</v>
      </c>
      <c r="P714">
        <v>1</v>
      </c>
      <c r="Q714" t="s">
        <v>103</v>
      </c>
    </row>
    <row r="715" spans="1:17" x14ac:dyDescent="0.3">
      <c r="A715">
        <v>581</v>
      </c>
      <c r="B715" t="s">
        <v>278</v>
      </c>
      <c r="C715" t="s">
        <v>50</v>
      </c>
      <c r="D715" t="s">
        <v>4</v>
      </c>
      <c r="E715">
        <v>6.2</v>
      </c>
      <c r="F715" s="50">
        <v>44109</v>
      </c>
      <c r="G715" s="50">
        <v>44110</v>
      </c>
      <c r="H715">
        <v>5</v>
      </c>
      <c r="I715">
        <v>2000</v>
      </c>
      <c r="J715" t="s">
        <v>5</v>
      </c>
      <c r="K715">
        <v>2</v>
      </c>
      <c r="L715">
        <v>0.54</v>
      </c>
      <c r="M715">
        <v>1.08</v>
      </c>
      <c r="N715">
        <v>2</v>
      </c>
      <c r="O715">
        <v>0.54</v>
      </c>
      <c r="P715">
        <v>1</v>
      </c>
      <c r="Q715" t="s">
        <v>10</v>
      </c>
    </row>
    <row r="716" spans="1:17" x14ac:dyDescent="0.3">
      <c r="A716">
        <v>581</v>
      </c>
      <c r="B716" t="s">
        <v>278</v>
      </c>
      <c r="C716" t="s">
        <v>50</v>
      </c>
      <c r="D716" t="s">
        <v>4</v>
      </c>
      <c r="E716">
        <v>6.2</v>
      </c>
      <c r="F716" s="50">
        <v>44109</v>
      </c>
      <c r="G716" s="50">
        <v>44110</v>
      </c>
      <c r="H716">
        <v>5</v>
      </c>
      <c r="I716">
        <v>2000</v>
      </c>
      <c r="J716" t="s">
        <v>5</v>
      </c>
      <c r="K716">
        <v>2</v>
      </c>
      <c r="L716">
        <v>0.54</v>
      </c>
      <c r="M716">
        <v>1.08</v>
      </c>
      <c r="N716">
        <v>2</v>
      </c>
      <c r="O716">
        <v>0.54</v>
      </c>
      <c r="P716">
        <v>1</v>
      </c>
      <c r="Q716" t="s">
        <v>20</v>
      </c>
    </row>
    <row r="717" spans="1:17" x14ac:dyDescent="0.3">
      <c r="A717">
        <v>581</v>
      </c>
      <c r="B717" t="s">
        <v>278</v>
      </c>
      <c r="C717" t="s">
        <v>50</v>
      </c>
      <c r="D717" t="s">
        <v>4</v>
      </c>
      <c r="E717">
        <v>6.2</v>
      </c>
      <c r="F717" s="50">
        <v>44109</v>
      </c>
      <c r="G717" s="50">
        <v>44110</v>
      </c>
      <c r="H717">
        <v>5</v>
      </c>
      <c r="I717">
        <v>2000</v>
      </c>
      <c r="J717" t="s">
        <v>5</v>
      </c>
      <c r="K717">
        <v>2</v>
      </c>
      <c r="L717">
        <v>0.54</v>
      </c>
      <c r="M717">
        <v>1.08</v>
      </c>
      <c r="N717">
        <v>2</v>
      </c>
      <c r="O717">
        <v>0.54</v>
      </c>
      <c r="P717">
        <v>1</v>
      </c>
      <c r="Q717" t="s">
        <v>56</v>
      </c>
    </row>
    <row r="718" spans="1:17" x14ac:dyDescent="0.3">
      <c r="A718">
        <v>581</v>
      </c>
      <c r="B718" t="s">
        <v>278</v>
      </c>
      <c r="C718" t="s">
        <v>50</v>
      </c>
      <c r="D718" t="s">
        <v>4</v>
      </c>
      <c r="E718">
        <v>6.2</v>
      </c>
      <c r="F718" s="50">
        <v>44109</v>
      </c>
      <c r="G718" s="50">
        <v>44110</v>
      </c>
      <c r="H718">
        <v>5</v>
      </c>
      <c r="I718">
        <v>2000</v>
      </c>
      <c r="J718" t="s">
        <v>5</v>
      </c>
      <c r="K718">
        <v>2</v>
      </c>
      <c r="L718">
        <v>0.54</v>
      </c>
      <c r="M718">
        <v>1.08</v>
      </c>
      <c r="N718">
        <v>2</v>
      </c>
      <c r="O718">
        <v>0.54</v>
      </c>
      <c r="P718">
        <v>1</v>
      </c>
      <c r="Q718" t="s">
        <v>192</v>
      </c>
    </row>
    <row r="719" spans="1:17" x14ac:dyDescent="0.3">
      <c r="A719">
        <v>37972</v>
      </c>
      <c r="B719" t="s">
        <v>279</v>
      </c>
      <c r="C719" t="s">
        <v>16</v>
      </c>
      <c r="D719" t="s">
        <v>4</v>
      </c>
      <c r="E719">
        <v>7.59</v>
      </c>
      <c r="F719" s="50">
        <v>43961</v>
      </c>
      <c r="G719" s="50">
        <v>43972</v>
      </c>
      <c r="H719">
        <v>7</v>
      </c>
      <c r="I719">
        <v>2019</v>
      </c>
      <c r="J719" t="s">
        <v>19</v>
      </c>
      <c r="K719">
        <v>12</v>
      </c>
      <c r="L719">
        <v>0.40333333333333332</v>
      </c>
      <c r="M719">
        <v>4.84</v>
      </c>
      <c r="N719">
        <v>12</v>
      </c>
      <c r="O719">
        <v>0.40333333333333332</v>
      </c>
      <c r="P719">
        <v>1</v>
      </c>
      <c r="Q719" t="s">
        <v>24</v>
      </c>
    </row>
    <row r="720" spans="1:17" x14ac:dyDescent="0.3">
      <c r="A720">
        <v>37972</v>
      </c>
      <c r="B720" t="s">
        <v>279</v>
      </c>
      <c r="C720" t="s">
        <v>16</v>
      </c>
      <c r="D720" t="s">
        <v>4</v>
      </c>
      <c r="E720">
        <v>7.59</v>
      </c>
      <c r="F720" s="50">
        <v>43961</v>
      </c>
      <c r="G720" s="50">
        <v>43972</v>
      </c>
      <c r="H720">
        <v>7</v>
      </c>
      <c r="I720">
        <v>2019</v>
      </c>
      <c r="J720" t="s">
        <v>19</v>
      </c>
      <c r="K720">
        <v>12</v>
      </c>
      <c r="L720">
        <v>0.40333333333333332</v>
      </c>
      <c r="M720">
        <v>4.84</v>
      </c>
      <c r="N720">
        <v>12</v>
      </c>
      <c r="O720">
        <v>0.40333333333333332</v>
      </c>
      <c r="P720">
        <v>1</v>
      </c>
      <c r="Q720" t="s">
        <v>32</v>
      </c>
    </row>
    <row r="721" spans="1:17" x14ac:dyDescent="0.3">
      <c r="A721">
        <v>37972</v>
      </c>
      <c r="B721" t="s">
        <v>279</v>
      </c>
      <c r="C721" t="s">
        <v>16</v>
      </c>
      <c r="D721" t="s">
        <v>4</v>
      </c>
      <c r="E721">
        <v>7.59</v>
      </c>
      <c r="F721" s="50">
        <v>43961</v>
      </c>
      <c r="G721" s="50">
        <v>43972</v>
      </c>
      <c r="H721">
        <v>7</v>
      </c>
      <c r="I721">
        <v>2019</v>
      </c>
      <c r="J721" t="s">
        <v>19</v>
      </c>
      <c r="K721">
        <v>12</v>
      </c>
      <c r="L721">
        <v>0.40333333333333332</v>
      </c>
      <c r="M721">
        <v>4.84</v>
      </c>
      <c r="N721">
        <v>12</v>
      </c>
      <c r="O721">
        <v>0.40333333333333332</v>
      </c>
      <c r="P721">
        <v>1</v>
      </c>
      <c r="Q721" t="s">
        <v>33</v>
      </c>
    </row>
    <row r="722" spans="1:17" x14ac:dyDescent="0.3">
      <c r="A722">
        <v>38106</v>
      </c>
      <c r="B722" t="s">
        <v>280</v>
      </c>
      <c r="C722" t="s">
        <v>69</v>
      </c>
      <c r="D722" t="s">
        <v>22</v>
      </c>
      <c r="E722">
        <v>6.13</v>
      </c>
      <c r="F722" s="50">
        <v>44353</v>
      </c>
      <c r="G722" s="50">
        <v>44353</v>
      </c>
      <c r="H722">
        <v>0</v>
      </c>
      <c r="I722">
        <v>2018</v>
      </c>
      <c r="J722" t="s">
        <v>5</v>
      </c>
      <c r="K722">
        <v>1</v>
      </c>
      <c r="L722">
        <v>6.7222222222222225E-2</v>
      </c>
      <c r="M722">
        <v>6.7222222222222225E-2</v>
      </c>
      <c r="N722">
        <v>1</v>
      </c>
      <c r="O722">
        <v>6.7222222222222225E-2</v>
      </c>
      <c r="P722">
        <v>1</v>
      </c>
      <c r="Q722" t="s">
        <v>38</v>
      </c>
    </row>
    <row r="723" spans="1:17" x14ac:dyDescent="0.3">
      <c r="A723">
        <v>38106</v>
      </c>
      <c r="B723" t="s">
        <v>280</v>
      </c>
      <c r="C723" t="s">
        <v>69</v>
      </c>
      <c r="D723" t="s">
        <v>22</v>
      </c>
      <c r="E723">
        <v>6.13</v>
      </c>
      <c r="F723" s="50">
        <v>44353</v>
      </c>
      <c r="G723" s="50">
        <v>44353</v>
      </c>
      <c r="H723">
        <v>0</v>
      </c>
      <c r="I723">
        <v>2018</v>
      </c>
      <c r="J723" t="s">
        <v>5</v>
      </c>
      <c r="K723">
        <v>1</v>
      </c>
      <c r="L723">
        <v>6.7222222222222225E-2</v>
      </c>
      <c r="M723">
        <v>6.7222222222222225E-2</v>
      </c>
      <c r="N723">
        <v>1</v>
      </c>
      <c r="O723">
        <v>6.7222222222222225E-2</v>
      </c>
      <c r="P723">
        <v>1</v>
      </c>
      <c r="Q723" t="s">
        <v>103</v>
      </c>
    </row>
    <row r="724" spans="1:17" x14ac:dyDescent="0.3">
      <c r="A724">
        <v>38276</v>
      </c>
      <c r="B724" t="s">
        <v>281</v>
      </c>
      <c r="C724" t="s">
        <v>16</v>
      </c>
      <c r="D724" t="s">
        <v>22</v>
      </c>
      <c r="E724">
        <v>6.71</v>
      </c>
      <c r="F724" s="50">
        <v>43913</v>
      </c>
      <c r="G724" s="50">
        <v>43939</v>
      </c>
      <c r="H724">
        <v>5</v>
      </c>
      <c r="I724">
        <v>2019</v>
      </c>
      <c r="J724" t="s">
        <v>19</v>
      </c>
      <c r="K724">
        <v>12</v>
      </c>
      <c r="L724">
        <v>0.39444444444444438</v>
      </c>
      <c r="M724">
        <v>4.7333333333333334</v>
      </c>
      <c r="N724">
        <v>27</v>
      </c>
      <c r="O724">
        <v>0.17530864197530871</v>
      </c>
      <c r="P724">
        <v>0.44444444444444442</v>
      </c>
      <c r="Q724" t="s">
        <v>73</v>
      </c>
    </row>
    <row r="725" spans="1:17" x14ac:dyDescent="0.3">
      <c r="A725">
        <v>38276</v>
      </c>
      <c r="B725" t="s">
        <v>281</v>
      </c>
      <c r="C725" t="s">
        <v>16</v>
      </c>
      <c r="D725" t="s">
        <v>22</v>
      </c>
      <c r="E725">
        <v>6.71</v>
      </c>
      <c r="F725" s="50">
        <v>43913</v>
      </c>
      <c r="G725" s="50">
        <v>43939</v>
      </c>
      <c r="H725">
        <v>5</v>
      </c>
      <c r="I725">
        <v>2019</v>
      </c>
      <c r="J725" t="s">
        <v>19</v>
      </c>
      <c r="K725">
        <v>12</v>
      </c>
      <c r="L725">
        <v>0.39444444444444438</v>
      </c>
      <c r="M725">
        <v>4.7333333333333334</v>
      </c>
      <c r="N725">
        <v>27</v>
      </c>
      <c r="O725">
        <v>0.17530864197530871</v>
      </c>
      <c r="P725">
        <v>0.44444444444444442</v>
      </c>
      <c r="Q725" t="s">
        <v>20</v>
      </c>
    </row>
    <row r="726" spans="1:17" x14ac:dyDescent="0.3">
      <c r="A726">
        <v>38276</v>
      </c>
      <c r="B726" t="s">
        <v>281</v>
      </c>
      <c r="C726" t="s">
        <v>16</v>
      </c>
      <c r="D726" t="s">
        <v>22</v>
      </c>
      <c r="E726">
        <v>6.71</v>
      </c>
      <c r="F726" s="50">
        <v>43913</v>
      </c>
      <c r="G726" s="50">
        <v>43939</v>
      </c>
      <c r="H726">
        <v>5</v>
      </c>
      <c r="I726">
        <v>2019</v>
      </c>
      <c r="J726" t="s">
        <v>19</v>
      </c>
      <c r="K726">
        <v>12</v>
      </c>
      <c r="L726">
        <v>0.39444444444444438</v>
      </c>
      <c r="M726">
        <v>4.7333333333333334</v>
      </c>
      <c r="N726">
        <v>27</v>
      </c>
      <c r="O726">
        <v>0.17530864197530871</v>
      </c>
      <c r="P726">
        <v>0.44444444444444442</v>
      </c>
      <c r="Q726" t="s">
        <v>32</v>
      </c>
    </row>
    <row r="727" spans="1:17" x14ac:dyDescent="0.3">
      <c r="A727">
        <v>38276</v>
      </c>
      <c r="B727" t="s">
        <v>281</v>
      </c>
      <c r="C727" t="s">
        <v>16</v>
      </c>
      <c r="D727" t="s">
        <v>22</v>
      </c>
      <c r="E727">
        <v>6.71</v>
      </c>
      <c r="F727" s="50">
        <v>43913</v>
      </c>
      <c r="G727" s="50">
        <v>43939</v>
      </c>
      <c r="H727">
        <v>5</v>
      </c>
      <c r="I727">
        <v>2019</v>
      </c>
      <c r="J727" t="s">
        <v>19</v>
      </c>
      <c r="K727">
        <v>12</v>
      </c>
      <c r="L727">
        <v>0.39444444444444438</v>
      </c>
      <c r="M727">
        <v>4.7333333333333334</v>
      </c>
      <c r="N727">
        <v>27</v>
      </c>
      <c r="O727">
        <v>0.17530864197530871</v>
      </c>
      <c r="P727">
        <v>0.44444444444444442</v>
      </c>
      <c r="Q727" t="s">
        <v>26</v>
      </c>
    </row>
    <row r="728" spans="1:17" x14ac:dyDescent="0.3">
      <c r="A728">
        <v>38276</v>
      </c>
      <c r="B728" t="s">
        <v>281</v>
      </c>
      <c r="C728" t="s">
        <v>16</v>
      </c>
      <c r="D728" t="s">
        <v>22</v>
      </c>
      <c r="E728">
        <v>6.71</v>
      </c>
      <c r="F728" s="50">
        <v>43913</v>
      </c>
      <c r="G728" s="50">
        <v>43939</v>
      </c>
      <c r="H728">
        <v>5</v>
      </c>
      <c r="I728">
        <v>2019</v>
      </c>
      <c r="J728" t="s">
        <v>19</v>
      </c>
      <c r="K728">
        <v>12</v>
      </c>
      <c r="L728">
        <v>0.39444444444444438</v>
      </c>
      <c r="M728">
        <v>4.7333333333333334</v>
      </c>
      <c r="N728">
        <v>27</v>
      </c>
      <c r="O728">
        <v>0.17530864197530871</v>
      </c>
      <c r="P728">
        <v>0.44444444444444442</v>
      </c>
      <c r="Q728" t="s">
        <v>145</v>
      </c>
    </row>
    <row r="729" spans="1:17" x14ac:dyDescent="0.3">
      <c r="A729">
        <v>39730</v>
      </c>
      <c r="B729" t="s">
        <v>282</v>
      </c>
      <c r="C729" t="s">
        <v>16</v>
      </c>
      <c r="D729" t="s">
        <v>22</v>
      </c>
      <c r="E729">
        <v>7.42</v>
      </c>
      <c r="F729" s="50">
        <v>44171</v>
      </c>
      <c r="G729" s="50">
        <v>44183</v>
      </c>
      <c r="H729">
        <v>5</v>
      </c>
      <c r="I729">
        <v>2020</v>
      </c>
      <c r="J729" t="s">
        <v>17</v>
      </c>
      <c r="K729">
        <v>12</v>
      </c>
      <c r="L729">
        <v>0.3972222222222222</v>
      </c>
      <c r="M729">
        <v>4.7666666666666666</v>
      </c>
      <c r="N729">
        <v>13</v>
      </c>
      <c r="O729">
        <v>0.36666666666666659</v>
      </c>
      <c r="P729">
        <v>0.92307692307692313</v>
      </c>
      <c r="Q729" t="s">
        <v>73</v>
      </c>
    </row>
    <row r="730" spans="1:17" x14ac:dyDescent="0.3">
      <c r="A730">
        <v>39730</v>
      </c>
      <c r="B730" t="s">
        <v>282</v>
      </c>
      <c r="C730" t="s">
        <v>16</v>
      </c>
      <c r="D730" t="s">
        <v>22</v>
      </c>
      <c r="E730">
        <v>7.42</v>
      </c>
      <c r="F730" s="50">
        <v>44171</v>
      </c>
      <c r="G730" s="50">
        <v>44183</v>
      </c>
      <c r="H730">
        <v>5</v>
      </c>
      <c r="I730">
        <v>2020</v>
      </c>
      <c r="J730" t="s">
        <v>17</v>
      </c>
      <c r="K730">
        <v>12</v>
      </c>
      <c r="L730">
        <v>0.3972222222222222</v>
      </c>
      <c r="M730">
        <v>4.7666666666666666</v>
      </c>
      <c r="N730">
        <v>13</v>
      </c>
      <c r="O730">
        <v>0.36666666666666659</v>
      </c>
      <c r="P730">
        <v>0.92307692307692313</v>
      </c>
      <c r="Q730" t="s">
        <v>283</v>
      </c>
    </row>
    <row r="731" spans="1:17" x14ac:dyDescent="0.3">
      <c r="A731">
        <v>39730</v>
      </c>
      <c r="B731" t="s">
        <v>282</v>
      </c>
      <c r="C731" t="s">
        <v>16</v>
      </c>
      <c r="D731" t="s">
        <v>22</v>
      </c>
      <c r="E731">
        <v>7.42</v>
      </c>
      <c r="F731" s="50">
        <v>44171</v>
      </c>
      <c r="G731" s="50">
        <v>44183</v>
      </c>
      <c r="H731">
        <v>5</v>
      </c>
      <c r="I731">
        <v>2020</v>
      </c>
      <c r="J731" t="s">
        <v>17</v>
      </c>
      <c r="K731">
        <v>12</v>
      </c>
      <c r="L731">
        <v>0.3972222222222222</v>
      </c>
      <c r="M731">
        <v>4.7666666666666666</v>
      </c>
      <c r="N731">
        <v>13</v>
      </c>
      <c r="O731">
        <v>0.36666666666666659</v>
      </c>
      <c r="P731">
        <v>0.92307692307692313</v>
      </c>
      <c r="Q731" t="s">
        <v>201</v>
      </c>
    </row>
    <row r="732" spans="1:17" x14ac:dyDescent="0.3">
      <c r="A732">
        <v>39730</v>
      </c>
      <c r="B732" t="s">
        <v>282</v>
      </c>
      <c r="C732" t="s">
        <v>16</v>
      </c>
      <c r="D732" t="s">
        <v>22</v>
      </c>
      <c r="E732">
        <v>7.42</v>
      </c>
      <c r="F732" s="50">
        <v>44171</v>
      </c>
      <c r="G732" s="50">
        <v>44183</v>
      </c>
      <c r="H732">
        <v>5</v>
      </c>
      <c r="I732">
        <v>2020</v>
      </c>
      <c r="J732" t="s">
        <v>17</v>
      </c>
      <c r="K732">
        <v>12</v>
      </c>
      <c r="L732">
        <v>0.3972222222222222</v>
      </c>
      <c r="M732">
        <v>4.7666666666666666</v>
      </c>
      <c r="N732">
        <v>13</v>
      </c>
      <c r="O732">
        <v>0.36666666666666659</v>
      </c>
      <c r="P732">
        <v>0.92307692307692313</v>
      </c>
      <c r="Q732" t="s">
        <v>32</v>
      </c>
    </row>
    <row r="733" spans="1:17" x14ac:dyDescent="0.3">
      <c r="A733">
        <v>39730</v>
      </c>
      <c r="B733" t="s">
        <v>282</v>
      </c>
      <c r="C733" t="s">
        <v>16</v>
      </c>
      <c r="D733" t="s">
        <v>22</v>
      </c>
      <c r="E733">
        <v>7.42</v>
      </c>
      <c r="F733" s="50">
        <v>44171</v>
      </c>
      <c r="G733" s="50">
        <v>44183</v>
      </c>
      <c r="H733">
        <v>5</v>
      </c>
      <c r="I733">
        <v>2020</v>
      </c>
      <c r="J733" t="s">
        <v>17</v>
      </c>
      <c r="K733">
        <v>12</v>
      </c>
      <c r="L733">
        <v>0.3972222222222222</v>
      </c>
      <c r="M733">
        <v>4.7666666666666666</v>
      </c>
      <c r="N733">
        <v>13</v>
      </c>
      <c r="O733">
        <v>0.36666666666666659</v>
      </c>
      <c r="P733">
        <v>0.92307692307692313</v>
      </c>
      <c r="Q733" t="s">
        <v>66</v>
      </c>
    </row>
    <row r="734" spans="1:17" x14ac:dyDescent="0.3">
      <c r="A734">
        <v>39730</v>
      </c>
      <c r="B734" t="s">
        <v>282</v>
      </c>
      <c r="C734" t="s">
        <v>16</v>
      </c>
      <c r="D734" t="s">
        <v>22</v>
      </c>
      <c r="E734">
        <v>7.42</v>
      </c>
      <c r="F734" s="50">
        <v>44171</v>
      </c>
      <c r="G734" s="50">
        <v>44183</v>
      </c>
      <c r="H734">
        <v>5</v>
      </c>
      <c r="I734">
        <v>2020</v>
      </c>
      <c r="J734" t="s">
        <v>17</v>
      </c>
      <c r="K734">
        <v>12</v>
      </c>
      <c r="L734">
        <v>0.3972222222222222</v>
      </c>
      <c r="M734">
        <v>4.7666666666666666</v>
      </c>
      <c r="N734">
        <v>13</v>
      </c>
      <c r="O734">
        <v>0.36666666666666659</v>
      </c>
      <c r="P734">
        <v>0.92307692307692313</v>
      </c>
      <c r="Q734" t="s">
        <v>6</v>
      </c>
    </row>
    <row r="735" spans="1:17" x14ac:dyDescent="0.3">
      <c r="A735">
        <v>40230</v>
      </c>
      <c r="B735" t="s">
        <v>284</v>
      </c>
      <c r="C735" t="s">
        <v>16</v>
      </c>
      <c r="D735" t="s">
        <v>31</v>
      </c>
      <c r="E735">
        <v>7.19</v>
      </c>
      <c r="F735" s="50">
        <v>44108</v>
      </c>
      <c r="G735" s="50">
        <v>44117</v>
      </c>
      <c r="H735">
        <v>6</v>
      </c>
      <c r="I735">
        <v>2020</v>
      </c>
      <c r="J735" t="s">
        <v>9</v>
      </c>
      <c r="K735">
        <v>12</v>
      </c>
      <c r="L735">
        <v>0.39444444444444438</v>
      </c>
      <c r="M735">
        <v>4.7333333333333334</v>
      </c>
      <c r="N735">
        <v>10</v>
      </c>
      <c r="O735">
        <v>0.47333333333333327</v>
      </c>
      <c r="P735">
        <v>1.2</v>
      </c>
      <c r="Q735" t="s">
        <v>75</v>
      </c>
    </row>
    <row r="736" spans="1:17" x14ac:dyDescent="0.3">
      <c r="A736">
        <v>40230</v>
      </c>
      <c r="B736" t="s">
        <v>284</v>
      </c>
      <c r="C736" t="s">
        <v>16</v>
      </c>
      <c r="D736" t="s">
        <v>31</v>
      </c>
      <c r="E736">
        <v>7.19</v>
      </c>
      <c r="F736" s="50">
        <v>44108</v>
      </c>
      <c r="G736" s="50">
        <v>44117</v>
      </c>
      <c r="H736">
        <v>6</v>
      </c>
      <c r="I736">
        <v>2020</v>
      </c>
      <c r="J736" t="s">
        <v>9</v>
      </c>
      <c r="K736">
        <v>12</v>
      </c>
      <c r="L736">
        <v>0.39444444444444438</v>
      </c>
      <c r="M736">
        <v>4.7333333333333334</v>
      </c>
      <c r="N736">
        <v>10</v>
      </c>
      <c r="O736">
        <v>0.47333333333333327</v>
      </c>
      <c r="P736">
        <v>1.2</v>
      </c>
      <c r="Q736" t="s">
        <v>24</v>
      </c>
    </row>
    <row r="737" spans="1:17" x14ac:dyDescent="0.3">
      <c r="A737">
        <v>40230</v>
      </c>
      <c r="B737" t="s">
        <v>284</v>
      </c>
      <c r="C737" t="s">
        <v>16</v>
      </c>
      <c r="D737" t="s">
        <v>31</v>
      </c>
      <c r="E737">
        <v>7.19</v>
      </c>
      <c r="F737" s="50">
        <v>44108</v>
      </c>
      <c r="G737" s="50">
        <v>44117</v>
      </c>
      <c r="H737">
        <v>6</v>
      </c>
      <c r="I737">
        <v>2020</v>
      </c>
      <c r="J737" t="s">
        <v>9</v>
      </c>
      <c r="K737">
        <v>12</v>
      </c>
      <c r="L737">
        <v>0.39444444444444438</v>
      </c>
      <c r="M737">
        <v>4.7333333333333334</v>
      </c>
      <c r="N737">
        <v>10</v>
      </c>
      <c r="O737">
        <v>0.47333333333333327</v>
      </c>
      <c r="P737">
        <v>1.2</v>
      </c>
      <c r="Q737" t="s">
        <v>12</v>
      </c>
    </row>
    <row r="738" spans="1:17" x14ac:dyDescent="0.3">
      <c r="A738">
        <v>40230</v>
      </c>
      <c r="B738" t="s">
        <v>284</v>
      </c>
      <c r="C738" t="s">
        <v>16</v>
      </c>
      <c r="D738" t="s">
        <v>31</v>
      </c>
      <c r="E738">
        <v>7.19</v>
      </c>
      <c r="F738" s="50">
        <v>44108</v>
      </c>
      <c r="G738" s="50">
        <v>44117</v>
      </c>
      <c r="H738">
        <v>6</v>
      </c>
      <c r="I738">
        <v>2020</v>
      </c>
      <c r="J738" t="s">
        <v>9</v>
      </c>
      <c r="K738">
        <v>12</v>
      </c>
      <c r="L738">
        <v>0.39444444444444438</v>
      </c>
      <c r="M738">
        <v>4.7333333333333334</v>
      </c>
      <c r="N738">
        <v>10</v>
      </c>
      <c r="O738">
        <v>0.47333333333333327</v>
      </c>
      <c r="P738">
        <v>1.2</v>
      </c>
      <c r="Q738" t="s">
        <v>64</v>
      </c>
    </row>
    <row r="739" spans="1:17" x14ac:dyDescent="0.3">
      <c r="A739">
        <v>136</v>
      </c>
      <c r="B739" t="s">
        <v>285</v>
      </c>
      <c r="C739" t="s">
        <v>16</v>
      </c>
      <c r="D739" t="s">
        <v>22</v>
      </c>
      <c r="E739">
        <v>8.41</v>
      </c>
      <c r="F739" s="50">
        <v>43597</v>
      </c>
      <c r="G739" s="50">
        <v>43612</v>
      </c>
      <c r="H739">
        <v>7</v>
      </c>
      <c r="I739">
        <v>1999</v>
      </c>
      <c r="J739" t="s">
        <v>19</v>
      </c>
      <c r="K739">
        <v>62</v>
      </c>
      <c r="L739">
        <v>0.38333333333333341</v>
      </c>
      <c r="M739">
        <v>23.766666666666669</v>
      </c>
      <c r="N739">
        <v>16</v>
      </c>
      <c r="O739">
        <v>1.4854166666666671</v>
      </c>
      <c r="P739">
        <v>3.875</v>
      </c>
      <c r="Q739" t="s">
        <v>23</v>
      </c>
    </row>
    <row r="740" spans="1:17" x14ac:dyDescent="0.3">
      <c r="A740">
        <v>136</v>
      </c>
      <c r="B740" t="s">
        <v>285</v>
      </c>
      <c r="C740" t="s">
        <v>16</v>
      </c>
      <c r="D740" t="s">
        <v>22</v>
      </c>
      <c r="E740">
        <v>8.41</v>
      </c>
      <c r="F740" s="50">
        <v>43597</v>
      </c>
      <c r="G740" s="50">
        <v>43612</v>
      </c>
      <c r="H740">
        <v>7</v>
      </c>
      <c r="I740">
        <v>1999</v>
      </c>
      <c r="J740" t="s">
        <v>19</v>
      </c>
      <c r="K740">
        <v>62</v>
      </c>
      <c r="L740">
        <v>0.38333333333333341</v>
      </c>
      <c r="M740">
        <v>23.766666666666669</v>
      </c>
      <c r="N740">
        <v>16</v>
      </c>
      <c r="O740">
        <v>1.4854166666666671</v>
      </c>
      <c r="P740">
        <v>3.875</v>
      </c>
      <c r="Q740" t="s">
        <v>10</v>
      </c>
    </row>
    <row r="741" spans="1:17" x14ac:dyDescent="0.3">
      <c r="A741">
        <v>136</v>
      </c>
      <c r="B741" t="s">
        <v>285</v>
      </c>
      <c r="C741" t="s">
        <v>16</v>
      </c>
      <c r="D741" t="s">
        <v>22</v>
      </c>
      <c r="E741">
        <v>8.41</v>
      </c>
      <c r="F741" s="50">
        <v>43597</v>
      </c>
      <c r="G741" s="50">
        <v>43612</v>
      </c>
      <c r="H741">
        <v>7</v>
      </c>
      <c r="I741">
        <v>1999</v>
      </c>
      <c r="J741" t="s">
        <v>19</v>
      </c>
      <c r="K741">
        <v>62</v>
      </c>
      <c r="L741">
        <v>0.38333333333333341</v>
      </c>
      <c r="M741">
        <v>23.766666666666669</v>
      </c>
      <c r="N741">
        <v>16</v>
      </c>
      <c r="O741">
        <v>1.4854166666666671</v>
      </c>
      <c r="P741">
        <v>3.875</v>
      </c>
      <c r="Q741" t="s">
        <v>11</v>
      </c>
    </row>
    <row r="742" spans="1:17" x14ac:dyDescent="0.3">
      <c r="A742">
        <v>136</v>
      </c>
      <c r="B742" t="s">
        <v>285</v>
      </c>
      <c r="C742" t="s">
        <v>16</v>
      </c>
      <c r="D742" t="s">
        <v>22</v>
      </c>
      <c r="E742">
        <v>8.41</v>
      </c>
      <c r="F742" s="50">
        <v>43597</v>
      </c>
      <c r="G742" s="50">
        <v>43612</v>
      </c>
      <c r="H742">
        <v>7</v>
      </c>
      <c r="I742">
        <v>1999</v>
      </c>
      <c r="J742" t="s">
        <v>19</v>
      </c>
      <c r="K742">
        <v>62</v>
      </c>
      <c r="L742">
        <v>0.38333333333333341</v>
      </c>
      <c r="M742">
        <v>23.766666666666669</v>
      </c>
      <c r="N742">
        <v>16</v>
      </c>
      <c r="O742">
        <v>1.4854166666666671</v>
      </c>
      <c r="P742">
        <v>3.875</v>
      </c>
      <c r="Q742" t="s">
        <v>26</v>
      </c>
    </row>
    <row r="743" spans="1:17" x14ac:dyDescent="0.3">
      <c r="A743">
        <v>138</v>
      </c>
      <c r="B743" t="s">
        <v>286</v>
      </c>
      <c r="C743" t="s">
        <v>50</v>
      </c>
      <c r="D743" t="s">
        <v>22</v>
      </c>
      <c r="E743">
        <v>8.18</v>
      </c>
      <c r="F743" s="50">
        <v>43620</v>
      </c>
      <c r="G743" s="50">
        <v>43636</v>
      </c>
      <c r="H743">
        <v>7</v>
      </c>
      <c r="I743">
        <v>2003</v>
      </c>
      <c r="J743" t="s">
        <v>9</v>
      </c>
      <c r="K743">
        <v>8</v>
      </c>
      <c r="L743">
        <v>0.38055555555555548</v>
      </c>
      <c r="M743">
        <v>3.0444444444444438</v>
      </c>
      <c r="N743">
        <v>17</v>
      </c>
      <c r="O743">
        <v>0.17908496732026141</v>
      </c>
      <c r="P743">
        <v>0.47058823529411759</v>
      </c>
      <c r="Q743" t="s">
        <v>23</v>
      </c>
    </row>
    <row r="744" spans="1:17" x14ac:dyDescent="0.3">
      <c r="A744">
        <v>138</v>
      </c>
      <c r="B744" t="s">
        <v>286</v>
      </c>
      <c r="C744" t="s">
        <v>50</v>
      </c>
      <c r="D744" t="s">
        <v>22</v>
      </c>
      <c r="E744">
        <v>8.18</v>
      </c>
      <c r="F744" s="50">
        <v>43620</v>
      </c>
      <c r="G744" s="50">
        <v>43636</v>
      </c>
      <c r="H744">
        <v>7</v>
      </c>
      <c r="I744">
        <v>2003</v>
      </c>
      <c r="J744" t="s">
        <v>9</v>
      </c>
      <c r="K744">
        <v>8</v>
      </c>
      <c r="L744">
        <v>0.38055555555555548</v>
      </c>
      <c r="M744">
        <v>3.0444444444444438</v>
      </c>
      <c r="N744">
        <v>17</v>
      </c>
      <c r="O744">
        <v>0.17908496732026141</v>
      </c>
      <c r="P744">
        <v>0.47058823529411759</v>
      </c>
      <c r="Q744" t="s">
        <v>10</v>
      </c>
    </row>
    <row r="745" spans="1:17" x14ac:dyDescent="0.3">
      <c r="A745">
        <v>138</v>
      </c>
      <c r="B745" t="s">
        <v>286</v>
      </c>
      <c r="C745" t="s">
        <v>50</v>
      </c>
      <c r="D745" t="s">
        <v>22</v>
      </c>
      <c r="E745">
        <v>8.18</v>
      </c>
      <c r="F745" s="50">
        <v>43620</v>
      </c>
      <c r="G745" s="50">
        <v>43636</v>
      </c>
      <c r="H745">
        <v>7</v>
      </c>
      <c r="I745">
        <v>2003</v>
      </c>
      <c r="J745" t="s">
        <v>9</v>
      </c>
      <c r="K745">
        <v>8</v>
      </c>
      <c r="L745">
        <v>0.38055555555555548</v>
      </c>
      <c r="M745">
        <v>3.0444444444444438</v>
      </c>
      <c r="N745">
        <v>17</v>
      </c>
      <c r="O745">
        <v>0.17908496732026141</v>
      </c>
      <c r="P745">
        <v>0.47058823529411759</v>
      </c>
      <c r="Q745" t="s">
        <v>11</v>
      </c>
    </row>
    <row r="746" spans="1:17" x14ac:dyDescent="0.3">
      <c r="A746">
        <v>138</v>
      </c>
      <c r="B746" t="s">
        <v>286</v>
      </c>
      <c r="C746" t="s">
        <v>50</v>
      </c>
      <c r="D746" t="s">
        <v>22</v>
      </c>
      <c r="E746">
        <v>8.18</v>
      </c>
      <c r="F746" s="50">
        <v>43620</v>
      </c>
      <c r="G746" s="50">
        <v>43636</v>
      </c>
      <c r="H746">
        <v>7</v>
      </c>
      <c r="I746">
        <v>2003</v>
      </c>
      <c r="J746" t="s">
        <v>9</v>
      </c>
      <c r="K746">
        <v>8</v>
      </c>
      <c r="L746">
        <v>0.38055555555555548</v>
      </c>
      <c r="M746">
        <v>3.0444444444444438</v>
      </c>
      <c r="N746">
        <v>17</v>
      </c>
      <c r="O746">
        <v>0.17908496732026141</v>
      </c>
      <c r="P746">
        <v>0.47058823529411759</v>
      </c>
      <c r="Q746" t="s">
        <v>26</v>
      </c>
    </row>
    <row r="747" spans="1:17" x14ac:dyDescent="0.3">
      <c r="A747">
        <v>139</v>
      </c>
      <c r="B747" t="s">
        <v>287</v>
      </c>
      <c r="C747" t="s">
        <v>50</v>
      </c>
      <c r="D747" t="s">
        <v>22</v>
      </c>
      <c r="E747">
        <v>8.26</v>
      </c>
      <c r="F747" s="50">
        <v>43638</v>
      </c>
      <c r="G747" s="50">
        <v>43640</v>
      </c>
      <c r="H747">
        <v>7</v>
      </c>
      <c r="I747">
        <v>2004</v>
      </c>
      <c r="J747" t="s">
        <v>9</v>
      </c>
      <c r="K747">
        <v>14</v>
      </c>
      <c r="L747">
        <v>0.4</v>
      </c>
      <c r="M747">
        <v>5.6000000000000014</v>
      </c>
      <c r="N747">
        <v>3</v>
      </c>
      <c r="O747">
        <v>1.8666666666666669</v>
      </c>
      <c r="P747">
        <v>4.666666666666667</v>
      </c>
      <c r="Q747" t="s">
        <v>23</v>
      </c>
    </row>
    <row r="748" spans="1:17" x14ac:dyDescent="0.3">
      <c r="A748">
        <v>139</v>
      </c>
      <c r="B748" t="s">
        <v>287</v>
      </c>
      <c r="C748" t="s">
        <v>50</v>
      </c>
      <c r="D748" t="s">
        <v>22</v>
      </c>
      <c r="E748">
        <v>8.26</v>
      </c>
      <c r="F748" s="50">
        <v>43638</v>
      </c>
      <c r="G748" s="50">
        <v>43640</v>
      </c>
      <c r="H748">
        <v>7</v>
      </c>
      <c r="I748">
        <v>2004</v>
      </c>
      <c r="J748" t="s">
        <v>9</v>
      </c>
      <c r="K748">
        <v>14</v>
      </c>
      <c r="L748">
        <v>0.4</v>
      </c>
      <c r="M748">
        <v>5.6000000000000014</v>
      </c>
      <c r="N748">
        <v>3</v>
      </c>
      <c r="O748">
        <v>1.8666666666666669</v>
      </c>
      <c r="P748">
        <v>4.666666666666667</v>
      </c>
      <c r="Q748" t="s">
        <v>10</v>
      </c>
    </row>
    <row r="749" spans="1:17" x14ac:dyDescent="0.3">
      <c r="A749">
        <v>139</v>
      </c>
      <c r="B749" t="s">
        <v>287</v>
      </c>
      <c r="C749" t="s">
        <v>50</v>
      </c>
      <c r="D749" t="s">
        <v>22</v>
      </c>
      <c r="E749">
        <v>8.26</v>
      </c>
      <c r="F749" s="50">
        <v>43638</v>
      </c>
      <c r="G749" s="50">
        <v>43640</v>
      </c>
      <c r="H749">
        <v>7</v>
      </c>
      <c r="I749">
        <v>2004</v>
      </c>
      <c r="J749" t="s">
        <v>9</v>
      </c>
      <c r="K749">
        <v>14</v>
      </c>
      <c r="L749">
        <v>0.4</v>
      </c>
      <c r="M749">
        <v>5.6000000000000014</v>
      </c>
      <c r="N749">
        <v>3</v>
      </c>
      <c r="O749">
        <v>1.8666666666666669</v>
      </c>
      <c r="P749">
        <v>4.666666666666667</v>
      </c>
      <c r="Q749" t="s">
        <v>11</v>
      </c>
    </row>
    <row r="750" spans="1:17" x14ac:dyDescent="0.3">
      <c r="A750">
        <v>139</v>
      </c>
      <c r="B750" t="s">
        <v>287</v>
      </c>
      <c r="C750" t="s">
        <v>50</v>
      </c>
      <c r="D750" t="s">
        <v>22</v>
      </c>
      <c r="E750">
        <v>8.26</v>
      </c>
      <c r="F750" s="50">
        <v>43638</v>
      </c>
      <c r="G750" s="50">
        <v>43640</v>
      </c>
      <c r="H750">
        <v>7</v>
      </c>
      <c r="I750">
        <v>2004</v>
      </c>
      <c r="J750" t="s">
        <v>9</v>
      </c>
      <c r="K750">
        <v>14</v>
      </c>
      <c r="L750">
        <v>0.4</v>
      </c>
      <c r="M750">
        <v>5.6000000000000014</v>
      </c>
      <c r="N750">
        <v>3</v>
      </c>
      <c r="O750">
        <v>1.8666666666666669</v>
      </c>
      <c r="P750">
        <v>4.666666666666667</v>
      </c>
      <c r="Q750" t="s">
        <v>26</v>
      </c>
    </row>
    <row r="751" spans="1:17" x14ac:dyDescent="0.3">
      <c r="A751">
        <v>137</v>
      </c>
      <c r="B751" t="s">
        <v>288</v>
      </c>
      <c r="C751" t="s">
        <v>50</v>
      </c>
      <c r="D751" t="s">
        <v>22</v>
      </c>
      <c r="E751">
        <v>8.31</v>
      </c>
      <c r="F751" s="50">
        <v>43613</v>
      </c>
      <c r="G751" s="50">
        <v>43617</v>
      </c>
      <c r="H751">
        <v>8</v>
      </c>
      <c r="I751">
        <v>2002</v>
      </c>
      <c r="J751" t="s">
        <v>9</v>
      </c>
      <c r="K751">
        <v>8</v>
      </c>
      <c r="L751">
        <v>0.4</v>
      </c>
      <c r="M751">
        <v>3.2</v>
      </c>
      <c r="N751">
        <v>5</v>
      </c>
      <c r="O751">
        <v>0.64</v>
      </c>
      <c r="P751">
        <v>1.6</v>
      </c>
      <c r="Q751" t="s">
        <v>23</v>
      </c>
    </row>
    <row r="752" spans="1:17" x14ac:dyDescent="0.3">
      <c r="A752">
        <v>137</v>
      </c>
      <c r="B752" t="s">
        <v>288</v>
      </c>
      <c r="C752" t="s">
        <v>50</v>
      </c>
      <c r="D752" t="s">
        <v>22</v>
      </c>
      <c r="E752">
        <v>8.31</v>
      </c>
      <c r="F752" s="50">
        <v>43613</v>
      </c>
      <c r="G752" s="50">
        <v>43617</v>
      </c>
      <c r="H752">
        <v>8</v>
      </c>
      <c r="I752">
        <v>2002</v>
      </c>
      <c r="J752" t="s">
        <v>9</v>
      </c>
      <c r="K752">
        <v>8</v>
      </c>
      <c r="L752">
        <v>0.4</v>
      </c>
      <c r="M752">
        <v>3.2</v>
      </c>
      <c r="N752">
        <v>5</v>
      </c>
      <c r="O752">
        <v>0.64</v>
      </c>
      <c r="P752">
        <v>1.6</v>
      </c>
      <c r="Q752" t="s">
        <v>10</v>
      </c>
    </row>
    <row r="753" spans="1:17" x14ac:dyDescent="0.3">
      <c r="A753">
        <v>137</v>
      </c>
      <c r="B753" t="s">
        <v>288</v>
      </c>
      <c r="C753" t="s">
        <v>50</v>
      </c>
      <c r="D753" t="s">
        <v>22</v>
      </c>
      <c r="E753">
        <v>8.31</v>
      </c>
      <c r="F753" s="50">
        <v>43613</v>
      </c>
      <c r="G753" s="50">
        <v>43617</v>
      </c>
      <c r="H753">
        <v>8</v>
      </c>
      <c r="I753">
        <v>2002</v>
      </c>
      <c r="J753" t="s">
        <v>9</v>
      </c>
      <c r="K753">
        <v>8</v>
      </c>
      <c r="L753">
        <v>0.4</v>
      </c>
      <c r="M753">
        <v>3.2</v>
      </c>
      <c r="N753">
        <v>5</v>
      </c>
      <c r="O753">
        <v>0.64</v>
      </c>
      <c r="P753">
        <v>1.6</v>
      </c>
      <c r="Q753" t="s">
        <v>11</v>
      </c>
    </row>
    <row r="754" spans="1:17" x14ac:dyDescent="0.3">
      <c r="A754">
        <v>137</v>
      </c>
      <c r="B754" t="s">
        <v>288</v>
      </c>
      <c r="C754" t="s">
        <v>50</v>
      </c>
      <c r="D754" t="s">
        <v>22</v>
      </c>
      <c r="E754">
        <v>8.31</v>
      </c>
      <c r="F754" s="50">
        <v>43613</v>
      </c>
      <c r="G754" s="50">
        <v>43617</v>
      </c>
      <c r="H754">
        <v>8</v>
      </c>
      <c r="I754">
        <v>2002</v>
      </c>
      <c r="J754" t="s">
        <v>9</v>
      </c>
      <c r="K754">
        <v>8</v>
      </c>
      <c r="L754">
        <v>0.4</v>
      </c>
      <c r="M754">
        <v>3.2</v>
      </c>
      <c r="N754">
        <v>5</v>
      </c>
      <c r="O754">
        <v>0.64</v>
      </c>
      <c r="P754">
        <v>1.6</v>
      </c>
      <c r="Q754" t="s">
        <v>26</v>
      </c>
    </row>
    <row r="755" spans="1:17" x14ac:dyDescent="0.3">
      <c r="A755">
        <v>48177</v>
      </c>
      <c r="B755" t="s">
        <v>289</v>
      </c>
      <c r="C755" t="s">
        <v>3</v>
      </c>
      <c r="D755" t="s">
        <v>98</v>
      </c>
      <c r="E755">
        <v>6.31</v>
      </c>
      <c r="F755" s="50">
        <v>44787</v>
      </c>
      <c r="G755" s="50">
        <v>44787</v>
      </c>
      <c r="H755">
        <v>7</v>
      </c>
      <c r="I755">
        <v>2021</v>
      </c>
      <c r="J755" t="s">
        <v>5</v>
      </c>
      <c r="K755">
        <v>1</v>
      </c>
      <c r="L755">
        <v>6.805555555555555E-2</v>
      </c>
      <c r="M755">
        <v>6.805555555555555E-2</v>
      </c>
      <c r="N755">
        <v>1</v>
      </c>
      <c r="O755">
        <v>6.805555555555555E-2</v>
      </c>
      <c r="P755">
        <v>1</v>
      </c>
      <c r="Q755" t="s">
        <v>24</v>
      </c>
    </row>
    <row r="756" spans="1:17" x14ac:dyDescent="0.3">
      <c r="A756">
        <v>48177</v>
      </c>
      <c r="B756" t="s">
        <v>289</v>
      </c>
      <c r="C756" t="s">
        <v>3</v>
      </c>
      <c r="D756" t="s">
        <v>98</v>
      </c>
      <c r="E756">
        <v>6.31</v>
      </c>
      <c r="F756" s="50">
        <v>44787</v>
      </c>
      <c r="G756" s="50">
        <v>44787</v>
      </c>
      <c r="H756">
        <v>7</v>
      </c>
      <c r="I756">
        <v>2021</v>
      </c>
      <c r="J756" t="s">
        <v>5</v>
      </c>
      <c r="K756">
        <v>1</v>
      </c>
      <c r="L756">
        <v>6.805555555555555E-2</v>
      </c>
      <c r="M756">
        <v>6.805555555555555E-2</v>
      </c>
      <c r="N756">
        <v>1</v>
      </c>
      <c r="O756">
        <v>6.805555555555555E-2</v>
      </c>
      <c r="P756">
        <v>1</v>
      </c>
      <c r="Q756" t="s">
        <v>38</v>
      </c>
    </row>
    <row r="757" spans="1:17" x14ac:dyDescent="0.3">
      <c r="A757">
        <v>40046</v>
      </c>
      <c r="B757" t="s">
        <v>290</v>
      </c>
      <c r="C757" t="s">
        <v>16</v>
      </c>
      <c r="D757" t="s">
        <v>4</v>
      </c>
      <c r="E757">
        <v>7.84</v>
      </c>
      <c r="F757" s="50">
        <v>44103</v>
      </c>
      <c r="G757" s="50">
        <v>44112</v>
      </c>
      <c r="H757">
        <v>8</v>
      </c>
      <c r="I757">
        <v>2020</v>
      </c>
      <c r="J757" t="s">
        <v>9</v>
      </c>
      <c r="K757">
        <v>13</v>
      </c>
      <c r="L757">
        <v>0.41388888888888892</v>
      </c>
      <c r="M757">
        <v>5.3805555555555564</v>
      </c>
      <c r="N757">
        <v>10</v>
      </c>
      <c r="O757">
        <v>0.53805555555555551</v>
      </c>
      <c r="P757">
        <v>1.3</v>
      </c>
      <c r="Q757" t="s">
        <v>75</v>
      </c>
    </row>
    <row r="758" spans="1:17" x14ac:dyDescent="0.3">
      <c r="A758">
        <v>40046</v>
      </c>
      <c r="B758" t="s">
        <v>290</v>
      </c>
      <c r="C758" t="s">
        <v>16</v>
      </c>
      <c r="D758" t="s">
        <v>4</v>
      </c>
      <c r="E758">
        <v>7.84</v>
      </c>
      <c r="F758" s="50">
        <v>44103</v>
      </c>
      <c r="G758" s="50">
        <v>44112</v>
      </c>
      <c r="H758">
        <v>8</v>
      </c>
      <c r="I758">
        <v>2020</v>
      </c>
      <c r="J758" t="s">
        <v>9</v>
      </c>
      <c r="K758">
        <v>13</v>
      </c>
      <c r="L758">
        <v>0.41388888888888892</v>
      </c>
      <c r="M758">
        <v>5.3805555555555564</v>
      </c>
      <c r="N758">
        <v>10</v>
      </c>
      <c r="O758">
        <v>0.53805555555555551</v>
      </c>
      <c r="P758">
        <v>1.3</v>
      </c>
      <c r="Q758" t="s">
        <v>51</v>
      </c>
    </row>
    <row r="759" spans="1:17" x14ac:dyDescent="0.3">
      <c r="A759">
        <v>40046</v>
      </c>
      <c r="B759" t="s">
        <v>290</v>
      </c>
      <c r="C759" t="s">
        <v>16</v>
      </c>
      <c r="D759" t="s">
        <v>4</v>
      </c>
      <c r="E759">
        <v>7.84</v>
      </c>
      <c r="F759" s="50">
        <v>44103</v>
      </c>
      <c r="G759" s="50">
        <v>44112</v>
      </c>
      <c r="H759">
        <v>8</v>
      </c>
      <c r="I759">
        <v>2020</v>
      </c>
      <c r="J759" t="s">
        <v>9</v>
      </c>
      <c r="K759">
        <v>13</v>
      </c>
      <c r="L759">
        <v>0.41388888888888892</v>
      </c>
      <c r="M759">
        <v>5.3805555555555564</v>
      </c>
      <c r="N759">
        <v>10</v>
      </c>
      <c r="O759">
        <v>0.53805555555555551</v>
      </c>
      <c r="P759">
        <v>1.3</v>
      </c>
      <c r="Q759" t="s">
        <v>12</v>
      </c>
    </row>
    <row r="760" spans="1:17" x14ac:dyDescent="0.3">
      <c r="A760">
        <v>40046</v>
      </c>
      <c r="B760" t="s">
        <v>290</v>
      </c>
      <c r="C760" t="s">
        <v>16</v>
      </c>
      <c r="D760" t="s">
        <v>4</v>
      </c>
      <c r="E760">
        <v>7.84</v>
      </c>
      <c r="F760" s="50">
        <v>44103</v>
      </c>
      <c r="G760" s="50">
        <v>44112</v>
      </c>
      <c r="H760">
        <v>8</v>
      </c>
      <c r="I760">
        <v>2020</v>
      </c>
      <c r="J760" t="s">
        <v>9</v>
      </c>
      <c r="K760">
        <v>13</v>
      </c>
      <c r="L760">
        <v>0.41388888888888892</v>
      </c>
      <c r="M760">
        <v>5.3805555555555564</v>
      </c>
      <c r="N760">
        <v>10</v>
      </c>
      <c r="O760">
        <v>0.53805555555555551</v>
      </c>
      <c r="P760">
        <v>1.3</v>
      </c>
      <c r="Q760" t="s">
        <v>47</v>
      </c>
    </row>
    <row r="761" spans="1:17" x14ac:dyDescent="0.3">
      <c r="A761">
        <v>40046</v>
      </c>
      <c r="B761" t="s">
        <v>290</v>
      </c>
      <c r="C761" t="s">
        <v>16</v>
      </c>
      <c r="D761" t="s">
        <v>4</v>
      </c>
      <c r="E761">
        <v>7.84</v>
      </c>
      <c r="F761" s="50">
        <v>44103</v>
      </c>
      <c r="G761" s="50">
        <v>44112</v>
      </c>
      <c r="H761">
        <v>8</v>
      </c>
      <c r="I761">
        <v>2020</v>
      </c>
      <c r="J761" t="s">
        <v>9</v>
      </c>
      <c r="K761">
        <v>13</v>
      </c>
      <c r="L761">
        <v>0.41388888888888892</v>
      </c>
      <c r="M761">
        <v>5.3805555555555564</v>
      </c>
      <c r="N761">
        <v>10</v>
      </c>
      <c r="O761">
        <v>0.53805555555555551</v>
      </c>
      <c r="P761">
        <v>1.3</v>
      </c>
      <c r="Q761" t="s">
        <v>13</v>
      </c>
    </row>
    <row r="762" spans="1:17" x14ac:dyDescent="0.3">
      <c r="A762">
        <v>40046</v>
      </c>
      <c r="B762" t="s">
        <v>290</v>
      </c>
      <c r="C762" t="s">
        <v>16</v>
      </c>
      <c r="D762" t="s">
        <v>4</v>
      </c>
      <c r="E762">
        <v>7.84</v>
      </c>
      <c r="F762" s="50">
        <v>44103</v>
      </c>
      <c r="G762" s="50">
        <v>44112</v>
      </c>
      <c r="H762">
        <v>8</v>
      </c>
      <c r="I762">
        <v>2020</v>
      </c>
      <c r="J762" t="s">
        <v>9</v>
      </c>
      <c r="K762">
        <v>13</v>
      </c>
      <c r="L762">
        <v>0.41388888888888892</v>
      </c>
      <c r="M762">
        <v>5.3805555555555564</v>
      </c>
      <c r="N762">
        <v>10</v>
      </c>
      <c r="O762">
        <v>0.53805555555555551</v>
      </c>
      <c r="P762">
        <v>1.3</v>
      </c>
      <c r="Q762" t="s">
        <v>100</v>
      </c>
    </row>
    <row r="763" spans="1:17" x14ac:dyDescent="0.3">
      <c r="A763">
        <v>42981</v>
      </c>
      <c r="B763" t="s">
        <v>291</v>
      </c>
      <c r="C763" t="s">
        <v>16</v>
      </c>
      <c r="D763" t="s">
        <v>4</v>
      </c>
      <c r="E763">
        <v>5.08</v>
      </c>
      <c r="F763" s="50">
        <v>44564</v>
      </c>
      <c r="G763" s="50">
        <v>44613</v>
      </c>
      <c r="H763">
        <v>4</v>
      </c>
      <c r="I763">
        <v>2021</v>
      </c>
      <c r="J763" t="s">
        <v>9</v>
      </c>
      <c r="K763">
        <v>10</v>
      </c>
      <c r="L763">
        <v>0.1333333333333333</v>
      </c>
      <c r="M763">
        <v>1.333333333333333</v>
      </c>
      <c r="N763">
        <v>50</v>
      </c>
      <c r="O763">
        <v>2.6666666666666661E-2</v>
      </c>
      <c r="P763">
        <v>0.2</v>
      </c>
      <c r="Q763" t="s">
        <v>37</v>
      </c>
    </row>
    <row r="764" spans="1:17" x14ac:dyDescent="0.3">
      <c r="A764">
        <v>42981</v>
      </c>
      <c r="B764" t="s">
        <v>291</v>
      </c>
      <c r="C764" t="s">
        <v>16</v>
      </c>
      <c r="D764" t="s">
        <v>4</v>
      </c>
      <c r="E764">
        <v>5.08</v>
      </c>
      <c r="F764" s="50">
        <v>44564</v>
      </c>
      <c r="G764" s="50">
        <v>44613</v>
      </c>
      <c r="H764">
        <v>4</v>
      </c>
      <c r="I764">
        <v>2021</v>
      </c>
      <c r="J764" t="s">
        <v>9</v>
      </c>
      <c r="K764">
        <v>10</v>
      </c>
      <c r="L764">
        <v>0.1333333333333333</v>
      </c>
      <c r="M764">
        <v>1.333333333333333</v>
      </c>
      <c r="N764">
        <v>50</v>
      </c>
      <c r="O764">
        <v>2.6666666666666661E-2</v>
      </c>
      <c r="P764">
        <v>0.2</v>
      </c>
      <c r="Q764" t="s">
        <v>38</v>
      </c>
    </row>
    <row r="765" spans="1:17" x14ac:dyDescent="0.3">
      <c r="A765">
        <v>40842</v>
      </c>
      <c r="B765" t="s">
        <v>292</v>
      </c>
      <c r="C765" t="s">
        <v>16</v>
      </c>
      <c r="D765" t="s">
        <v>98</v>
      </c>
      <c r="E765">
        <v>7.42</v>
      </c>
      <c r="F765" s="50">
        <v>44525</v>
      </c>
      <c r="G765" s="50">
        <v>44537</v>
      </c>
      <c r="H765">
        <v>5</v>
      </c>
      <c r="I765">
        <v>2021</v>
      </c>
      <c r="J765" t="s">
        <v>9</v>
      </c>
      <c r="K765">
        <v>12</v>
      </c>
      <c r="L765">
        <v>0.3963888888888889</v>
      </c>
      <c r="M765">
        <v>4.7566666666666668</v>
      </c>
      <c r="N765">
        <v>13</v>
      </c>
      <c r="O765">
        <v>0.3658974358974359</v>
      </c>
      <c r="P765">
        <v>0.92307692307692313</v>
      </c>
      <c r="Q765" t="s">
        <v>37</v>
      </c>
    </row>
    <row r="766" spans="1:17" x14ac:dyDescent="0.3">
      <c r="A766">
        <v>40842</v>
      </c>
      <c r="B766" t="s">
        <v>292</v>
      </c>
      <c r="C766" t="s">
        <v>16</v>
      </c>
      <c r="D766" t="s">
        <v>98</v>
      </c>
      <c r="E766">
        <v>7.42</v>
      </c>
      <c r="F766" s="50">
        <v>44525</v>
      </c>
      <c r="G766" s="50">
        <v>44537</v>
      </c>
      <c r="H766">
        <v>5</v>
      </c>
      <c r="I766">
        <v>2021</v>
      </c>
      <c r="J766" t="s">
        <v>9</v>
      </c>
      <c r="K766">
        <v>12</v>
      </c>
      <c r="L766">
        <v>0.3963888888888889</v>
      </c>
      <c r="M766">
        <v>4.7566666666666668</v>
      </c>
      <c r="N766">
        <v>13</v>
      </c>
      <c r="O766">
        <v>0.3658974358974359</v>
      </c>
      <c r="P766">
        <v>0.92307692307692313</v>
      </c>
      <c r="Q766" t="s">
        <v>38</v>
      </c>
    </row>
    <row r="767" spans="1:17" x14ac:dyDescent="0.3">
      <c r="A767">
        <v>38783</v>
      </c>
      <c r="B767" t="s">
        <v>293</v>
      </c>
      <c r="C767" t="s">
        <v>3</v>
      </c>
      <c r="D767" t="s">
        <v>4</v>
      </c>
      <c r="E767">
        <v>5.99</v>
      </c>
      <c r="F767" s="50">
        <v>44034</v>
      </c>
      <c r="G767" s="50">
        <v>44034</v>
      </c>
      <c r="H767">
        <v>5</v>
      </c>
      <c r="I767">
        <v>2019</v>
      </c>
      <c r="J767" t="s">
        <v>9</v>
      </c>
      <c r="K767">
        <v>1</v>
      </c>
      <c r="L767">
        <v>6.1111111111111109E-2</v>
      </c>
      <c r="M767">
        <v>6.1111111111111109E-2</v>
      </c>
      <c r="N767">
        <v>1</v>
      </c>
      <c r="O767">
        <v>6.1111111111111109E-2</v>
      </c>
      <c r="P767">
        <v>1</v>
      </c>
      <c r="Q767" t="s">
        <v>11</v>
      </c>
    </row>
    <row r="768" spans="1:17" x14ac:dyDescent="0.3">
      <c r="A768">
        <v>40359</v>
      </c>
      <c r="B768" t="s">
        <v>294</v>
      </c>
      <c r="C768" t="s">
        <v>16</v>
      </c>
      <c r="D768" t="s">
        <v>31</v>
      </c>
      <c r="E768">
        <v>6.87</v>
      </c>
      <c r="F768" s="50">
        <v>44357</v>
      </c>
      <c r="G768" s="50">
        <v>44364</v>
      </c>
      <c r="H768">
        <v>7</v>
      </c>
      <c r="I768">
        <v>2020</v>
      </c>
      <c r="J768" t="s">
        <v>19</v>
      </c>
      <c r="K768">
        <v>12</v>
      </c>
      <c r="L768">
        <v>0.3972222222222222</v>
      </c>
      <c r="M768">
        <v>4.7666666666666666</v>
      </c>
      <c r="N768">
        <v>8</v>
      </c>
      <c r="O768">
        <v>0.59583333333333333</v>
      </c>
      <c r="P768">
        <v>1.5</v>
      </c>
      <c r="Q768" t="s">
        <v>295</v>
      </c>
    </row>
    <row r="769" spans="1:17" x14ac:dyDescent="0.3">
      <c r="A769">
        <v>40359</v>
      </c>
      <c r="B769" t="s">
        <v>294</v>
      </c>
      <c r="C769" t="s">
        <v>16</v>
      </c>
      <c r="D769" t="s">
        <v>31</v>
      </c>
      <c r="E769">
        <v>6.87</v>
      </c>
      <c r="F769" s="50">
        <v>44357</v>
      </c>
      <c r="G769" s="50">
        <v>44364</v>
      </c>
      <c r="H769">
        <v>7</v>
      </c>
      <c r="I769">
        <v>2020</v>
      </c>
      <c r="J769" t="s">
        <v>19</v>
      </c>
      <c r="K769">
        <v>12</v>
      </c>
      <c r="L769">
        <v>0.3972222222222222</v>
      </c>
      <c r="M769">
        <v>4.7666666666666666</v>
      </c>
      <c r="N769">
        <v>8</v>
      </c>
      <c r="O769">
        <v>0.59583333333333333</v>
      </c>
      <c r="P769">
        <v>1.5</v>
      </c>
      <c r="Q769" t="s">
        <v>24</v>
      </c>
    </row>
    <row r="770" spans="1:17" x14ac:dyDescent="0.3">
      <c r="A770">
        <v>40359</v>
      </c>
      <c r="B770" t="s">
        <v>294</v>
      </c>
      <c r="C770" t="s">
        <v>16</v>
      </c>
      <c r="D770" t="s">
        <v>31</v>
      </c>
      <c r="E770">
        <v>6.87</v>
      </c>
      <c r="F770" s="50">
        <v>44357</v>
      </c>
      <c r="G770" s="50">
        <v>44364</v>
      </c>
      <c r="H770">
        <v>7</v>
      </c>
      <c r="I770">
        <v>2020</v>
      </c>
      <c r="J770" t="s">
        <v>19</v>
      </c>
      <c r="K770">
        <v>12</v>
      </c>
      <c r="L770">
        <v>0.3972222222222222</v>
      </c>
      <c r="M770">
        <v>4.7666666666666666</v>
      </c>
      <c r="N770">
        <v>8</v>
      </c>
      <c r="O770">
        <v>0.59583333333333333</v>
      </c>
      <c r="P770">
        <v>1.5</v>
      </c>
      <c r="Q770" t="s">
        <v>12</v>
      </c>
    </row>
    <row r="771" spans="1:17" x14ac:dyDescent="0.3">
      <c r="A771">
        <v>38909</v>
      </c>
      <c r="B771" t="s">
        <v>296</v>
      </c>
      <c r="C771" t="s">
        <v>16</v>
      </c>
      <c r="D771" t="s">
        <v>59</v>
      </c>
      <c r="E771">
        <v>6.19</v>
      </c>
      <c r="F771" s="50">
        <v>44093</v>
      </c>
      <c r="G771" s="50">
        <v>44097</v>
      </c>
      <c r="H771">
        <v>5</v>
      </c>
      <c r="I771">
        <v>2020</v>
      </c>
      <c r="J771" t="s">
        <v>9</v>
      </c>
      <c r="K771">
        <v>13</v>
      </c>
      <c r="L771">
        <v>0.39666666666666672</v>
      </c>
      <c r="M771">
        <v>5.1566666666666663</v>
      </c>
      <c r="N771">
        <v>5</v>
      </c>
      <c r="O771">
        <v>1.031333333333333</v>
      </c>
      <c r="P771">
        <v>2.6</v>
      </c>
      <c r="Q771" t="s">
        <v>23</v>
      </c>
    </row>
    <row r="772" spans="1:17" x14ac:dyDescent="0.3">
      <c r="A772">
        <v>38909</v>
      </c>
      <c r="B772" t="s">
        <v>296</v>
      </c>
      <c r="C772" t="s">
        <v>16</v>
      </c>
      <c r="D772" t="s">
        <v>59</v>
      </c>
      <c r="E772">
        <v>6.19</v>
      </c>
      <c r="F772" s="50">
        <v>44093</v>
      </c>
      <c r="G772" s="50">
        <v>44097</v>
      </c>
      <c r="H772">
        <v>5</v>
      </c>
      <c r="I772">
        <v>2020</v>
      </c>
      <c r="J772" t="s">
        <v>9</v>
      </c>
      <c r="K772">
        <v>13</v>
      </c>
      <c r="L772">
        <v>0.39666666666666672</v>
      </c>
      <c r="M772">
        <v>5.1566666666666663</v>
      </c>
      <c r="N772">
        <v>5</v>
      </c>
      <c r="O772">
        <v>1.031333333333333</v>
      </c>
      <c r="P772">
        <v>2.6</v>
      </c>
      <c r="Q772" t="s">
        <v>11</v>
      </c>
    </row>
    <row r="773" spans="1:17" x14ac:dyDescent="0.3">
      <c r="A773">
        <v>38909</v>
      </c>
      <c r="B773" t="s">
        <v>296</v>
      </c>
      <c r="C773" t="s">
        <v>16</v>
      </c>
      <c r="D773" t="s">
        <v>59</v>
      </c>
      <c r="E773">
        <v>6.19</v>
      </c>
      <c r="F773" s="50">
        <v>44093</v>
      </c>
      <c r="G773" s="50">
        <v>44097</v>
      </c>
      <c r="H773">
        <v>5</v>
      </c>
      <c r="I773">
        <v>2020</v>
      </c>
      <c r="J773" t="s">
        <v>9</v>
      </c>
      <c r="K773">
        <v>13</v>
      </c>
      <c r="L773">
        <v>0.39666666666666672</v>
      </c>
      <c r="M773">
        <v>5.1566666666666663</v>
      </c>
      <c r="N773">
        <v>5</v>
      </c>
      <c r="O773">
        <v>1.031333333333333</v>
      </c>
      <c r="P773">
        <v>2.6</v>
      </c>
      <c r="Q773" t="s">
        <v>14</v>
      </c>
    </row>
    <row r="774" spans="1:17" x14ac:dyDescent="0.3">
      <c r="A774">
        <v>42076</v>
      </c>
      <c r="B774" t="s">
        <v>297</v>
      </c>
      <c r="C774" t="s">
        <v>69</v>
      </c>
      <c r="D774" t="s">
        <v>69</v>
      </c>
      <c r="E774">
        <v>7.87</v>
      </c>
      <c r="F774" s="50">
        <v>44329</v>
      </c>
      <c r="G774" s="50">
        <v>44329</v>
      </c>
      <c r="H774">
        <v>7</v>
      </c>
      <c r="I774">
        <v>2020</v>
      </c>
      <c r="J774" t="s">
        <v>17</v>
      </c>
      <c r="K774">
        <v>1</v>
      </c>
      <c r="L774">
        <v>6.3888888888888884E-2</v>
      </c>
      <c r="M774">
        <v>6.3888888888888884E-2</v>
      </c>
      <c r="N774">
        <v>1</v>
      </c>
      <c r="O774">
        <v>6.3888888888888884E-2</v>
      </c>
      <c r="P774">
        <v>1</v>
      </c>
      <c r="Q774" t="s">
        <v>77</v>
      </c>
    </row>
    <row r="775" spans="1:17" x14ac:dyDescent="0.3">
      <c r="A775">
        <v>42076</v>
      </c>
      <c r="B775" t="s">
        <v>297</v>
      </c>
      <c r="C775" t="s">
        <v>69</v>
      </c>
      <c r="D775" t="s">
        <v>69</v>
      </c>
      <c r="E775">
        <v>7.87</v>
      </c>
      <c r="F775" s="50">
        <v>44329</v>
      </c>
      <c r="G775" s="50">
        <v>44329</v>
      </c>
      <c r="H775">
        <v>7</v>
      </c>
      <c r="I775">
        <v>2020</v>
      </c>
      <c r="J775" t="s">
        <v>17</v>
      </c>
      <c r="K775">
        <v>1</v>
      </c>
      <c r="L775">
        <v>6.3888888888888884E-2</v>
      </c>
      <c r="M775">
        <v>6.3888888888888884E-2</v>
      </c>
      <c r="N775">
        <v>1</v>
      </c>
      <c r="O775">
        <v>6.3888888888888884E-2</v>
      </c>
      <c r="P775">
        <v>1</v>
      </c>
      <c r="Q775" t="s">
        <v>38</v>
      </c>
    </row>
    <row r="776" spans="1:17" x14ac:dyDescent="0.3">
      <c r="A776">
        <v>42076</v>
      </c>
      <c r="B776" t="s">
        <v>297</v>
      </c>
      <c r="C776" t="s">
        <v>69</v>
      </c>
      <c r="D776" t="s">
        <v>69</v>
      </c>
      <c r="E776">
        <v>7.87</v>
      </c>
      <c r="F776" s="50">
        <v>44329</v>
      </c>
      <c r="G776" s="50">
        <v>44329</v>
      </c>
      <c r="H776">
        <v>7</v>
      </c>
      <c r="I776">
        <v>2020</v>
      </c>
      <c r="J776" t="s">
        <v>17</v>
      </c>
      <c r="K776">
        <v>1</v>
      </c>
      <c r="L776">
        <v>6.3888888888888884E-2</v>
      </c>
      <c r="M776">
        <v>6.3888888888888884E-2</v>
      </c>
      <c r="N776">
        <v>1</v>
      </c>
      <c r="O776">
        <v>6.3888888888888884E-2</v>
      </c>
      <c r="P776">
        <v>1</v>
      </c>
      <c r="Q776" t="s">
        <v>103</v>
      </c>
    </row>
    <row r="777" spans="1:17" x14ac:dyDescent="0.3">
      <c r="A777">
        <v>40833</v>
      </c>
      <c r="B777" t="s">
        <v>298</v>
      </c>
      <c r="C777" t="s">
        <v>16</v>
      </c>
      <c r="D777" t="s">
        <v>62</v>
      </c>
      <c r="E777">
        <v>7.23</v>
      </c>
      <c r="F777" s="50">
        <v>44383</v>
      </c>
      <c r="G777" s="50">
        <v>44445</v>
      </c>
      <c r="H777">
        <v>7</v>
      </c>
      <c r="I777">
        <v>2020</v>
      </c>
      <c r="J777" t="s">
        <v>19</v>
      </c>
      <c r="K777">
        <v>24</v>
      </c>
      <c r="L777">
        <v>2.361111111111111E-2</v>
      </c>
      <c r="M777">
        <v>0.56666666666666665</v>
      </c>
      <c r="N777">
        <v>63</v>
      </c>
      <c r="O777">
        <v>8.9947089947089946E-3</v>
      </c>
      <c r="P777">
        <v>0.38095238095238088</v>
      </c>
      <c r="Q777" t="s">
        <v>20</v>
      </c>
    </row>
    <row r="778" spans="1:17" x14ac:dyDescent="0.3">
      <c r="A778">
        <v>40833</v>
      </c>
      <c r="B778" t="s">
        <v>298</v>
      </c>
      <c r="C778" t="s">
        <v>16</v>
      </c>
      <c r="D778" t="s">
        <v>62</v>
      </c>
      <c r="E778">
        <v>7.23</v>
      </c>
      <c r="F778" s="50">
        <v>44383</v>
      </c>
      <c r="G778" s="50">
        <v>44445</v>
      </c>
      <c r="H778">
        <v>7</v>
      </c>
      <c r="I778">
        <v>2020</v>
      </c>
      <c r="J778" t="s">
        <v>19</v>
      </c>
      <c r="K778">
        <v>24</v>
      </c>
      <c r="L778">
        <v>2.361111111111111E-2</v>
      </c>
      <c r="M778">
        <v>0.56666666666666665</v>
      </c>
      <c r="N778">
        <v>63</v>
      </c>
      <c r="O778">
        <v>8.9947089947089946E-3</v>
      </c>
      <c r="P778">
        <v>0.38095238095238088</v>
      </c>
      <c r="Q778" t="s">
        <v>194</v>
      </c>
    </row>
    <row r="779" spans="1:17" x14ac:dyDescent="0.3">
      <c r="A779">
        <v>40833</v>
      </c>
      <c r="B779" t="s">
        <v>298</v>
      </c>
      <c r="C779" t="s">
        <v>16</v>
      </c>
      <c r="D779" t="s">
        <v>62</v>
      </c>
      <c r="E779">
        <v>7.23</v>
      </c>
      <c r="F779" s="50">
        <v>44383</v>
      </c>
      <c r="G779" s="50">
        <v>44445</v>
      </c>
      <c r="H779">
        <v>7</v>
      </c>
      <c r="I779">
        <v>2020</v>
      </c>
      <c r="J779" t="s">
        <v>19</v>
      </c>
      <c r="K779">
        <v>24</v>
      </c>
      <c r="L779">
        <v>2.361111111111111E-2</v>
      </c>
      <c r="M779">
        <v>0.56666666666666665</v>
      </c>
      <c r="N779">
        <v>63</v>
      </c>
      <c r="O779">
        <v>8.9947089947089946E-3</v>
      </c>
      <c r="P779">
        <v>0.38095238095238088</v>
      </c>
      <c r="Q779" t="s">
        <v>6</v>
      </c>
    </row>
    <row r="780" spans="1:17" x14ac:dyDescent="0.3">
      <c r="A780">
        <v>40010</v>
      </c>
      <c r="B780" t="s">
        <v>299</v>
      </c>
      <c r="C780" t="s">
        <v>16</v>
      </c>
      <c r="D780" t="s">
        <v>62</v>
      </c>
      <c r="E780">
        <v>7.43</v>
      </c>
      <c r="F780" s="50">
        <v>44126</v>
      </c>
      <c r="G780" s="50">
        <v>44138</v>
      </c>
      <c r="H780">
        <v>7</v>
      </c>
      <c r="I780">
        <v>2020</v>
      </c>
      <c r="J780" t="s">
        <v>9</v>
      </c>
      <c r="K780">
        <v>12</v>
      </c>
      <c r="L780">
        <v>0.3913888888888889</v>
      </c>
      <c r="M780">
        <v>4.6966666666666672</v>
      </c>
      <c r="N780">
        <v>13</v>
      </c>
      <c r="O780">
        <v>0.36128205128205132</v>
      </c>
      <c r="P780">
        <v>0.92307692307692313</v>
      </c>
      <c r="Q780" t="s">
        <v>63</v>
      </c>
    </row>
    <row r="781" spans="1:17" x14ac:dyDescent="0.3">
      <c r="A781">
        <v>40010</v>
      </c>
      <c r="B781" t="s">
        <v>299</v>
      </c>
      <c r="C781" t="s">
        <v>16</v>
      </c>
      <c r="D781" t="s">
        <v>62</v>
      </c>
      <c r="E781">
        <v>7.43</v>
      </c>
      <c r="F781" s="50">
        <v>44126</v>
      </c>
      <c r="G781" s="50">
        <v>44138</v>
      </c>
      <c r="H781">
        <v>7</v>
      </c>
      <c r="I781">
        <v>2020</v>
      </c>
      <c r="J781" t="s">
        <v>9</v>
      </c>
      <c r="K781">
        <v>12</v>
      </c>
      <c r="L781">
        <v>0.3913888888888889</v>
      </c>
      <c r="M781">
        <v>4.6966666666666672</v>
      </c>
      <c r="N781">
        <v>13</v>
      </c>
      <c r="O781">
        <v>0.36128205128205132</v>
      </c>
      <c r="P781">
        <v>0.92307692307692313</v>
      </c>
      <c r="Q781" t="s">
        <v>20</v>
      </c>
    </row>
    <row r="782" spans="1:17" x14ac:dyDescent="0.3">
      <c r="A782">
        <v>40010</v>
      </c>
      <c r="B782" t="s">
        <v>299</v>
      </c>
      <c r="C782" t="s">
        <v>16</v>
      </c>
      <c r="D782" t="s">
        <v>62</v>
      </c>
      <c r="E782">
        <v>7.43</v>
      </c>
      <c r="F782" s="50">
        <v>44126</v>
      </c>
      <c r="G782" s="50">
        <v>44138</v>
      </c>
      <c r="H782">
        <v>7</v>
      </c>
      <c r="I782">
        <v>2020</v>
      </c>
      <c r="J782" t="s">
        <v>9</v>
      </c>
      <c r="K782">
        <v>12</v>
      </c>
      <c r="L782">
        <v>0.3913888888888889</v>
      </c>
      <c r="M782">
        <v>4.6966666666666672</v>
      </c>
      <c r="N782">
        <v>13</v>
      </c>
      <c r="O782">
        <v>0.36128205128205132</v>
      </c>
      <c r="P782">
        <v>0.92307692307692313</v>
      </c>
      <c r="Q782" t="s">
        <v>56</v>
      </c>
    </row>
    <row r="783" spans="1:17" x14ac:dyDescent="0.3">
      <c r="A783">
        <v>40010</v>
      </c>
      <c r="B783" t="s">
        <v>299</v>
      </c>
      <c r="C783" t="s">
        <v>16</v>
      </c>
      <c r="D783" t="s">
        <v>62</v>
      </c>
      <c r="E783">
        <v>7.43</v>
      </c>
      <c r="F783" s="50">
        <v>44126</v>
      </c>
      <c r="G783" s="50">
        <v>44138</v>
      </c>
      <c r="H783">
        <v>7</v>
      </c>
      <c r="I783">
        <v>2020</v>
      </c>
      <c r="J783" t="s">
        <v>9</v>
      </c>
      <c r="K783">
        <v>12</v>
      </c>
      <c r="L783">
        <v>0.3913888888888889</v>
      </c>
      <c r="M783">
        <v>4.6966666666666672</v>
      </c>
      <c r="N783">
        <v>13</v>
      </c>
      <c r="O783">
        <v>0.36128205128205132</v>
      </c>
      <c r="P783">
        <v>0.92307692307692313</v>
      </c>
      <c r="Q783" t="s">
        <v>11</v>
      </c>
    </row>
    <row r="784" spans="1:17" x14ac:dyDescent="0.3">
      <c r="A784">
        <v>37286</v>
      </c>
      <c r="B784" t="s">
        <v>300</v>
      </c>
      <c r="C784" t="s">
        <v>50</v>
      </c>
      <c r="D784" t="s">
        <v>22</v>
      </c>
      <c r="E784">
        <v>5.69</v>
      </c>
      <c r="F784" s="50">
        <v>44042</v>
      </c>
      <c r="G784" s="50">
        <v>44042</v>
      </c>
      <c r="H784">
        <v>4</v>
      </c>
      <c r="I784">
        <v>2019</v>
      </c>
      <c r="J784" t="s">
        <v>9</v>
      </c>
      <c r="K784">
        <v>1</v>
      </c>
      <c r="L784">
        <v>0.23916666666666669</v>
      </c>
      <c r="M784">
        <v>0.23916666666666669</v>
      </c>
      <c r="N784">
        <v>1</v>
      </c>
      <c r="O784">
        <v>0.23916666666666669</v>
      </c>
      <c r="P784">
        <v>1</v>
      </c>
      <c r="Q784" t="s">
        <v>20</v>
      </c>
    </row>
    <row r="785" spans="1:17" x14ac:dyDescent="0.3">
      <c r="A785">
        <v>37286</v>
      </c>
      <c r="B785" t="s">
        <v>300</v>
      </c>
      <c r="C785" t="s">
        <v>50</v>
      </c>
      <c r="D785" t="s">
        <v>22</v>
      </c>
      <c r="E785">
        <v>5.69</v>
      </c>
      <c r="F785" s="50">
        <v>44042</v>
      </c>
      <c r="G785" s="50">
        <v>44042</v>
      </c>
      <c r="H785">
        <v>4</v>
      </c>
      <c r="I785">
        <v>2019</v>
      </c>
      <c r="J785" t="s">
        <v>9</v>
      </c>
      <c r="K785">
        <v>1</v>
      </c>
      <c r="L785">
        <v>0.23916666666666669</v>
      </c>
      <c r="M785">
        <v>0.23916666666666669</v>
      </c>
      <c r="N785">
        <v>1</v>
      </c>
      <c r="O785">
        <v>0.23916666666666669</v>
      </c>
      <c r="P785">
        <v>1</v>
      </c>
      <c r="Q785" t="s">
        <v>11</v>
      </c>
    </row>
    <row r="786" spans="1:17" x14ac:dyDescent="0.3">
      <c r="A786">
        <v>41783</v>
      </c>
      <c r="B786" t="s">
        <v>301</v>
      </c>
      <c r="C786" t="s">
        <v>16</v>
      </c>
      <c r="D786" t="s">
        <v>62</v>
      </c>
      <c r="E786">
        <v>6.48</v>
      </c>
      <c r="F786" s="50">
        <v>44393</v>
      </c>
      <c r="G786" s="50">
        <v>44397</v>
      </c>
      <c r="H786">
        <v>4</v>
      </c>
      <c r="I786">
        <v>2020</v>
      </c>
      <c r="J786" t="s">
        <v>19</v>
      </c>
      <c r="K786">
        <v>12</v>
      </c>
      <c r="L786">
        <v>0.39444444444444438</v>
      </c>
      <c r="M786">
        <v>4.7333333333333334</v>
      </c>
      <c r="N786">
        <v>5</v>
      </c>
      <c r="O786">
        <v>0.94666666666666666</v>
      </c>
      <c r="P786">
        <v>2.4</v>
      </c>
      <c r="Q786" t="s">
        <v>32</v>
      </c>
    </row>
    <row r="787" spans="1:17" x14ac:dyDescent="0.3">
      <c r="A787">
        <v>41783</v>
      </c>
      <c r="B787" t="s">
        <v>301</v>
      </c>
      <c r="C787" t="s">
        <v>16</v>
      </c>
      <c r="D787" t="s">
        <v>62</v>
      </c>
      <c r="E787">
        <v>6.48</v>
      </c>
      <c r="F787" s="50">
        <v>44393</v>
      </c>
      <c r="G787" s="50">
        <v>44397</v>
      </c>
      <c r="H787">
        <v>4</v>
      </c>
      <c r="I787">
        <v>2020</v>
      </c>
      <c r="J787" t="s">
        <v>19</v>
      </c>
      <c r="K787">
        <v>12</v>
      </c>
      <c r="L787">
        <v>0.39444444444444438</v>
      </c>
      <c r="M787">
        <v>4.7333333333333334</v>
      </c>
      <c r="N787">
        <v>5</v>
      </c>
      <c r="O787">
        <v>0.94666666666666666</v>
      </c>
      <c r="P787">
        <v>2.4</v>
      </c>
      <c r="Q787" t="s">
        <v>33</v>
      </c>
    </row>
    <row r="788" spans="1:17" x14ac:dyDescent="0.3">
      <c r="A788">
        <v>37021</v>
      </c>
      <c r="B788" t="s">
        <v>302</v>
      </c>
      <c r="C788" t="s">
        <v>3</v>
      </c>
      <c r="D788" t="s">
        <v>36</v>
      </c>
      <c r="E788">
        <v>5.74</v>
      </c>
      <c r="F788" s="50">
        <v>44042</v>
      </c>
      <c r="G788" s="50">
        <v>44107</v>
      </c>
      <c r="H788">
        <v>5</v>
      </c>
      <c r="I788">
        <v>2018</v>
      </c>
      <c r="J788" t="s">
        <v>5</v>
      </c>
      <c r="K788">
        <v>6</v>
      </c>
      <c r="L788">
        <v>7.4999999999999997E-2</v>
      </c>
      <c r="M788">
        <v>0.45</v>
      </c>
      <c r="N788">
        <v>66</v>
      </c>
      <c r="O788">
        <v>6.8181818181818179E-3</v>
      </c>
      <c r="P788">
        <v>9.0909090909090912E-2</v>
      </c>
      <c r="Q788" t="s">
        <v>56</v>
      </c>
    </row>
    <row r="789" spans="1:17" x14ac:dyDescent="0.3">
      <c r="A789">
        <v>40530</v>
      </c>
      <c r="B789" t="s">
        <v>303</v>
      </c>
      <c r="C789" t="s">
        <v>16</v>
      </c>
      <c r="D789" t="s">
        <v>59</v>
      </c>
      <c r="E789">
        <v>7.12</v>
      </c>
      <c r="F789" s="50">
        <v>44567</v>
      </c>
      <c r="G789" s="50">
        <v>44567</v>
      </c>
      <c r="H789">
        <v>6</v>
      </c>
      <c r="I789">
        <v>2021</v>
      </c>
      <c r="J789" t="s">
        <v>9</v>
      </c>
      <c r="K789">
        <v>12</v>
      </c>
      <c r="L789">
        <v>0.3963888888888889</v>
      </c>
      <c r="M789">
        <v>4.7566666666666668</v>
      </c>
      <c r="N789">
        <v>1</v>
      </c>
      <c r="O789">
        <v>4.7566666666666668</v>
      </c>
      <c r="P789">
        <v>12</v>
      </c>
      <c r="Q789" t="s">
        <v>24</v>
      </c>
    </row>
    <row r="790" spans="1:17" x14ac:dyDescent="0.3">
      <c r="A790">
        <v>40530</v>
      </c>
      <c r="B790" t="s">
        <v>303</v>
      </c>
      <c r="C790" t="s">
        <v>16</v>
      </c>
      <c r="D790" t="s">
        <v>59</v>
      </c>
      <c r="E790">
        <v>7.12</v>
      </c>
      <c r="F790" s="50">
        <v>44567</v>
      </c>
      <c r="G790" s="50">
        <v>44567</v>
      </c>
      <c r="H790">
        <v>6</v>
      </c>
      <c r="I790">
        <v>2021</v>
      </c>
      <c r="J790" t="s">
        <v>9</v>
      </c>
      <c r="K790">
        <v>12</v>
      </c>
      <c r="L790">
        <v>0.3963888888888889</v>
      </c>
      <c r="M790">
        <v>4.7566666666666668</v>
      </c>
      <c r="N790">
        <v>1</v>
      </c>
      <c r="O790">
        <v>4.7566666666666668</v>
      </c>
      <c r="P790">
        <v>12</v>
      </c>
      <c r="Q790" t="s">
        <v>41</v>
      </c>
    </row>
    <row r="791" spans="1:17" x14ac:dyDescent="0.3">
      <c r="A791">
        <v>40530</v>
      </c>
      <c r="B791" t="s">
        <v>303</v>
      </c>
      <c r="C791" t="s">
        <v>16</v>
      </c>
      <c r="D791" t="s">
        <v>59</v>
      </c>
      <c r="E791">
        <v>7.12</v>
      </c>
      <c r="F791" s="50">
        <v>44567</v>
      </c>
      <c r="G791" s="50">
        <v>44567</v>
      </c>
      <c r="H791">
        <v>6</v>
      </c>
      <c r="I791">
        <v>2021</v>
      </c>
      <c r="J791" t="s">
        <v>9</v>
      </c>
      <c r="K791">
        <v>12</v>
      </c>
      <c r="L791">
        <v>0.3963888888888889</v>
      </c>
      <c r="M791">
        <v>4.7566666666666668</v>
      </c>
      <c r="N791">
        <v>1</v>
      </c>
      <c r="O791">
        <v>4.7566666666666668</v>
      </c>
      <c r="P791">
        <v>12</v>
      </c>
      <c r="Q791" t="s">
        <v>32</v>
      </c>
    </row>
    <row r="792" spans="1:17" x14ac:dyDescent="0.3">
      <c r="A792">
        <v>45604</v>
      </c>
      <c r="B792" t="s">
        <v>304</v>
      </c>
      <c r="C792" t="s">
        <v>8</v>
      </c>
      <c r="D792" t="s">
        <v>59</v>
      </c>
      <c r="E792">
        <v>6.67</v>
      </c>
      <c r="F792" s="50">
        <v>44903</v>
      </c>
      <c r="G792" s="50">
        <v>44903</v>
      </c>
      <c r="H792">
        <v>6</v>
      </c>
      <c r="I792">
        <v>2021</v>
      </c>
      <c r="J792" t="s">
        <v>17</v>
      </c>
      <c r="K792">
        <v>2</v>
      </c>
      <c r="L792">
        <v>0.22222222222222221</v>
      </c>
      <c r="M792">
        <v>0.44444444444444442</v>
      </c>
      <c r="N792">
        <v>1</v>
      </c>
      <c r="O792">
        <v>0.44444444444444442</v>
      </c>
      <c r="P792">
        <v>2</v>
      </c>
      <c r="Q792" t="s">
        <v>24</v>
      </c>
    </row>
    <row r="793" spans="1:17" x14ac:dyDescent="0.3">
      <c r="A793">
        <v>45604</v>
      </c>
      <c r="B793" t="s">
        <v>304</v>
      </c>
      <c r="C793" t="s">
        <v>8</v>
      </c>
      <c r="D793" t="s">
        <v>59</v>
      </c>
      <c r="E793">
        <v>6.67</v>
      </c>
      <c r="F793" s="50">
        <v>44903</v>
      </c>
      <c r="G793" s="50">
        <v>44903</v>
      </c>
      <c r="H793">
        <v>6</v>
      </c>
      <c r="I793">
        <v>2021</v>
      </c>
      <c r="J793" t="s">
        <v>17</v>
      </c>
      <c r="K793">
        <v>2</v>
      </c>
      <c r="L793">
        <v>0.22222222222222221</v>
      </c>
      <c r="M793">
        <v>0.44444444444444442</v>
      </c>
      <c r="N793">
        <v>1</v>
      </c>
      <c r="O793">
        <v>0.44444444444444442</v>
      </c>
      <c r="P793">
        <v>2</v>
      </c>
      <c r="Q793" t="s">
        <v>41</v>
      </c>
    </row>
    <row r="794" spans="1:17" x14ac:dyDescent="0.3">
      <c r="A794">
        <v>45604</v>
      </c>
      <c r="B794" t="s">
        <v>304</v>
      </c>
      <c r="C794" t="s">
        <v>8</v>
      </c>
      <c r="D794" t="s">
        <v>59</v>
      </c>
      <c r="E794">
        <v>6.67</v>
      </c>
      <c r="F794" s="50">
        <v>44903</v>
      </c>
      <c r="G794" s="50">
        <v>44903</v>
      </c>
      <c r="H794">
        <v>6</v>
      </c>
      <c r="I794">
        <v>2021</v>
      </c>
      <c r="J794" t="s">
        <v>17</v>
      </c>
      <c r="K794">
        <v>2</v>
      </c>
      <c r="L794">
        <v>0.22222222222222221</v>
      </c>
      <c r="M794">
        <v>0.44444444444444442</v>
      </c>
      <c r="N794">
        <v>1</v>
      </c>
      <c r="O794">
        <v>0.44444444444444442</v>
      </c>
      <c r="P794">
        <v>2</v>
      </c>
      <c r="Q794" t="s">
        <v>32</v>
      </c>
    </row>
    <row r="795" spans="1:17" x14ac:dyDescent="0.3">
      <c r="A795">
        <v>36906</v>
      </c>
      <c r="B795" t="s">
        <v>305</v>
      </c>
      <c r="C795" t="s">
        <v>16</v>
      </c>
      <c r="D795" t="s">
        <v>62</v>
      </c>
      <c r="E795">
        <v>7.02</v>
      </c>
      <c r="F795" s="50">
        <v>44207</v>
      </c>
      <c r="G795" s="50">
        <v>44208</v>
      </c>
      <c r="H795">
        <v>6</v>
      </c>
      <c r="I795">
        <v>2018</v>
      </c>
      <c r="J795" t="s">
        <v>5</v>
      </c>
      <c r="K795">
        <v>11</v>
      </c>
      <c r="L795">
        <v>0.39444444444444438</v>
      </c>
      <c r="M795">
        <v>4.3388888888888886</v>
      </c>
      <c r="N795">
        <v>2</v>
      </c>
      <c r="O795">
        <v>2.1694444444444438</v>
      </c>
      <c r="P795">
        <v>5.5</v>
      </c>
      <c r="Q795" t="s">
        <v>73</v>
      </c>
    </row>
    <row r="796" spans="1:17" x14ac:dyDescent="0.3">
      <c r="A796">
        <v>36906</v>
      </c>
      <c r="B796" t="s">
        <v>305</v>
      </c>
      <c r="C796" t="s">
        <v>16</v>
      </c>
      <c r="D796" t="s">
        <v>62</v>
      </c>
      <c r="E796">
        <v>7.02</v>
      </c>
      <c r="F796" s="50">
        <v>44207</v>
      </c>
      <c r="G796" s="50">
        <v>44208</v>
      </c>
      <c r="H796">
        <v>6</v>
      </c>
      <c r="I796">
        <v>2018</v>
      </c>
      <c r="J796" t="s">
        <v>5</v>
      </c>
      <c r="K796">
        <v>11</v>
      </c>
      <c r="L796">
        <v>0.39444444444444438</v>
      </c>
      <c r="M796">
        <v>4.3388888888888886</v>
      </c>
      <c r="N796">
        <v>2</v>
      </c>
      <c r="O796">
        <v>2.1694444444444438</v>
      </c>
      <c r="P796">
        <v>5.5</v>
      </c>
      <c r="Q796" t="s">
        <v>20</v>
      </c>
    </row>
    <row r="797" spans="1:17" x14ac:dyDescent="0.3">
      <c r="A797">
        <v>36906</v>
      </c>
      <c r="B797" t="s">
        <v>305</v>
      </c>
      <c r="C797" t="s">
        <v>16</v>
      </c>
      <c r="D797" t="s">
        <v>62</v>
      </c>
      <c r="E797">
        <v>7.02</v>
      </c>
      <c r="F797" s="50">
        <v>44207</v>
      </c>
      <c r="G797" s="50">
        <v>44208</v>
      </c>
      <c r="H797">
        <v>6</v>
      </c>
      <c r="I797">
        <v>2018</v>
      </c>
      <c r="J797" t="s">
        <v>5</v>
      </c>
      <c r="K797">
        <v>11</v>
      </c>
      <c r="L797">
        <v>0.39444444444444438</v>
      </c>
      <c r="M797">
        <v>4.3388888888888886</v>
      </c>
      <c r="N797">
        <v>2</v>
      </c>
      <c r="O797">
        <v>2.1694444444444438</v>
      </c>
      <c r="P797">
        <v>5.5</v>
      </c>
      <c r="Q797" t="s">
        <v>106</v>
      </c>
    </row>
    <row r="798" spans="1:17" x14ac:dyDescent="0.3">
      <c r="A798">
        <v>36906</v>
      </c>
      <c r="B798" t="s">
        <v>305</v>
      </c>
      <c r="C798" t="s">
        <v>16</v>
      </c>
      <c r="D798" t="s">
        <v>62</v>
      </c>
      <c r="E798">
        <v>7.02</v>
      </c>
      <c r="F798" s="50">
        <v>44207</v>
      </c>
      <c r="G798" s="50">
        <v>44208</v>
      </c>
      <c r="H798">
        <v>6</v>
      </c>
      <c r="I798">
        <v>2018</v>
      </c>
      <c r="J798" t="s">
        <v>5</v>
      </c>
      <c r="K798">
        <v>11</v>
      </c>
      <c r="L798">
        <v>0.39444444444444438</v>
      </c>
      <c r="M798">
        <v>4.3388888888888886</v>
      </c>
      <c r="N798">
        <v>2</v>
      </c>
      <c r="O798">
        <v>2.1694444444444438</v>
      </c>
      <c r="P798">
        <v>5.5</v>
      </c>
      <c r="Q798" t="s">
        <v>118</v>
      </c>
    </row>
    <row r="799" spans="1:17" x14ac:dyDescent="0.3">
      <c r="A799">
        <v>36906</v>
      </c>
      <c r="B799" t="s">
        <v>305</v>
      </c>
      <c r="C799" t="s">
        <v>16</v>
      </c>
      <c r="D799" t="s">
        <v>62</v>
      </c>
      <c r="E799">
        <v>7.02</v>
      </c>
      <c r="F799" s="50">
        <v>44207</v>
      </c>
      <c r="G799" s="50">
        <v>44208</v>
      </c>
      <c r="H799">
        <v>6</v>
      </c>
      <c r="I799">
        <v>2018</v>
      </c>
      <c r="J799" t="s">
        <v>5</v>
      </c>
      <c r="K799">
        <v>11</v>
      </c>
      <c r="L799">
        <v>0.39444444444444438</v>
      </c>
      <c r="M799">
        <v>4.3388888888888886</v>
      </c>
      <c r="N799">
        <v>2</v>
      </c>
      <c r="O799">
        <v>2.1694444444444438</v>
      </c>
      <c r="P799">
        <v>5.5</v>
      </c>
      <c r="Q799" t="s">
        <v>103</v>
      </c>
    </row>
    <row r="800" spans="1:17" x14ac:dyDescent="0.3">
      <c r="A800">
        <v>38383</v>
      </c>
      <c r="B800" t="s">
        <v>306</v>
      </c>
      <c r="C800" t="s">
        <v>3</v>
      </c>
      <c r="D800" t="s">
        <v>62</v>
      </c>
      <c r="E800">
        <v>7.16</v>
      </c>
      <c r="F800" s="50">
        <v>44208</v>
      </c>
      <c r="G800" s="50">
        <v>44208</v>
      </c>
      <c r="H800">
        <v>6</v>
      </c>
      <c r="I800">
        <v>2018</v>
      </c>
      <c r="J800" t="s">
        <v>19</v>
      </c>
      <c r="K800">
        <v>1</v>
      </c>
      <c r="L800">
        <v>0.38333333333333341</v>
      </c>
      <c r="M800">
        <v>0.38333333333333341</v>
      </c>
      <c r="N800">
        <v>1</v>
      </c>
      <c r="O800">
        <v>0.38333333333333341</v>
      </c>
      <c r="P800">
        <v>1</v>
      </c>
      <c r="Q800" t="s">
        <v>73</v>
      </c>
    </row>
    <row r="801" spans="1:17" x14ac:dyDescent="0.3">
      <c r="A801">
        <v>38383</v>
      </c>
      <c r="B801" t="s">
        <v>306</v>
      </c>
      <c r="C801" t="s">
        <v>3</v>
      </c>
      <c r="D801" t="s">
        <v>62</v>
      </c>
      <c r="E801">
        <v>7.16</v>
      </c>
      <c r="F801" s="50">
        <v>44208</v>
      </c>
      <c r="G801" s="50">
        <v>44208</v>
      </c>
      <c r="H801">
        <v>6</v>
      </c>
      <c r="I801">
        <v>2018</v>
      </c>
      <c r="J801" t="s">
        <v>19</v>
      </c>
      <c r="K801">
        <v>1</v>
      </c>
      <c r="L801">
        <v>0.38333333333333341</v>
      </c>
      <c r="M801">
        <v>0.38333333333333341</v>
      </c>
      <c r="N801">
        <v>1</v>
      </c>
      <c r="O801">
        <v>0.38333333333333341</v>
      </c>
      <c r="P801">
        <v>1</v>
      </c>
      <c r="Q801" t="s">
        <v>20</v>
      </c>
    </row>
    <row r="802" spans="1:17" x14ac:dyDescent="0.3">
      <c r="A802">
        <v>38383</v>
      </c>
      <c r="B802" t="s">
        <v>306</v>
      </c>
      <c r="C802" t="s">
        <v>3</v>
      </c>
      <c r="D802" t="s">
        <v>62</v>
      </c>
      <c r="E802">
        <v>7.16</v>
      </c>
      <c r="F802" s="50">
        <v>44208</v>
      </c>
      <c r="G802" s="50">
        <v>44208</v>
      </c>
      <c r="H802">
        <v>6</v>
      </c>
      <c r="I802">
        <v>2018</v>
      </c>
      <c r="J802" t="s">
        <v>19</v>
      </c>
      <c r="K802">
        <v>1</v>
      </c>
      <c r="L802">
        <v>0.38333333333333341</v>
      </c>
      <c r="M802">
        <v>0.38333333333333341</v>
      </c>
      <c r="N802">
        <v>1</v>
      </c>
      <c r="O802">
        <v>0.38333333333333341</v>
      </c>
      <c r="P802">
        <v>1</v>
      </c>
      <c r="Q802" t="s">
        <v>106</v>
      </c>
    </row>
    <row r="803" spans="1:17" x14ac:dyDescent="0.3">
      <c r="A803">
        <v>38383</v>
      </c>
      <c r="B803" t="s">
        <v>306</v>
      </c>
      <c r="C803" t="s">
        <v>3</v>
      </c>
      <c r="D803" t="s">
        <v>62</v>
      </c>
      <c r="E803">
        <v>7.16</v>
      </c>
      <c r="F803" s="50">
        <v>44208</v>
      </c>
      <c r="G803" s="50">
        <v>44208</v>
      </c>
      <c r="H803">
        <v>6</v>
      </c>
      <c r="I803">
        <v>2018</v>
      </c>
      <c r="J803" t="s">
        <v>19</v>
      </c>
      <c r="K803">
        <v>1</v>
      </c>
      <c r="L803">
        <v>0.38333333333333341</v>
      </c>
      <c r="M803">
        <v>0.38333333333333341</v>
      </c>
      <c r="N803">
        <v>1</v>
      </c>
      <c r="O803">
        <v>0.38333333333333341</v>
      </c>
      <c r="P803">
        <v>1</v>
      </c>
      <c r="Q803" t="s">
        <v>118</v>
      </c>
    </row>
    <row r="804" spans="1:17" x14ac:dyDescent="0.3">
      <c r="A804">
        <v>38383</v>
      </c>
      <c r="B804" t="s">
        <v>306</v>
      </c>
      <c r="C804" t="s">
        <v>3</v>
      </c>
      <c r="D804" t="s">
        <v>62</v>
      </c>
      <c r="E804">
        <v>7.16</v>
      </c>
      <c r="F804" s="50">
        <v>44208</v>
      </c>
      <c r="G804" s="50">
        <v>44208</v>
      </c>
      <c r="H804">
        <v>6</v>
      </c>
      <c r="I804">
        <v>2018</v>
      </c>
      <c r="J804" t="s">
        <v>19</v>
      </c>
      <c r="K804">
        <v>1</v>
      </c>
      <c r="L804">
        <v>0.38333333333333341</v>
      </c>
      <c r="M804">
        <v>0.38333333333333341</v>
      </c>
      <c r="N804">
        <v>1</v>
      </c>
      <c r="O804">
        <v>0.38333333333333341</v>
      </c>
      <c r="P804">
        <v>1</v>
      </c>
      <c r="Q804" t="s">
        <v>103</v>
      </c>
    </row>
    <row r="805" spans="1:17" x14ac:dyDescent="0.3">
      <c r="A805">
        <v>39049</v>
      </c>
      <c r="B805" t="s">
        <v>307</v>
      </c>
      <c r="C805" t="s">
        <v>16</v>
      </c>
      <c r="D805" t="s">
        <v>62</v>
      </c>
      <c r="E805">
        <v>7.46</v>
      </c>
      <c r="F805" s="50">
        <v>44296</v>
      </c>
      <c r="G805" s="50">
        <v>44304</v>
      </c>
      <c r="H805">
        <v>6</v>
      </c>
      <c r="I805">
        <v>2020</v>
      </c>
      <c r="J805" t="s">
        <v>17</v>
      </c>
      <c r="K805">
        <v>11</v>
      </c>
      <c r="L805">
        <v>0.39444444444444438</v>
      </c>
      <c r="M805">
        <v>4.3388888888888886</v>
      </c>
      <c r="N805">
        <v>9</v>
      </c>
      <c r="O805">
        <v>0.48209876543209867</v>
      </c>
      <c r="P805">
        <v>1.2222222222222221</v>
      </c>
      <c r="Q805" t="s">
        <v>73</v>
      </c>
    </row>
    <row r="806" spans="1:17" x14ac:dyDescent="0.3">
      <c r="A806">
        <v>39049</v>
      </c>
      <c r="B806" t="s">
        <v>307</v>
      </c>
      <c r="C806" t="s">
        <v>16</v>
      </c>
      <c r="D806" t="s">
        <v>62</v>
      </c>
      <c r="E806">
        <v>7.46</v>
      </c>
      <c r="F806" s="50">
        <v>44296</v>
      </c>
      <c r="G806" s="50">
        <v>44304</v>
      </c>
      <c r="H806">
        <v>6</v>
      </c>
      <c r="I806">
        <v>2020</v>
      </c>
      <c r="J806" t="s">
        <v>17</v>
      </c>
      <c r="K806">
        <v>11</v>
      </c>
      <c r="L806">
        <v>0.39444444444444438</v>
      </c>
      <c r="M806">
        <v>4.3388888888888886</v>
      </c>
      <c r="N806">
        <v>9</v>
      </c>
      <c r="O806">
        <v>0.48209876543209867</v>
      </c>
      <c r="P806">
        <v>1.2222222222222221</v>
      </c>
      <c r="Q806" t="s">
        <v>20</v>
      </c>
    </row>
    <row r="807" spans="1:17" x14ac:dyDescent="0.3">
      <c r="A807">
        <v>39049</v>
      </c>
      <c r="B807" t="s">
        <v>307</v>
      </c>
      <c r="C807" t="s">
        <v>16</v>
      </c>
      <c r="D807" t="s">
        <v>62</v>
      </c>
      <c r="E807">
        <v>7.46</v>
      </c>
      <c r="F807" s="50">
        <v>44296</v>
      </c>
      <c r="G807" s="50">
        <v>44304</v>
      </c>
      <c r="H807">
        <v>6</v>
      </c>
      <c r="I807">
        <v>2020</v>
      </c>
      <c r="J807" t="s">
        <v>17</v>
      </c>
      <c r="K807">
        <v>11</v>
      </c>
      <c r="L807">
        <v>0.39444444444444438</v>
      </c>
      <c r="M807">
        <v>4.3388888888888886</v>
      </c>
      <c r="N807">
        <v>9</v>
      </c>
      <c r="O807">
        <v>0.48209876543209867</v>
      </c>
      <c r="P807">
        <v>1.2222222222222221</v>
      </c>
      <c r="Q807" t="s">
        <v>106</v>
      </c>
    </row>
    <row r="808" spans="1:17" x14ac:dyDescent="0.3">
      <c r="A808">
        <v>39049</v>
      </c>
      <c r="B808" t="s">
        <v>307</v>
      </c>
      <c r="C808" t="s">
        <v>16</v>
      </c>
      <c r="D808" t="s">
        <v>62</v>
      </c>
      <c r="E808">
        <v>7.46</v>
      </c>
      <c r="F808" s="50">
        <v>44296</v>
      </c>
      <c r="G808" s="50">
        <v>44304</v>
      </c>
      <c r="H808">
        <v>6</v>
      </c>
      <c r="I808">
        <v>2020</v>
      </c>
      <c r="J808" t="s">
        <v>17</v>
      </c>
      <c r="K808">
        <v>11</v>
      </c>
      <c r="L808">
        <v>0.39444444444444438</v>
      </c>
      <c r="M808">
        <v>4.3388888888888886</v>
      </c>
      <c r="N808">
        <v>9</v>
      </c>
      <c r="O808">
        <v>0.48209876543209867</v>
      </c>
      <c r="P808">
        <v>1.2222222222222221</v>
      </c>
      <c r="Q808" t="s">
        <v>118</v>
      </c>
    </row>
    <row r="809" spans="1:17" x14ac:dyDescent="0.3">
      <c r="A809">
        <v>39049</v>
      </c>
      <c r="B809" t="s">
        <v>307</v>
      </c>
      <c r="C809" t="s">
        <v>16</v>
      </c>
      <c r="D809" t="s">
        <v>62</v>
      </c>
      <c r="E809">
        <v>7.46</v>
      </c>
      <c r="F809" s="50">
        <v>44296</v>
      </c>
      <c r="G809" s="50">
        <v>44304</v>
      </c>
      <c r="H809">
        <v>6</v>
      </c>
      <c r="I809">
        <v>2020</v>
      </c>
      <c r="J809" t="s">
        <v>17</v>
      </c>
      <c r="K809">
        <v>11</v>
      </c>
      <c r="L809">
        <v>0.39444444444444438</v>
      </c>
      <c r="M809">
        <v>4.3388888888888886</v>
      </c>
      <c r="N809">
        <v>9</v>
      </c>
      <c r="O809">
        <v>0.48209876543209867</v>
      </c>
      <c r="P809">
        <v>1.2222222222222221</v>
      </c>
      <c r="Q809" t="s">
        <v>103</v>
      </c>
    </row>
    <row r="810" spans="1:17" x14ac:dyDescent="0.3">
      <c r="A810">
        <v>40661</v>
      </c>
      <c r="B810" t="s">
        <v>308</v>
      </c>
      <c r="C810" t="s">
        <v>8</v>
      </c>
      <c r="D810" t="s">
        <v>62</v>
      </c>
      <c r="E810">
        <v>7.23</v>
      </c>
      <c r="F810" s="50">
        <v>44304</v>
      </c>
      <c r="G810" s="50">
        <v>44304</v>
      </c>
      <c r="H810">
        <v>6</v>
      </c>
      <c r="I810">
        <v>2020</v>
      </c>
      <c r="J810" t="s">
        <v>17</v>
      </c>
      <c r="K810">
        <v>1</v>
      </c>
      <c r="L810">
        <v>0.39444444444444438</v>
      </c>
      <c r="M810">
        <v>0.39444444444444438</v>
      </c>
      <c r="N810">
        <v>1</v>
      </c>
      <c r="O810">
        <v>0.39444444444444438</v>
      </c>
      <c r="P810">
        <v>1</v>
      </c>
      <c r="Q810" t="s">
        <v>73</v>
      </c>
    </row>
    <row r="811" spans="1:17" x14ac:dyDescent="0.3">
      <c r="A811">
        <v>40661</v>
      </c>
      <c r="B811" t="s">
        <v>308</v>
      </c>
      <c r="C811" t="s">
        <v>8</v>
      </c>
      <c r="D811" t="s">
        <v>62</v>
      </c>
      <c r="E811">
        <v>7.23</v>
      </c>
      <c r="F811" s="50">
        <v>44304</v>
      </c>
      <c r="G811" s="50">
        <v>44304</v>
      </c>
      <c r="H811">
        <v>6</v>
      </c>
      <c r="I811">
        <v>2020</v>
      </c>
      <c r="J811" t="s">
        <v>17</v>
      </c>
      <c r="K811">
        <v>1</v>
      </c>
      <c r="L811">
        <v>0.39444444444444438</v>
      </c>
      <c r="M811">
        <v>0.39444444444444438</v>
      </c>
      <c r="N811">
        <v>1</v>
      </c>
      <c r="O811">
        <v>0.39444444444444438</v>
      </c>
      <c r="P811">
        <v>1</v>
      </c>
      <c r="Q811" t="s">
        <v>20</v>
      </c>
    </row>
    <row r="812" spans="1:17" x14ac:dyDescent="0.3">
      <c r="A812">
        <v>40661</v>
      </c>
      <c r="B812" t="s">
        <v>308</v>
      </c>
      <c r="C812" t="s">
        <v>8</v>
      </c>
      <c r="D812" t="s">
        <v>62</v>
      </c>
      <c r="E812">
        <v>7.23</v>
      </c>
      <c r="F812" s="50">
        <v>44304</v>
      </c>
      <c r="G812" s="50">
        <v>44304</v>
      </c>
      <c r="H812">
        <v>6</v>
      </c>
      <c r="I812">
        <v>2020</v>
      </c>
      <c r="J812" t="s">
        <v>17</v>
      </c>
      <c r="K812">
        <v>1</v>
      </c>
      <c r="L812">
        <v>0.39444444444444438</v>
      </c>
      <c r="M812">
        <v>0.39444444444444438</v>
      </c>
      <c r="N812">
        <v>1</v>
      </c>
      <c r="O812">
        <v>0.39444444444444438</v>
      </c>
      <c r="P812">
        <v>1</v>
      </c>
      <c r="Q812" t="s">
        <v>106</v>
      </c>
    </row>
    <row r="813" spans="1:17" x14ac:dyDescent="0.3">
      <c r="A813">
        <v>40661</v>
      </c>
      <c r="B813" t="s">
        <v>308</v>
      </c>
      <c r="C813" t="s">
        <v>8</v>
      </c>
      <c r="D813" t="s">
        <v>62</v>
      </c>
      <c r="E813">
        <v>7.23</v>
      </c>
      <c r="F813" s="50">
        <v>44304</v>
      </c>
      <c r="G813" s="50">
        <v>44304</v>
      </c>
      <c r="H813">
        <v>6</v>
      </c>
      <c r="I813">
        <v>2020</v>
      </c>
      <c r="J813" t="s">
        <v>17</v>
      </c>
      <c r="K813">
        <v>1</v>
      </c>
      <c r="L813">
        <v>0.39444444444444438</v>
      </c>
      <c r="M813">
        <v>0.39444444444444438</v>
      </c>
      <c r="N813">
        <v>1</v>
      </c>
      <c r="O813">
        <v>0.39444444444444438</v>
      </c>
      <c r="P813">
        <v>1</v>
      </c>
      <c r="Q813" t="s">
        <v>118</v>
      </c>
    </row>
    <row r="814" spans="1:17" x14ac:dyDescent="0.3">
      <c r="A814">
        <v>40661</v>
      </c>
      <c r="B814" t="s">
        <v>308</v>
      </c>
      <c r="C814" t="s">
        <v>8</v>
      </c>
      <c r="D814" t="s">
        <v>62</v>
      </c>
      <c r="E814">
        <v>7.23</v>
      </c>
      <c r="F814" s="50">
        <v>44304</v>
      </c>
      <c r="G814" s="50">
        <v>44304</v>
      </c>
      <c r="H814">
        <v>6</v>
      </c>
      <c r="I814">
        <v>2020</v>
      </c>
      <c r="J814" t="s">
        <v>17</v>
      </c>
      <c r="K814">
        <v>1</v>
      </c>
      <c r="L814">
        <v>0.39444444444444438</v>
      </c>
      <c r="M814">
        <v>0.39444444444444438</v>
      </c>
      <c r="N814">
        <v>1</v>
      </c>
      <c r="O814">
        <v>0.39444444444444438</v>
      </c>
      <c r="P814">
        <v>1</v>
      </c>
      <c r="Q814" t="s">
        <v>103</v>
      </c>
    </row>
    <row r="815" spans="1:17" x14ac:dyDescent="0.3">
      <c r="A815">
        <v>570</v>
      </c>
      <c r="B815" t="s">
        <v>309</v>
      </c>
      <c r="C815" t="s">
        <v>85</v>
      </c>
      <c r="D815" t="s">
        <v>22</v>
      </c>
      <c r="E815">
        <v>7.78</v>
      </c>
      <c r="F815" s="50">
        <v>43497</v>
      </c>
      <c r="G815" s="50">
        <v>43497</v>
      </c>
      <c r="H815">
        <v>8</v>
      </c>
      <c r="I815">
        <v>2000</v>
      </c>
      <c r="J815" t="s">
        <v>17</v>
      </c>
      <c r="K815">
        <v>1</v>
      </c>
      <c r="L815">
        <v>1.7</v>
      </c>
      <c r="M815">
        <v>1.7</v>
      </c>
      <c r="N815">
        <v>1</v>
      </c>
      <c r="O815">
        <v>1.7</v>
      </c>
      <c r="P815">
        <v>1</v>
      </c>
      <c r="Q815" t="s">
        <v>75</v>
      </c>
    </row>
    <row r="816" spans="1:17" x14ac:dyDescent="0.3">
      <c r="A816">
        <v>570</v>
      </c>
      <c r="B816" t="s">
        <v>309</v>
      </c>
      <c r="C816" t="s">
        <v>85</v>
      </c>
      <c r="D816" t="s">
        <v>22</v>
      </c>
      <c r="E816">
        <v>7.78</v>
      </c>
      <c r="F816" s="50">
        <v>43497</v>
      </c>
      <c r="G816" s="50">
        <v>43497</v>
      </c>
      <c r="H816">
        <v>8</v>
      </c>
      <c r="I816">
        <v>2000</v>
      </c>
      <c r="J816" t="s">
        <v>17</v>
      </c>
      <c r="K816">
        <v>1</v>
      </c>
      <c r="L816">
        <v>1.7</v>
      </c>
      <c r="M816">
        <v>1.7</v>
      </c>
      <c r="N816">
        <v>1</v>
      </c>
      <c r="O816">
        <v>1.7</v>
      </c>
      <c r="P816">
        <v>1</v>
      </c>
      <c r="Q816" t="s">
        <v>55</v>
      </c>
    </row>
    <row r="817" spans="1:17" x14ac:dyDescent="0.3">
      <c r="A817">
        <v>570</v>
      </c>
      <c r="B817" t="s">
        <v>309</v>
      </c>
      <c r="C817" t="s">
        <v>85</v>
      </c>
      <c r="D817" t="s">
        <v>22</v>
      </c>
      <c r="E817">
        <v>7.78</v>
      </c>
      <c r="F817" s="50">
        <v>43497</v>
      </c>
      <c r="G817" s="50">
        <v>43497</v>
      </c>
      <c r="H817">
        <v>8</v>
      </c>
      <c r="I817">
        <v>2000</v>
      </c>
      <c r="J817" t="s">
        <v>17</v>
      </c>
      <c r="K817">
        <v>1</v>
      </c>
      <c r="L817">
        <v>1.7</v>
      </c>
      <c r="M817">
        <v>1.7</v>
      </c>
      <c r="N817">
        <v>1</v>
      </c>
      <c r="O817">
        <v>1.7</v>
      </c>
      <c r="P817">
        <v>1</v>
      </c>
      <c r="Q817" t="s">
        <v>51</v>
      </c>
    </row>
    <row r="818" spans="1:17" x14ac:dyDescent="0.3">
      <c r="A818">
        <v>570</v>
      </c>
      <c r="B818" t="s">
        <v>309</v>
      </c>
      <c r="C818" t="s">
        <v>85</v>
      </c>
      <c r="D818" t="s">
        <v>22</v>
      </c>
      <c r="E818">
        <v>7.78</v>
      </c>
      <c r="F818" s="50">
        <v>43497</v>
      </c>
      <c r="G818" s="50">
        <v>43497</v>
      </c>
      <c r="H818">
        <v>8</v>
      </c>
      <c r="I818">
        <v>2000</v>
      </c>
      <c r="J818" t="s">
        <v>17</v>
      </c>
      <c r="K818">
        <v>1</v>
      </c>
      <c r="L818">
        <v>1.7</v>
      </c>
      <c r="M818">
        <v>1.7</v>
      </c>
      <c r="N818">
        <v>1</v>
      </c>
      <c r="O818">
        <v>1.7</v>
      </c>
      <c r="P818">
        <v>1</v>
      </c>
      <c r="Q818" t="s">
        <v>24</v>
      </c>
    </row>
    <row r="819" spans="1:17" x14ac:dyDescent="0.3">
      <c r="A819">
        <v>570</v>
      </c>
      <c r="B819" t="s">
        <v>309</v>
      </c>
      <c r="C819" t="s">
        <v>85</v>
      </c>
      <c r="D819" t="s">
        <v>22</v>
      </c>
      <c r="E819">
        <v>7.78</v>
      </c>
      <c r="F819" s="50">
        <v>43497</v>
      </c>
      <c r="G819" s="50">
        <v>43497</v>
      </c>
      <c r="H819">
        <v>8</v>
      </c>
      <c r="I819">
        <v>2000</v>
      </c>
      <c r="J819" t="s">
        <v>17</v>
      </c>
      <c r="K819">
        <v>1</v>
      </c>
      <c r="L819">
        <v>1.7</v>
      </c>
      <c r="M819">
        <v>1.7</v>
      </c>
      <c r="N819">
        <v>1</v>
      </c>
      <c r="O819">
        <v>1.7</v>
      </c>
      <c r="P819">
        <v>1</v>
      </c>
      <c r="Q819" t="s">
        <v>88</v>
      </c>
    </row>
    <row r="820" spans="1:17" x14ac:dyDescent="0.3">
      <c r="A820">
        <v>570</v>
      </c>
      <c r="B820" t="s">
        <v>309</v>
      </c>
      <c r="C820" t="s">
        <v>85</v>
      </c>
      <c r="D820" t="s">
        <v>22</v>
      </c>
      <c r="E820">
        <v>7.78</v>
      </c>
      <c r="F820" s="50">
        <v>43497</v>
      </c>
      <c r="G820" s="50">
        <v>43497</v>
      </c>
      <c r="H820">
        <v>8</v>
      </c>
      <c r="I820">
        <v>2000</v>
      </c>
      <c r="J820" t="s">
        <v>17</v>
      </c>
      <c r="K820">
        <v>1</v>
      </c>
      <c r="L820">
        <v>1.7</v>
      </c>
      <c r="M820">
        <v>1.7</v>
      </c>
      <c r="N820">
        <v>1</v>
      </c>
      <c r="O820">
        <v>1.7</v>
      </c>
      <c r="P820">
        <v>1</v>
      </c>
      <c r="Q820" t="s">
        <v>41</v>
      </c>
    </row>
    <row r="821" spans="1:17" x14ac:dyDescent="0.3">
      <c r="A821">
        <v>38295</v>
      </c>
      <c r="B821" t="s">
        <v>310</v>
      </c>
      <c r="C821" t="s">
        <v>16</v>
      </c>
      <c r="D821" t="s">
        <v>62</v>
      </c>
      <c r="E821">
        <v>5.81</v>
      </c>
      <c r="F821" s="50">
        <v>44859</v>
      </c>
      <c r="G821" s="50">
        <v>44905</v>
      </c>
      <c r="H821">
        <v>5</v>
      </c>
      <c r="I821">
        <v>2019</v>
      </c>
      <c r="J821" t="s">
        <v>17</v>
      </c>
      <c r="K821">
        <v>12</v>
      </c>
      <c r="L821">
        <v>5.8333333333333327E-2</v>
      </c>
      <c r="M821">
        <v>0.7</v>
      </c>
      <c r="N821">
        <v>47</v>
      </c>
      <c r="O821">
        <v>1.4893617021276589E-2</v>
      </c>
      <c r="P821">
        <v>0.25531914893617019</v>
      </c>
      <c r="Q821" t="s">
        <v>73</v>
      </c>
    </row>
    <row r="822" spans="1:17" x14ac:dyDescent="0.3">
      <c r="A822">
        <v>38295</v>
      </c>
      <c r="B822" t="s">
        <v>310</v>
      </c>
      <c r="C822" t="s">
        <v>16</v>
      </c>
      <c r="D822" t="s">
        <v>62</v>
      </c>
      <c r="E822">
        <v>5.81</v>
      </c>
      <c r="F822" s="50">
        <v>44859</v>
      </c>
      <c r="G822" s="50">
        <v>44905</v>
      </c>
      <c r="H822">
        <v>5</v>
      </c>
      <c r="I822">
        <v>2019</v>
      </c>
      <c r="J822" t="s">
        <v>17</v>
      </c>
      <c r="K822">
        <v>12</v>
      </c>
      <c r="L822">
        <v>5.8333333333333327E-2</v>
      </c>
      <c r="M822">
        <v>0.7</v>
      </c>
      <c r="N822">
        <v>47</v>
      </c>
      <c r="O822">
        <v>1.4893617021276589E-2</v>
      </c>
      <c r="P822">
        <v>0.25531914893617019</v>
      </c>
      <c r="Q822" t="s">
        <v>20</v>
      </c>
    </row>
    <row r="823" spans="1:17" x14ac:dyDescent="0.3">
      <c r="A823">
        <v>38295</v>
      </c>
      <c r="B823" t="s">
        <v>310</v>
      </c>
      <c r="C823" t="s">
        <v>16</v>
      </c>
      <c r="D823" t="s">
        <v>62</v>
      </c>
      <c r="E823">
        <v>5.81</v>
      </c>
      <c r="F823" s="50">
        <v>44859</v>
      </c>
      <c r="G823" s="50">
        <v>44905</v>
      </c>
      <c r="H823">
        <v>5</v>
      </c>
      <c r="I823">
        <v>2019</v>
      </c>
      <c r="J823" t="s">
        <v>17</v>
      </c>
      <c r="K823">
        <v>12</v>
      </c>
      <c r="L823">
        <v>5.8333333333333327E-2</v>
      </c>
      <c r="M823">
        <v>0.7</v>
      </c>
      <c r="N823">
        <v>47</v>
      </c>
      <c r="O823">
        <v>1.4893617021276589E-2</v>
      </c>
      <c r="P823">
        <v>0.25531914893617019</v>
      </c>
      <c r="Q823" t="s">
        <v>32</v>
      </c>
    </row>
    <row r="824" spans="1:17" x14ac:dyDescent="0.3">
      <c r="A824">
        <v>38295</v>
      </c>
      <c r="B824" t="s">
        <v>310</v>
      </c>
      <c r="C824" t="s">
        <v>16</v>
      </c>
      <c r="D824" t="s">
        <v>62</v>
      </c>
      <c r="E824">
        <v>5.81</v>
      </c>
      <c r="F824" s="50">
        <v>44859</v>
      </c>
      <c r="G824" s="50">
        <v>44905</v>
      </c>
      <c r="H824">
        <v>5</v>
      </c>
      <c r="I824">
        <v>2019</v>
      </c>
      <c r="J824" t="s">
        <v>17</v>
      </c>
      <c r="K824">
        <v>12</v>
      </c>
      <c r="L824">
        <v>5.8333333333333327E-2</v>
      </c>
      <c r="M824">
        <v>0.7</v>
      </c>
      <c r="N824">
        <v>47</v>
      </c>
      <c r="O824">
        <v>1.4893617021276589E-2</v>
      </c>
      <c r="P824">
        <v>0.25531914893617019</v>
      </c>
      <c r="Q824" t="s">
        <v>6</v>
      </c>
    </row>
    <row r="825" spans="1:17" x14ac:dyDescent="0.3">
      <c r="A825">
        <v>38619</v>
      </c>
      <c r="B825" t="s">
        <v>311</v>
      </c>
      <c r="C825" t="s">
        <v>16</v>
      </c>
      <c r="D825" t="s">
        <v>62</v>
      </c>
      <c r="E825">
        <v>7.71</v>
      </c>
      <c r="F825" s="50">
        <v>43791</v>
      </c>
      <c r="G825" s="50">
        <v>43800</v>
      </c>
      <c r="H825">
        <v>7</v>
      </c>
      <c r="I825">
        <v>2019</v>
      </c>
      <c r="J825" t="s">
        <v>5</v>
      </c>
      <c r="K825">
        <v>12</v>
      </c>
      <c r="L825">
        <v>0.40694444444444439</v>
      </c>
      <c r="M825">
        <v>4.8833333333333329</v>
      </c>
      <c r="N825">
        <v>10</v>
      </c>
      <c r="O825">
        <v>0.48833333333333329</v>
      </c>
      <c r="P825">
        <v>1.2</v>
      </c>
      <c r="Q825" t="s">
        <v>73</v>
      </c>
    </row>
    <row r="826" spans="1:17" x14ac:dyDescent="0.3">
      <c r="A826">
        <v>38619</v>
      </c>
      <c r="B826" t="s">
        <v>311</v>
      </c>
      <c r="C826" t="s">
        <v>16</v>
      </c>
      <c r="D826" t="s">
        <v>62</v>
      </c>
      <c r="E826">
        <v>7.71</v>
      </c>
      <c r="F826" s="50">
        <v>43791</v>
      </c>
      <c r="G826" s="50">
        <v>43800</v>
      </c>
      <c r="H826">
        <v>7</v>
      </c>
      <c r="I826">
        <v>2019</v>
      </c>
      <c r="J826" t="s">
        <v>5</v>
      </c>
      <c r="K826">
        <v>12</v>
      </c>
      <c r="L826">
        <v>0.40694444444444439</v>
      </c>
      <c r="M826">
        <v>4.8833333333333329</v>
      </c>
      <c r="N826">
        <v>10</v>
      </c>
      <c r="O826">
        <v>0.48833333333333329</v>
      </c>
      <c r="P826">
        <v>1.2</v>
      </c>
      <c r="Q826" t="s">
        <v>20</v>
      </c>
    </row>
    <row r="827" spans="1:17" x14ac:dyDescent="0.3">
      <c r="A827">
        <v>38619</v>
      </c>
      <c r="B827" t="s">
        <v>311</v>
      </c>
      <c r="C827" t="s">
        <v>16</v>
      </c>
      <c r="D827" t="s">
        <v>62</v>
      </c>
      <c r="E827">
        <v>7.71</v>
      </c>
      <c r="F827" s="50">
        <v>43791</v>
      </c>
      <c r="G827" s="50">
        <v>43800</v>
      </c>
      <c r="H827">
        <v>7</v>
      </c>
      <c r="I827">
        <v>2019</v>
      </c>
      <c r="J827" t="s">
        <v>5</v>
      </c>
      <c r="K827">
        <v>12</v>
      </c>
      <c r="L827">
        <v>0.40694444444444439</v>
      </c>
      <c r="M827">
        <v>4.8833333333333329</v>
      </c>
      <c r="N827">
        <v>10</v>
      </c>
      <c r="O827">
        <v>0.48833333333333329</v>
      </c>
      <c r="P827">
        <v>1.2</v>
      </c>
      <c r="Q827" t="s">
        <v>106</v>
      </c>
    </row>
    <row r="828" spans="1:17" x14ac:dyDescent="0.3">
      <c r="A828">
        <v>38619</v>
      </c>
      <c r="B828" t="s">
        <v>311</v>
      </c>
      <c r="C828" t="s">
        <v>16</v>
      </c>
      <c r="D828" t="s">
        <v>62</v>
      </c>
      <c r="E828">
        <v>7.71</v>
      </c>
      <c r="F828" s="50">
        <v>43791</v>
      </c>
      <c r="G828" s="50">
        <v>43800</v>
      </c>
      <c r="H828">
        <v>7</v>
      </c>
      <c r="I828">
        <v>2019</v>
      </c>
      <c r="J828" t="s">
        <v>5</v>
      </c>
      <c r="K828">
        <v>12</v>
      </c>
      <c r="L828">
        <v>0.40694444444444439</v>
      </c>
      <c r="M828">
        <v>4.8833333333333329</v>
      </c>
      <c r="N828">
        <v>10</v>
      </c>
      <c r="O828">
        <v>0.48833333333333329</v>
      </c>
      <c r="P828">
        <v>1.2</v>
      </c>
      <c r="Q828" t="s">
        <v>32</v>
      </c>
    </row>
    <row r="829" spans="1:17" x14ac:dyDescent="0.3">
      <c r="A829">
        <v>47250</v>
      </c>
      <c r="B829" t="s">
        <v>312</v>
      </c>
      <c r="C829" t="s">
        <v>16</v>
      </c>
      <c r="D829" t="s">
        <v>4</v>
      </c>
      <c r="E829">
        <v>6.09</v>
      </c>
      <c r="F829" s="50">
        <v>44669</v>
      </c>
      <c r="G829" s="50">
        <v>44693</v>
      </c>
      <c r="H829">
        <v>4</v>
      </c>
      <c r="I829">
        <v>2021</v>
      </c>
      <c r="J829" t="s">
        <v>17</v>
      </c>
      <c r="K829">
        <v>12</v>
      </c>
      <c r="L829">
        <v>0.38055555555555548</v>
      </c>
      <c r="M829">
        <v>4.5666666666666664</v>
      </c>
      <c r="N829">
        <v>25</v>
      </c>
      <c r="O829">
        <v>0.18266666666666659</v>
      </c>
      <c r="P829">
        <v>0.48</v>
      </c>
      <c r="Q829" t="s">
        <v>23</v>
      </c>
    </row>
    <row r="830" spans="1:17" x14ac:dyDescent="0.3">
      <c r="A830">
        <v>47250</v>
      </c>
      <c r="B830" t="s">
        <v>312</v>
      </c>
      <c r="C830" t="s">
        <v>16</v>
      </c>
      <c r="D830" t="s">
        <v>4</v>
      </c>
      <c r="E830">
        <v>6.09</v>
      </c>
      <c r="F830" s="50">
        <v>44669</v>
      </c>
      <c r="G830" s="50">
        <v>44693</v>
      </c>
      <c r="H830">
        <v>4</v>
      </c>
      <c r="I830">
        <v>2021</v>
      </c>
      <c r="J830" t="s">
        <v>17</v>
      </c>
      <c r="K830">
        <v>12</v>
      </c>
      <c r="L830">
        <v>0.38055555555555548</v>
      </c>
      <c r="M830">
        <v>4.5666666666666664</v>
      </c>
      <c r="N830">
        <v>25</v>
      </c>
      <c r="O830">
        <v>0.18266666666666659</v>
      </c>
      <c r="P830">
        <v>0.48</v>
      </c>
      <c r="Q830" t="s">
        <v>11</v>
      </c>
    </row>
    <row r="831" spans="1:17" x14ac:dyDescent="0.3">
      <c r="A831">
        <v>47250</v>
      </c>
      <c r="B831" t="s">
        <v>312</v>
      </c>
      <c r="C831" t="s">
        <v>16</v>
      </c>
      <c r="D831" t="s">
        <v>4</v>
      </c>
      <c r="E831">
        <v>6.09</v>
      </c>
      <c r="F831" s="50">
        <v>44669</v>
      </c>
      <c r="G831" s="50">
        <v>44693</v>
      </c>
      <c r="H831">
        <v>4</v>
      </c>
      <c r="I831">
        <v>2021</v>
      </c>
      <c r="J831" t="s">
        <v>17</v>
      </c>
      <c r="K831">
        <v>12</v>
      </c>
      <c r="L831">
        <v>0.38055555555555548</v>
      </c>
      <c r="M831">
        <v>4.5666666666666664</v>
      </c>
      <c r="N831">
        <v>25</v>
      </c>
      <c r="O831">
        <v>0.18266666666666659</v>
      </c>
      <c r="P831">
        <v>0.48</v>
      </c>
      <c r="Q831" t="s">
        <v>81</v>
      </c>
    </row>
    <row r="832" spans="1:17" x14ac:dyDescent="0.3">
      <c r="A832">
        <v>48612</v>
      </c>
      <c r="B832" t="s">
        <v>313</v>
      </c>
      <c r="C832" t="s">
        <v>85</v>
      </c>
      <c r="D832" t="s">
        <v>4</v>
      </c>
      <c r="E832">
        <v>7.39</v>
      </c>
      <c r="F832" s="50">
        <v>44977</v>
      </c>
      <c r="G832" s="50">
        <v>44977</v>
      </c>
      <c r="H832">
        <v>5</v>
      </c>
      <c r="I832">
        <v>2021</v>
      </c>
      <c r="J832" t="s">
        <v>17</v>
      </c>
      <c r="K832">
        <v>1</v>
      </c>
      <c r="L832">
        <v>1.8302777777777779</v>
      </c>
      <c r="M832">
        <v>1.8302777777777779</v>
      </c>
      <c r="N832">
        <v>1</v>
      </c>
      <c r="O832">
        <v>1.8302777777777779</v>
      </c>
      <c r="P832">
        <v>1</v>
      </c>
      <c r="Q832" t="s">
        <v>23</v>
      </c>
    </row>
    <row r="833" spans="1:17" x14ac:dyDescent="0.3">
      <c r="A833">
        <v>48612</v>
      </c>
      <c r="B833" t="s">
        <v>313</v>
      </c>
      <c r="C833" t="s">
        <v>85</v>
      </c>
      <c r="D833" t="s">
        <v>4</v>
      </c>
      <c r="E833">
        <v>7.39</v>
      </c>
      <c r="F833" s="50">
        <v>44977</v>
      </c>
      <c r="G833" s="50">
        <v>44977</v>
      </c>
      <c r="H833">
        <v>5</v>
      </c>
      <c r="I833">
        <v>2021</v>
      </c>
      <c r="J833" t="s">
        <v>17</v>
      </c>
      <c r="K833">
        <v>1</v>
      </c>
      <c r="L833">
        <v>1.8302777777777779</v>
      </c>
      <c r="M833">
        <v>1.8302777777777779</v>
      </c>
      <c r="N833">
        <v>1</v>
      </c>
      <c r="O833">
        <v>1.8302777777777779</v>
      </c>
      <c r="P833">
        <v>1</v>
      </c>
      <c r="Q833" t="s">
        <v>10</v>
      </c>
    </row>
    <row r="834" spans="1:17" x14ac:dyDescent="0.3">
      <c r="A834">
        <v>253</v>
      </c>
      <c r="B834" t="s">
        <v>314</v>
      </c>
      <c r="C834" t="s">
        <v>16</v>
      </c>
      <c r="D834" t="s">
        <v>22</v>
      </c>
      <c r="E834">
        <v>7.81</v>
      </c>
      <c r="F834" s="50">
        <v>43480</v>
      </c>
      <c r="G834" s="50">
        <v>43495</v>
      </c>
      <c r="H834">
        <v>7</v>
      </c>
      <c r="I834">
        <v>2001</v>
      </c>
      <c r="J834" t="s">
        <v>17</v>
      </c>
      <c r="K834">
        <v>26</v>
      </c>
      <c r="L834">
        <v>0.38333333333333341</v>
      </c>
      <c r="M834">
        <v>9.9666666666666668</v>
      </c>
      <c r="N834">
        <v>16</v>
      </c>
      <c r="O834">
        <v>0.62291666666666667</v>
      </c>
      <c r="P834">
        <v>1.625</v>
      </c>
      <c r="Q834" t="s">
        <v>20</v>
      </c>
    </row>
    <row r="835" spans="1:17" x14ac:dyDescent="0.3">
      <c r="A835">
        <v>253</v>
      </c>
      <c r="B835" t="s">
        <v>314</v>
      </c>
      <c r="C835" t="s">
        <v>16</v>
      </c>
      <c r="D835" t="s">
        <v>22</v>
      </c>
      <c r="E835">
        <v>7.81</v>
      </c>
      <c r="F835" s="50">
        <v>43480</v>
      </c>
      <c r="G835" s="50">
        <v>43495</v>
      </c>
      <c r="H835">
        <v>7</v>
      </c>
      <c r="I835">
        <v>2001</v>
      </c>
      <c r="J835" t="s">
        <v>17</v>
      </c>
      <c r="K835">
        <v>26</v>
      </c>
      <c r="L835">
        <v>0.38333333333333341</v>
      </c>
      <c r="M835">
        <v>9.9666666666666668</v>
      </c>
      <c r="N835">
        <v>16</v>
      </c>
      <c r="O835">
        <v>0.62291666666666667</v>
      </c>
      <c r="P835">
        <v>1.625</v>
      </c>
      <c r="Q835" t="s">
        <v>106</v>
      </c>
    </row>
    <row r="836" spans="1:17" x14ac:dyDescent="0.3">
      <c r="A836">
        <v>253</v>
      </c>
      <c r="B836" t="s">
        <v>314</v>
      </c>
      <c r="C836" t="s">
        <v>16</v>
      </c>
      <c r="D836" t="s">
        <v>22</v>
      </c>
      <c r="E836">
        <v>7.81</v>
      </c>
      <c r="F836" s="50">
        <v>43480</v>
      </c>
      <c r="G836" s="50">
        <v>43495</v>
      </c>
      <c r="H836">
        <v>7</v>
      </c>
      <c r="I836">
        <v>2001</v>
      </c>
      <c r="J836" t="s">
        <v>17</v>
      </c>
      <c r="K836">
        <v>26</v>
      </c>
      <c r="L836">
        <v>0.38333333333333341</v>
      </c>
      <c r="M836">
        <v>9.9666666666666668</v>
      </c>
      <c r="N836">
        <v>16</v>
      </c>
      <c r="O836">
        <v>0.62291666666666667</v>
      </c>
      <c r="P836">
        <v>1.625</v>
      </c>
      <c r="Q836" t="s">
        <v>32</v>
      </c>
    </row>
    <row r="837" spans="1:17" x14ac:dyDescent="0.3">
      <c r="A837">
        <v>253</v>
      </c>
      <c r="B837" t="s">
        <v>314</v>
      </c>
      <c r="C837" t="s">
        <v>16</v>
      </c>
      <c r="D837" t="s">
        <v>22</v>
      </c>
      <c r="E837">
        <v>7.81</v>
      </c>
      <c r="F837" s="50">
        <v>43480</v>
      </c>
      <c r="G837" s="50">
        <v>43495</v>
      </c>
      <c r="H837">
        <v>7</v>
      </c>
      <c r="I837">
        <v>2001</v>
      </c>
      <c r="J837" t="s">
        <v>17</v>
      </c>
      <c r="K837">
        <v>26</v>
      </c>
      <c r="L837">
        <v>0.38333333333333341</v>
      </c>
      <c r="M837">
        <v>9.9666666666666668</v>
      </c>
      <c r="N837">
        <v>16</v>
      </c>
      <c r="O837">
        <v>0.62291666666666667</v>
      </c>
      <c r="P837">
        <v>1.625</v>
      </c>
      <c r="Q837" t="s">
        <v>26</v>
      </c>
    </row>
    <row r="838" spans="1:17" x14ac:dyDescent="0.3">
      <c r="A838">
        <v>253</v>
      </c>
      <c r="B838" t="s">
        <v>314</v>
      </c>
      <c r="C838" t="s">
        <v>16</v>
      </c>
      <c r="D838" t="s">
        <v>22</v>
      </c>
      <c r="E838">
        <v>7.81</v>
      </c>
      <c r="F838" s="50">
        <v>43480</v>
      </c>
      <c r="G838" s="50">
        <v>43495</v>
      </c>
      <c r="H838">
        <v>7</v>
      </c>
      <c r="I838">
        <v>2001</v>
      </c>
      <c r="J838" t="s">
        <v>17</v>
      </c>
      <c r="K838">
        <v>26</v>
      </c>
      <c r="L838">
        <v>0.38333333333333341</v>
      </c>
      <c r="M838">
        <v>9.9666666666666668</v>
      </c>
      <c r="N838">
        <v>16</v>
      </c>
      <c r="O838">
        <v>0.62291666666666667</v>
      </c>
      <c r="P838">
        <v>1.625</v>
      </c>
      <c r="Q838" t="s">
        <v>6</v>
      </c>
    </row>
    <row r="839" spans="1:17" x14ac:dyDescent="0.3">
      <c r="A839">
        <v>254</v>
      </c>
      <c r="B839" t="s">
        <v>315</v>
      </c>
      <c r="C839" t="s">
        <v>50</v>
      </c>
      <c r="D839" t="s">
        <v>22</v>
      </c>
      <c r="E839">
        <v>7.79</v>
      </c>
      <c r="F839" s="50">
        <v>43498</v>
      </c>
      <c r="G839" s="50">
        <v>43509</v>
      </c>
      <c r="H839">
        <v>7</v>
      </c>
      <c r="I839">
        <v>2002</v>
      </c>
      <c r="J839" t="s">
        <v>5</v>
      </c>
      <c r="K839">
        <v>6</v>
      </c>
      <c r="L839">
        <v>0.43333333333333329</v>
      </c>
      <c r="M839">
        <v>2.6</v>
      </c>
      <c r="N839">
        <v>12</v>
      </c>
      <c r="O839">
        <v>0.2166666666666667</v>
      </c>
      <c r="P839">
        <v>0.5</v>
      </c>
      <c r="Q839" t="s">
        <v>20</v>
      </c>
    </row>
    <row r="840" spans="1:17" x14ac:dyDescent="0.3">
      <c r="A840">
        <v>254</v>
      </c>
      <c r="B840" t="s">
        <v>315</v>
      </c>
      <c r="C840" t="s">
        <v>50</v>
      </c>
      <c r="D840" t="s">
        <v>22</v>
      </c>
      <c r="E840">
        <v>7.79</v>
      </c>
      <c r="F840" s="50">
        <v>43498</v>
      </c>
      <c r="G840" s="50">
        <v>43509</v>
      </c>
      <c r="H840">
        <v>7</v>
      </c>
      <c r="I840">
        <v>2002</v>
      </c>
      <c r="J840" t="s">
        <v>5</v>
      </c>
      <c r="K840">
        <v>6</v>
      </c>
      <c r="L840">
        <v>0.43333333333333329</v>
      </c>
      <c r="M840">
        <v>2.6</v>
      </c>
      <c r="N840">
        <v>12</v>
      </c>
      <c r="O840">
        <v>0.2166666666666667</v>
      </c>
      <c r="P840">
        <v>0.5</v>
      </c>
      <c r="Q840" t="s">
        <v>106</v>
      </c>
    </row>
    <row r="841" spans="1:17" x14ac:dyDescent="0.3">
      <c r="A841">
        <v>254</v>
      </c>
      <c r="B841" t="s">
        <v>315</v>
      </c>
      <c r="C841" t="s">
        <v>50</v>
      </c>
      <c r="D841" t="s">
        <v>22</v>
      </c>
      <c r="E841">
        <v>7.79</v>
      </c>
      <c r="F841" s="50">
        <v>43498</v>
      </c>
      <c r="G841" s="50">
        <v>43509</v>
      </c>
      <c r="H841">
        <v>7</v>
      </c>
      <c r="I841">
        <v>2002</v>
      </c>
      <c r="J841" t="s">
        <v>5</v>
      </c>
      <c r="K841">
        <v>6</v>
      </c>
      <c r="L841">
        <v>0.43333333333333329</v>
      </c>
      <c r="M841">
        <v>2.6</v>
      </c>
      <c r="N841">
        <v>12</v>
      </c>
      <c r="O841">
        <v>0.2166666666666667</v>
      </c>
      <c r="P841">
        <v>0.5</v>
      </c>
      <c r="Q841" t="s">
        <v>26</v>
      </c>
    </row>
    <row r="842" spans="1:17" x14ac:dyDescent="0.3">
      <c r="A842">
        <v>254</v>
      </c>
      <c r="B842" t="s">
        <v>315</v>
      </c>
      <c r="C842" t="s">
        <v>50</v>
      </c>
      <c r="D842" t="s">
        <v>22</v>
      </c>
      <c r="E842">
        <v>7.79</v>
      </c>
      <c r="F842" s="50">
        <v>43498</v>
      </c>
      <c r="G842" s="50">
        <v>43509</v>
      </c>
      <c r="H842">
        <v>7</v>
      </c>
      <c r="I842">
        <v>2002</v>
      </c>
      <c r="J842" t="s">
        <v>5</v>
      </c>
      <c r="K842">
        <v>6</v>
      </c>
      <c r="L842">
        <v>0.43333333333333329</v>
      </c>
      <c r="M842">
        <v>2.6</v>
      </c>
      <c r="N842">
        <v>12</v>
      </c>
      <c r="O842">
        <v>0.2166666666666667</v>
      </c>
      <c r="P842">
        <v>0.5</v>
      </c>
      <c r="Q842" t="s">
        <v>6</v>
      </c>
    </row>
    <row r="843" spans="1:17" x14ac:dyDescent="0.3">
      <c r="A843">
        <v>255</v>
      </c>
      <c r="B843" t="s">
        <v>316</v>
      </c>
      <c r="C843" t="s">
        <v>50</v>
      </c>
      <c r="D843" t="s">
        <v>22</v>
      </c>
      <c r="E843">
        <v>7.62</v>
      </c>
      <c r="F843" s="50">
        <v>43505</v>
      </c>
      <c r="G843" s="50">
        <v>43525</v>
      </c>
      <c r="H843">
        <v>7</v>
      </c>
      <c r="I843">
        <v>2003</v>
      </c>
      <c r="J843" t="s">
        <v>19</v>
      </c>
      <c r="K843">
        <v>7</v>
      </c>
      <c r="L843">
        <v>0.43333333333333329</v>
      </c>
      <c r="M843">
        <v>3.0333333333333332</v>
      </c>
      <c r="N843">
        <v>21</v>
      </c>
      <c r="O843">
        <v>0.1444444444444444</v>
      </c>
      <c r="P843">
        <v>0.33333333333333331</v>
      </c>
      <c r="Q843" t="s">
        <v>55</v>
      </c>
    </row>
    <row r="844" spans="1:17" x14ac:dyDescent="0.3">
      <c r="A844">
        <v>255</v>
      </c>
      <c r="B844" t="s">
        <v>316</v>
      </c>
      <c r="C844" t="s">
        <v>50</v>
      </c>
      <c r="D844" t="s">
        <v>22</v>
      </c>
      <c r="E844">
        <v>7.62</v>
      </c>
      <c r="F844" s="50">
        <v>43505</v>
      </c>
      <c r="G844" s="50">
        <v>43525</v>
      </c>
      <c r="H844">
        <v>7</v>
      </c>
      <c r="I844">
        <v>2003</v>
      </c>
      <c r="J844" t="s">
        <v>19</v>
      </c>
      <c r="K844">
        <v>7</v>
      </c>
      <c r="L844">
        <v>0.43333333333333329</v>
      </c>
      <c r="M844">
        <v>3.0333333333333332</v>
      </c>
      <c r="N844">
        <v>21</v>
      </c>
      <c r="O844">
        <v>0.1444444444444444</v>
      </c>
      <c r="P844">
        <v>0.33333333333333331</v>
      </c>
      <c r="Q844" t="s">
        <v>20</v>
      </c>
    </row>
    <row r="845" spans="1:17" x14ac:dyDescent="0.3">
      <c r="A845">
        <v>255</v>
      </c>
      <c r="B845" t="s">
        <v>316</v>
      </c>
      <c r="C845" t="s">
        <v>50</v>
      </c>
      <c r="D845" t="s">
        <v>22</v>
      </c>
      <c r="E845">
        <v>7.62</v>
      </c>
      <c r="F845" s="50">
        <v>43505</v>
      </c>
      <c r="G845" s="50">
        <v>43525</v>
      </c>
      <c r="H845">
        <v>7</v>
      </c>
      <c r="I845">
        <v>2003</v>
      </c>
      <c r="J845" t="s">
        <v>19</v>
      </c>
      <c r="K845">
        <v>7</v>
      </c>
      <c r="L845">
        <v>0.43333333333333329</v>
      </c>
      <c r="M845">
        <v>3.0333333333333332</v>
      </c>
      <c r="N845">
        <v>21</v>
      </c>
      <c r="O845">
        <v>0.1444444444444444</v>
      </c>
      <c r="P845">
        <v>0.33333333333333331</v>
      </c>
      <c r="Q845" t="s">
        <v>106</v>
      </c>
    </row>
    <row r="846" spans="1:17" x14ac:dyDescent="0.3">
      <c r="A846">
        <v>255</v>
      </c>
      <c r="B846" t="s">
        <v>316</v>
      </c>
      <c r="C846" t="s">
        <v>50</v>
      </c>
      <c r="D846" t="s">
        <v>22</v>
      </c>
      <c r="E846">
        <v>7.62</v>
      </c>
      <c r="F846" s="50">
        <v>43505</v>
      </c>
      <c r="G846" s="50">
        <v>43525</v>
      </c>
      <c r="H846">
        <v>7</v>
      </c>
      <c r="I846">
        <v>2003</v>
      </c>
      <c r="J846" t="s">
        <v>19</v>
      </c>
      <c r="K846">
        <v>7</v>
      </c>
      <c r="L846">
        <v>0.43333333333333329</v>
      </c>
      <c r="M846">
        <v>3.0333333333333332</v>
      </c>
      <c r="N846">
        <v>21</v>
      </c>
      <c r="O846">
        <v>0.1444444444444444</v>
      </c>
      <c r="P846">
        <v>0.33333333333333331</v>
      </c>
      <c r="Q846" t="s">
        <v>26</v>
      </c>
    </row>
    <row r="847" spans="1:17" x14ac:dyDescent="0.3">
      <c r="A847">
        <v>255</v>
      </c>
      <c r="B847" t="s">
        <v>316</v>
      </c>
      <c r="C847" t="s">
        <v>50</v>
      </c>
      <c r="D847" t="s">
        <v>22</v>
      </c>
      <c r="E847">
        <v>7.62</v>
      </c>
      <c r="F847" s="50">
        <v>43505</v>
      </c>
      <c r="G847" s="50">
        <v>43525</v>
      </c>
      <c r="H847">
        <v>7</v>
      </c>
      <c r="I847">
        <v>2003</v>
      </c>
      <c r="J847" t="s">
        <v>19</v>
      </c>
      <c r="K847">
        <v>7</v>
      </c>
      <c r="L847">
        <v>0.43333333333333329</v>
      </c>
      <c r="M847">
        <v>3.0333333333333332</v>
      </c>
      <c r="N847">
        <v>21</v>
      </c>
      <c r="O847">
        <v>0.1444444444444444</v>
      </c>
      <c r="P847">
        <v>0.33333333333333331</v>
      </c>
      <c r="Q847" t="s">
        <v>6</v>
      </c>
    </row>
    <row r="848" spans="1:17" x14ac:dyDescent="0.3">
      <c r="A848">
        <v>43711</v>
      </c>
      <c r="B848" t="s">
        <v>317</v>
      </c>
      <c r="C848" t="s">
        <v>3</v>
      </c>
      <c r="D848" t="s">
        <v>4</v>
      </c>
      <c r="E848">
        <v>6.23</v>
      </c>
      <c r="F848" s="50">
        <v>44500</v>
      </c>
      <c r="G848" s="50">
        <v>44500</v>
      </c>
      <c r="H848">
        <v>6</v>
      </c>
      <c r="I848">
        <v>2020</v>
      </c>
      <c r="J848" t="s">
        <v>19</v>
      </c>
      <c r="K848">
        <v>1</v>
      </c>
      <c r="L848">
        <v>3.3055555555555553E-2</v>
      </c>
      <c r="M848">
        <v>3.3055555555555553E-2</v>
      </c>
      <c r="N848">
        <v>1</v>
      </c>
      <c r="O848">
        <v>3.3055555555555553E-2</v>
      </c>
      <c r="P848">
        <v>1</v>
      </c>
      <c r="Q848" t="s">
        <v>24</v>
      </c>
    </row>
    <row r="849" spans="1:17" x14ac:dyDescent="0.3">
      <c r="A849">
        <v>153</v>
      </c>
      <c r="B849" t="s">
        <v>318</v>
      </c>
      <c r="C849" t="s">
        <v>16</v>
      </c>
      <c r="D849" t="s">
        <v>31</v>
      </c>
      <c r="E849">
        <v>8.0299999999999994</v>
      </c>
      <c r="F849" s="50">
        <v>43104</v>
      </c>
      <c r="G849" s="50">
        <v>43145</v>
      </c>
      <c r="H849">
        <v>8</v>
      </c>
      <c r="I849">
        <v>2002</v>
      </c>
      <c r="J849" t="s">
        <v>17</v>
      </c>
      <c r="K849">
        <v>45</v>
      </c>
      <c r="L849">
        <v>0.41666666666666669</v>
      </c>
      <c r="M849">
        <v>18.75</v>
      </c>
      <c r="N849">
        <v>42</v>
      </c>
      <c r="O849">
        <v>0.44642857142857151</v>
      </c>
      <c r="P849">
        <v>1.071428571428571</v>
      </c>
      <c r="Q849" t="s">
        <v>23</v>
      </c>
    </row>
    <row r="850" spans="1:17" x14ac:dyDescent="0.3">
      <c r="A850">
        <v>153</v>
      </c>
      <c r="B850" t="s">
        <v>318</v>
      </c>
      <c r="C850" t="s">
        <v>16</v>
      </c>
      <c r="D850" t="s">
        <v>31</v>
      </c>
      <c r="E850">
        <v>8.0299999999999994</v>
      </c>
      <c r="F850" s="50">
        <v>43104</v>
      </c>
      <c r="G850" s="50">
        <v>43145</v>
      </c>
      <c r="H850">
        <v>8</v>
      </c>
      <c r="I850">
        <v>2002</v>
      </c>
      <c r="J850" t="s">
        <v>17</v>
      </c>
      <c r="K850">
        <v>45</v>
      </c>
      <c r="L850">
        <v>0.41666666666666669</v>
      </c>
      <c r="M850">
        <v>18.75</v>
      </c>
      <c r="N850">
        <v>42</v>
      </c>
      <c r="O850">
        <v>0.44642857142857151</v>
      </c>
      <c r="P850">
        <v>1.071428571428571</v>
      </c>
      <c r="Q850" t="s">
        <v>10</v>
      </c>
    </row>
    <row r="851" spans="1:17" x14ac:dyDescent="0.3">
      <c r="A851">
        <v>153</v>
      </c>
      <c r="B851" t="s">
        <v>318</v>
      </c>
      <c r="C851" t="s">
        <v>16</v>
      </c>
      <c r="D851" t="s">
        <v>31</v>
      </c>
      <c r="E851">
        <v>8.0299999999999994</v>
      </c>
      <c r="F851" s="50">
        <v>43104</v>
      </c>
      <c r="G851" s="50">
        <v>43145</v>
      </c>
      <c r="H851">
        <v>8</v>
      </c>
      <c r="I851">
        <v>2002</v>
      </c>
      <c r="J851" t="s">
        <v>17</v>
      </c>
      <c r="K851">
        <v>45</v>
      </c>
      <c r="L851">
        <v>0.41666666666666669</v>
      </c>
      <c r="M851">
        <v>18.75</v>
      </c>
      <c r="N851">
        <v>42</v>
      </c>
      <c r="O851">
        <v>0.44642857142857151</v>
      </c>
      <c r="P851">
        <v>1.071428571428571</v>
      </c>
      <c r="Q851" t="s">
        <v>11</v>
      </c>
    </row>
    <row r="852" spans="1:17" x14ac:dyDescent="0.3">
      <c r="A852">
        <v>153</v>
      </c>
      <c r="B852" t="s">
        <v>318</v>
      </c>
      <c r="C852" t="s">
        <v>16</v>
      </c>
      <c r="D852" t="s">
        <v>31</v>
      </c>
      <c r="E852">
        <v>8.0299999999999994</v>
      </c>
      <c r="F852" s="50">
        <v>43104</v>
      </c>
      <c r="G852" s="50">
        <v>43145</v>
      </c>
      <c r="H852">
        <v>8</v>
      </c>
      <c r="I852">
        <v>2002</v>
      </c>
      <c r="J852" t="s">
        <v>17</v>
      </c>
      <c r="K852">
        <v>45</v>
      </c>
      <c r="L852">
        <v>0.41666666666666669</v>
      </c>
      <c r="M852">
        <v>18.75</v>
      </c>
      <c r="N852">
        <v>42</v>
      </c>
      <c r="O852">
        <v>0.44642857142857151</v>
      </c>
      <c r="P852">
        <v>1.071428571428571</v>
      </c>
      <c r="Q852" t="s">
        <v>25</v>
      </c>
    </row>
    <row r="853" spans="1:17" x14ac:dyDescent="0.3">
      <c r="A853">
        <v>38161</v>
      </c>
      <c r="B853" t="s">
        <v>319</v>
      </c>
      <c r="C853" t="s">
        <v>16</v>
      </c>
      <c r="D853" t="s">
        <v>4</v>
      </c>
      <c r="E853">
        <v>6.89</v>
      </c>
      <c r="F853" s="50">
        <v>43916</v>
      </c>
      <c r="G853" s="50">
        <v>43945</v>
      </c>
      <c r="H853">
        <v>7</v>
      </c>
      <c r="I853">
        <v>2019</v>
      </c>
      <c r="J853" t="s">
        <v>19</v>
      </c>
      <c r="K853">
        <v>24</v>
      </c>
      <c r="L853">
        <v>0.40166666666666673</v>
      </c>
      <c r="M853">
        <v>9.64</v>
      </c>
      <c r="N853">
        <v>30</v>
      </c>
      <c r="O853">
        <v>0.32133333333333342</v>
      </c>
      <c r="P853">
        <v>0.8</v>
      </c>
      <c r="Q853" t="s">
        <v>20</v>
      </c>
    </row>
    <row r="854" spans="1:17" x14ac:dyDescent="0.3">
      <c r="A854">
        <v>38161</v>
      </c>
      <c r="B854" t="s">
        <v>319</v>
      </c>
      <c r="C854" t="s">
        <v>16</v>
      </c>
      <c r="D854" t="s">
        <v>4</v>
      </c>
      <c r="E854">
        <v>6.89</v>
      </c>
      <c r="F854" s="50">
        <v>43916</v>
      </c>
      <c r="G854" s="50">
        <v>43945</v>
      </c>
      <c r="H854">
        <v>7</v>
      </c>
      <c r="I854">
        <v>2019</v>
      </c>
      <c r="J854" t="s">
        <v>19</v>
      </c>
      <c r="K854">
        <v>24</v>
      </c>
      <c r="L854">
        <v>0.40166666666666673</v>
      </c>
      <c r="M854">
        <v>9.64</v>
      </c>
      <c r="N854">
        <v>30</v>
      </c>
      <c r="O854">
        <v>0.32133333333333342</v>
      </c>
      <c r="P854">
        <v>0.8</v>
      </c>
      <c r="Q854" t="s">
        <v>24</v>
      </c>
    </row>
    <row r="855" spans="1:17" x14ac:dyDescent="0.3">
      <c r="A855">
        <v>38161</v>
      </c>
      <c r="B855" t="s">
        <v>319</v>
      </c>
      <c r="C855" t="s">
        <v>16</v>
      </c>
      <c r="D855" t="s">
        <v>4</v>
      </c>
      <c r="E855">
        <v>6.89</v>
      </c>
      <c r="F855" s="50">
        <v>43916</v>
      </c>
      <c r="G855" s="50">
        <v>43945</v>
      </c>
      <c r="H855">
        <v>7</v>
      </c>
      <c r="I855">
        <v>2019</v>
      </c>
      <c r="J855" t="s">
        <v>19</v>
      </c>
      <c r="K855">
        <v>24</v>
      </c>
      <c r="L855">
        <v>0.40166666666666673</v>
      </c>
      <c r="M855">
        <v>9.64</v>
      </c>
      <c r="N855">
        <v>30</v>
      </c>
      <c r="O855">
        <v>0.32133333333333342</v>
      </c>
      <c r="P855">
        <v>0.8</v>
      </c>
      <c r="Q855" t="s">
        <v>12</v>
      </c>
    </row>
    <row r="856" spans="1:17" x14ac:dyDescent="0.3">
      <c r="A856">
        <v>43691</v>
      </c>
      <c r="B856" t="s">
        <v>320</v>
      </c>
      <c r="C856" t="s">
        <v>16</v>
      </c>
      <c r="D856" t="s">
        <v>22</v>
      </c>
      <c r="E856">
        <v>7.75</v>
      </c>
      <c r="F856" s="50">
        <v>44709</v>
      </c>
      <c r="G856" s="50">
        <v>44726</v>
      </c>
      <c r="H856">
        <v>6</v>
      </c>
      <c r="I856">
        <v>2021</v>
      </c>
      <c r="J856" t="s">
        <v>5</v>
      </c>
      <c r="K856">
        <v>13</v>
      </c>
      <c r="L856">
        <v>0.40666666666666668</v>
      </c>
      <c r="M856">
        <v>5.2866666666666671</v>
      </c>
      <c r="N856">
        <v>18</v>
      </c>
      <c r="O856">
        <v>0.29370370370370369</v>
      </c>
      <c r="P856">
        <v>0.72222222222222221</v>
      </c>
      <c r="Q856" t="s">
        <v>24</v>
      </c>
    </row>
    <row r="857" spans="1:17" x14ac:dyDescent="0.3">
      <c r="A857">
        <v>43691</v>
      </c>
      <c r="B857" t="s">
        <v>320</v>
      </c>
      <c r="C857" t="s">
        <v>16</v>
      </c>
      <c r="D857" t="s">
        <v>22</v>
      </c>
      <c r="E857">
        <v>7.75</v>
      </c>
      <c r="F857" s="50">
        <v>44709</v>
      </c>
      <c r="G857" s="50">
        <v>44726</v>
      </c>
      <c r="H857">
        <v>6</v>
      </c>
      <c r="I857">
        <v>2021</v>
      </c>
      <c r="J857" t="s">
        <v>5</v>
      </c>
      <c r="K857">
        <v>13</v>
      </c>
      <c r="L857">
        <v>0.40666666666666668</v>
      </c>
      <c r="M857">
        <v>5.2866666666666671</v>
      </c>
      <c r="N857">
        <v>18</v>
      </c>
      <c r="O857">
        <v>0.29370370370370369</v>
      </c>
      <c r="P857">
        <v>0.72222222222222221</v>
      </c>
      <c r="Q857" t="s">
        <v>115</v>
      </c>
    </row>
    <row r="858" spans="1:17" x14ac:dyDescent="0.3">
      <c r="A858">
        <v>43691</v>
      </c>
      <c r="B858" t="s">
        <v>320</v>
      </c>
      <c r="C858" t="s">
        <v>16</v>
      </c>
      <c r="D858" t="s">
        <v>22</v>
      </c>
      <c r="E858">
        <v>7.75</v>
      </c>
      <c r="F858" s="50">
        <v>44709</v>
      </c>
      <c r="G858" s="50">
        <v>44726</v>
      </c>
      <c r="H858">
        <v>6</v>
      </c>
      <c r="I858">
        <v>2021</v>
      </c>
      <c r="J858" t="s">
        <v>5</v>
      </c>
      <c r="K858">
        <v>13</v>
      </c>
      <c r="L858">
        <v>0.40666666666666668</v>
      </c>
      <c r="M858">
        <v>5.2866666666666671</v>
      </c>
      <c r="N858">
        <v>18</v>
      </c>
      <c r="O858">
        <v>0.29370370370370369</v>
      </c>
      <c r="P858">
        <v>0.72222222222222221</v>
      </c>
      <c r="Q858" t="s">
        <v>32</v>
      </c>
    </row>
    <row r="859" spans="1:17" x14ac:dyDescent="0.3">
      <c r="A859">
        <v>43691</v>
      </c>
      <c r="B859" t="s">
        <v>320</v>
      </c>
      <c r="C859" t="s">
        <v>16</v>
      </c>
      <c r="D859" t="s">
        <v>22</v>
      </c>
      <c r="E859">
        <v>7.75</v>
      </c>
      <c r="F859" s="50">
        <v>44709</v>
      </c>
      <c r="G859" s="50">
        <v>44726</v>
      </c>
      <c r="H859">
        <v>6</v>
      </c>
      <c r="I859">
        <v>2021</v>
      </c>
      <c r="J859" t="s">
        <v>5</v>
      </c>
      <c r="K859">
        <v>13</v>
      </c>
      <c r="L859">
        <v>0.40666666666666668</v>
      </c>
      <c r="M859">
        <v>5.2866666666666671</v>
      </c>
      <c r="N859">
        <v>18</v>
      </c>
      <c r="O859">
        <v>0.29370370370370369</v>
      </c>
      <c r="P859">
        <v>0.72222222222222221</v>
      </c>
      <c r="Q859" t="s">
        <v>42</v>
      </c>
    </row>
    <row r="860" spans="1:17" x14ac:dyDescent="0.3">
      <c r="A860">
        <v>37999</v>
      </c>
      <c r="B860" t="s">
        <v>321</v>
      </c>
      <c r="C860" t="s">
        <v>16</v>
      </c>
      <c r="D860" t="s">
        <v>22</v>
      </c>
      <c r="E860">
        <v>8.41</v>
      </c>
      <c r="F860" s="50">
        <v>43578</v>
      </c>
      <c r="G860" s="50">
        <v>43589</v>
      </c>
      <c r="H860">
        <v>9</v>
      </c>
      <c r="I860">
        <v>2019</v>
      </c>
      <c r="J860" t="s">
        <v>9</v>
      </c>
      <c r="K860">
        <v>12</v>
      </c>
      <c r="L860">
        <v>0.41666666666666669</v>
      </c>
      <c r="M860">
        <v>5</v>
      </c>
      <c r="N860">
        <v>12</v>
      </c>
      <c r="O860">
        <v>0.41666666666666669</v>
      </c>
      <c r="P860">
        <v>1</v>
      </c>
      <c r="Q860" t="s">
        <v>20</v>
      </c>
    </row>
    <row r="861" spans="1:17" x14ac:dyDescent="0.3">
      <c r="A861">
        <v>37999</v>
      </c>
      <c r="B861" t="s">
        <v>321</v>
      </c>
      <c r="C861" t="s">
        <v>16</v>
      </c>
      <c r="D861" t="s">
        <v>22</v>
      </c>
      <c r="E861">
        <v>8.41</v>
      </c>
      <c r="F861" s="50">
        <v>43578</v>
      </c>
      <c r="G861" s="50">
        <v>43589</v>
      </c>
      <c r="H861">
        <v>9</v>
      </c>
      <c r="I861">
        <v>2019</v>
      </c>
      <c r="J861" t="s">
        <v>9</v>
      </c>
      <c r="K861">
        <v>12</v>
      </c>
      <c r="L861">
        <v>0.41666666666666669</v>
      </c>
      <c r="M861">
        <v>5</v>
      </c>
      <c r="N861">
        <v>12</v>
      </c>
      <c r="O861">
        <v>0.41666666666666669</v>
      </c>
      <c r="P861">
        <v>1</v>
      </c>
      <c r="Q861" t="s">
        <v>47</v>
      </c>
    </row>
    <row r="862" spans="1:17" x14ac:dyDescent="0.3">
      <c r="A862">
        <v>37999</v>
      </c>
      <c r="B862" t="s">
        <v>321</v>
      </c>
      <c r="C862" t="s">
        <v>16</v>
      </c>
      <c r="D862" t="s">
        <v>22</v>
      </c>
      <c r="E862">
        <v>8.41</v>
      </c>
      <c r="F862" s="50">
        <v>43578</v>
      </c>
      <c r="G862" s="50">
        <v>43589</v>
      </c>
      <c r="H862">
        <v>9</v>
      </c>
      <c r="I862">
        <v>2019</v>
      </c>
      <c r="J862" t="s">
        <v>9</v>
      </c>
      <c r="K862">
        <v>12</v>
      </c>
      <c r="L862">
        <v>0.41666666666666669</v>
      </c>
      <c r="M862">
        <v>5</v>
      </c>
      <c r="N862">
        <v>12</v>
      </c>
      <c r="O862">
        <v>0.41666666666666669</v>
      </c>
      <c r="P862">
        <v>1</v>
      </c>
      <c r="Q862" t="s">
        <v>232</v>
      </c>
    </row>
    <row r="863" spans="1:17" x14ac:dyDescent="0.3">
      <c r="A863">
        <v>37999</v>
      </c>
      <c r="B863" t="s">
        <v>321</v>
      </c>
      <c r="C863" t="s">
        <v>16</v>
      </c>
      <c r="D863" t="s">
        <v>22</v>
      </c>
      <c r="E863">
        <v>8.41</v>
      </c>
      <c r="F863" s="50">
        <v>43578</v>
      </c>
      <c r="G863" s="50">
        <v>43589</v>
      </c>
      <c r="H863">
        <v>9</v>
      </c>
      <c r="I863">
        <v>2019</v>
      </c>
      <c r="J863" t="s">
        <v>9</v>
      </c>
      <c r="K863">
        <v>12</v>
      </c>
      <c r="L863">
        <v>0.41666666666666669</v>
      </c>
      <c r="M863">
        <v>5</v>
      </c>
      <c r="N863">
        <v>12</v>
      </c>
      <c r="O863">
        <v>0.41666666666666669</v>
      </c>
      <c r="P863">
        <v>1</v>
      </c>
      <c r="Q863" t="s">
        <v>32</v>
      </c>
    </row>
    <row r="864" spans="1:17" x14ac:dyDescent="0.3">
      <c r="A864">
        <v>37999</v>
      </c>
      <c r="B864" t="s">
        <v>321</v>
      </c>
      <c r="C864" t="s">
        <v>16</v>
      </c>
      <c r="D864" t="s">
        <v>22</v>
      </c>
      <c r="E864">
        <v>8.41</v>
      </c>
      <c r="F864" s="50">
        <v>43578</v>
      </c>
      <c r="G864" s="50">
        <v>43589</v>
      </c>
      <c r="H864">
        <v>9</v>
      </c>
      <c r="I864">
        <v>2019</v>
      </c>
      <c r="J864" t="s">
        <v>9</v>
      </c>
      <c r="K864">
        <v>12</v>
      </c>
      <c r="L864">
        <v>0.41666666666666669</v>
      </c>
      <c r="M864">
        <v>5</v>
      </c>
      <c r="N864">
        <v>12</v>
      </c>
      <c r="O864">
        <v>0.41666666666666669</v>
      </c>
      <c r="P864">
        <v>1</v>
      </c>
      <c r="Q864" t="s">
        <v>66</v>
      </c>
    </row>
    <row r="865" spans="1:17" x14ac:dyDescent="0.3">
      <c r="A865">
        <v>42822</v>
      </c>
      <c r="B865" t="s">
        <v>322</v>
      </c>
      <c r="C865" t="s">
        <v>16</v>
      </c>
      <c r="D865" t="s">
        <v>22</v>
      </c>
      <c r="E865">
        <v>7.16</v>
      </c>
      <c r="F865" s="50">
        <v>44515</v>
      </c>
      <c r="G865" s="50">
        <v>44524</v>
      </c>
      <c r="H865">
        <v>6</v>
      </c>
      <c r="I865">
        <v>2021</v>
      </c>
      <c r="J865" t="s">
        <v>9</v>
      </c>
      <c r="K865">
        <v>12</v>
      </c>
      <c r="L865">
        <v>0.39444444444444438</v>
      </c>
      <c r="M865">
        <v>4.7333333333333334</v>
      </c>
      <c r="N865">
        <v>10</v>
      </c>
      <c r="O865">
        <v>0.47333333333333327</v>
      </c>
      <c r="P865">
        <v>1.2</v>
      </c>
      <c r="Q865" t="s">
        <v>273</v>
      </c>
    </row>
    <row r="866" spans="1:17" x14ac:dyDescent="0.3">
      <c r="A866">
        <v>42822</v>
      </c>
      <c r="B866" t="s">
        <v>322</v>
      </c>
      <c r="C866" t="s">
        <v>16</v>
      </c>
      <c r="D866" t="s">
        <v>22</v>
      </c>
      <c r="E866">
        <v>7.16</v>
      </c>
      <c r="F866" s="50">
        <v>44515</v>
      </c>
      <c r="G866" s="50">
        <v>44524</v>
      </c>
      <c r="H866">
        <v>6</v>
      </c>
      <c r="I866">
        <v>2021</v>
      </c>
      <c r="J866" t="s">
        <v>9</v>
      </c>
      <c r="K866">
        <v>12</v>
      </c>
      <c r="L866">
        <v>0.39444444444444438</v>
      </c>
      <c r="M866">
        <v>4.7333333333333334</v>
      </c>
      <c r="N866">
        <v>10</v>
      </c>
      <c r="O866">
        <v>0.47333333333333327</v>
      </c>
      <c r="P866">
        <v>1.2</v>
      </c>
      <c r="Q866" t="s">
        <v>12</v>
      </c>
    </row>
    <row r="867" spans="1:17" x14ac:dyDescent="0.3">
      <c r="A867">
        <v>42822</v>
      </c>
      <c r="B867" t="s">
        <v>322</v>
      </c>
      <c r="C867" t="s">
        <v>16</v>
      </c>
      <c r="D867" t="s">
        <v>22</v>
      </c>
      <c r="E867">
        <v>7.16</v>
      </c>
      <c r="F867" s="50">
        <v>44515</v>
      </c>
      <c r="G867" s="50">
        <v>44524</v>
      </c>
      <c r="H867">
        <v>6</v>
      </c>
      <c r="I867">
        <v>2021</v>
      </c>
      <c r="J867" t="s">
        <v>9</v>
      </c>
      <c r="K867">
        <v>12</v>
      </c>
      <c r="L867">
        <v>0.39444444444444438</v>
      </c>
      <c r="M867">
        <v>4.7333333333333334</v>
      </c>
      <c r="N867">
        <v>10</v>
      </c>
      <c r="O867">
        <v>0.47333333333333327</v>
      </c>
      <c r="P867">
        <v>1.2</v>
      </c>
      <c r="Q867" t="s">
        <v>47</v>
      </c>
    </row>
    <row r="868" spans="1:17" x14ac:dyDescent="0.3">
      <c r="A868">
        <v>42822</v>
      </c>
      <c r="B868" t="s">
        <v>322</v>
      </c>
      <c r="C868" t="s">
        <v>16</v>
      </c>
      <c r="D868" t="s">
        <v>22</v>
      </c>
      <c r="E868">
        <v>7.16</v>
      </c>
      <c r="F868" s="50">
        <v>44515</v>
      </c>
      <c r="G868" s="50">
        <v>44524</v>
      </c>
      <c r="H868">
        <v>6</v>
      </c>
      <c r="I868">
        <v>2021</v>
      </c>
      <c r="J868" t="s">
        <v>9</v>
      </c>
      <c r="K868">
        <v>12</v>
      </c>
      <c r="L868">
        <v>0.39444444444444438</v>
      </c>
      <c r="M868">
        <v>4.7333333333333334</v>
      </c>
      <c r="N868">
        <v>10</v>
      </c>
      <c r="O868">
        <v>0.47333333333333327</v>
      </c>
      <c r="P868">
        <v>1.2</v>
      </c>
      <c r="Q868" t="s">
        <v>26</v>
      </c>
    </row>
    <row r="869" spans="1:17" x14ac:dyDescent="0.3">
      <c r="A869">
        <v>42822</v>
      </c>
      <c r="B869" t="s">
        <v>322</v>
      </c>
      <c r="C869" t="s">
        <v>16</v>
      </c>
      <c r="D869" t="s">
        <v>22</v>
      </c>
      <c r="E869">
        <v>7.16</v>
      </c>
      <c r="F869" s="50">
        <v>44515</v>
      </c>
      <c r="G869" s="50">
        <v>44524</v>
      </c>
      <c r="H869">
        <v>6</v>
      </c>
      <c r="I869">
        <v>2021</v>
      </c>
      <c r="J869" t="s">
        <v>9</v>
      </c>
      <c r="K869">
        <v>12</v>
      </c>
      <c r="L869">
        <v>0.39444444444444438</v>
      </c>
      <c r="M869">
        <v>4.7333333333333334</v>
      </c>
      <c r="N869">
        <v>10</v>
      </c>
      <c r="O869">
        <v>0.47333333333333327</v>
      </c>
      <c r="P869">
        <v>1.2</v>
      </c>
      <c r="Q869" t="s">
        <v>103</v>
      </c>
    </row>
    <row r="870" spans="1:17" x14ac:dyDescent="0.3">
      <c r="A870">
        <v>40750</v>
      </c>
      <c r="B870" t="s">
        <v>323</v>
      </c>
      <c r="C870" t="s">
        <v>16</v>
      </c>
      <c r="D870" t="s">
        <v>59</v>
      </c>
      <c r="E870">
        <v>6.34</v>
      </c>
      <c r="F870" s="50">
        <v>44741</v>
      </c>
      <c r="G870" s="50">
        <v>44748</v>
      </c>
      <c r="H870">
        <v>7</v>
      </c>
      <c r="I870">
        <v>2021</v>
      </c>
      <c r="J870" t="s">
        <v>9</v>
      </c>
      <c r="K870">
        <v>12</v>
      </c>
      <c r="L870">
        <v>0.4</v>
      </c>
      <c r="M870">
        <v>4.8000000000000007</v>
      </c>
      <c r="N870">
        <v>8</v>
      </c>
      <c r="O870">
        <v>0.60000000000000009</v>
      </c>
      <c r="P870">
        <v>1.5</v>
      </c>
      <c r="Q870" t="s">
        <v>10</v>
      </c>
    </row>
    <row r="871" spans="1:17" x14ac:dyDescent="0.3">
      <c r="A871">
        <v>40750</v>
      </c>
      <c r="B871" t="s">
        <v>323</v>
      </c>
      <c r="C871" t="s">
        <v>16</v>
      </c>
      <c r="D871" t="s">
        <v>59</v>
      </c>
      <c r="E871">
        <v>6.34</v>
      </c>
      <c r="F871" s="50">
        <v>44741</v>
      </c>
      <c r="G871" s="50">
        <v>44748</v>
      </c>
      <c r="H871">
        <v>7</v>
      </c>
      <c r="I871">
        <v>2021</v>
      </c>
      <c r="J871" t="s">
        <v>9</v>
      </c>
      <c r="K871">
        <v>12</v>
      </c>
      <c r="L871">
        <v>0.4</v>
      </c>
      <c r="M871">
        <v>4.8000000000000007</v>
      </c>
      <c r="N871">
        <v>8</v>
      </c>
      <c r="O871">
        <v>0.60000000000000009</v>
      </c>
      <c r="P871">
        <v>1.5</v>
      </c>
      <c r="Q871" t="s">
        <v>24</v>
      </c>
    </row>
    <row r="872" spans="1:17" x14ac:dyDescent="0.3">
      <c r="A872">
        <v>40750</v>
      </c>
      <c r="B872" t="s">
        <v>323</v>
      </c>
      <c r="C872" t="s">
        <v>16</v>
      </c>
      <c r="D872" t="s">
        <v>59</v>
      </c>
      <c r="E872">
        <v>6.34</v>
      </c>
      <c r="F872" s="50">
        <v>44741</v>
      </c>
      <c r="G872" s="50">
        <v>44748</v>
      </c>
      <c r="H872">
        <v>7</v>
      </c>
      <c r="I872">
        <v>2021</v>
      </c>
      <c r="J872" t="s">
        <v>9</v>
      </c>
      <c r="K872">
        <v>12</v>
      </c>
      <c r="L872">
        <v>0.4</v>
      </c>
      <c r="M872">
        <v>4.8000000000000007</v>
      </c>
      <c r="N872">
        <v>8</v>
      </c>
      <c r="O872">
        <v>0.60000000000000009</v>
      </c>
      <c r="P872">
        <v>1.5</v>
      </c>
      <c r="Q872" t="s">
        <v>324</v>
      </c>
    </row>
    <row r="873" spans="1:17" x14ac:dyDescent="0.3">
      <c r="A873">
        <v>40750</v>
      </c>
      <c r="B873" t="s">
        <v>323</v>
      </c>
      <c r="C873" t="s">
        <v>16</v>
      </c>
      <c r="D873" t="s">
        <v>59</v>
      </c>
      <c r="E873">
        <v>6.34</v>
      </c>
      <c r="F873" s="50">
        <v>44741</v>
      </c>
      <c r="G873" s="50">
        <v>44748</v>
      </c>
      <c r="H873">
        <v>7</v>
      </c>
      <c r="I873">
        <v>2021</v>
      </c>
      <c r="J873" t="s">
        <v>9</v>
      </c>
      <c r="K873">
        <v>12</v>
      </c>
      <c r="L873">
        <v>0.4</v>
      </c>
      <c r="M873">
        <v>4.8000000000000007</v>
      </c>
      <c r="N873">
        <v>8</v>
      </c>
      <c r="O873">
        <v>0.60000000000000009</v>
      </c>
      <c r="P873">
        <v>1.5</v>
      </c>
      <c r="Q873" t="s">
        <v>11</v>
      </c>
    </row>
    <row r="874" spans="1:17" x14ac:dyDescent="0.3">
      <c r="A874">
        <v>40750</v>
      </c>
      <c r="B874" t="s">
        <v>323</v>
      </c>
      <c r="C874" t="s">
        <v>16</v>
      </c>
      <c r="D874" t="s">
        <v>59</v>
      </c>
      <c r="E874">
        <v>6.34</v>
      </c>
      <c r="F874" s="50">
        <v>44741</v>
      </c>
      <c r="G874" s="50">
        <v>44748</v>
      </c>
      <c r="H874">
        <v>7</v>
      </c>
      <c r="I874">
        <v>2021</v>
      </c>
      <c r="J874" t="s">
        <v>9</v>
      </c>
      <c r="K874">
        <v>12</v>
      </c>
      <c r="L874">
        <v>0.4</v>
      </c>
      <c r="M874">
        <v>4.8000000000000007</v>
      </c>
      <c r="N874">
        <v>8</v>
      </c>
      <c r="O874">
        <v>0.60000000000000009</v>
      </c>
      <c r="P874">
        <v>1.5</v>
      </c>
      <c r="Q874" t="s">
        <v>45</v>
      </c>
    </row>
    <row r="875" spans="1:17" x14ac:dyDescent="0.3">
      <c r="A875">
        <v>40750</v>
      </c>
      <c r="B875" t="s">
        <v>323</v>
      </c>
      <c r="C875" t="s">
        <v>16</v>
      </c>
      <c r="D875" t="s">
        <v>59</v>
      </c>
      <c r="E875">
        <v>6.34</v>
      </c>
      <c r="F875" s="50">
        <v>44741</v>
      </c>
      <c r="G875" s="50">
        <v>44748</v>
      </c>
      <c r="H875">
        <v>7</v>
      </c>
      <c r="I875">
        <v>2021</v>
      </c>
      <c r="J875" t="s">
        <v>9</v>
      </c>
      <c r="K875">
        <v>12</v>
      </c>
      <c r="L875">
        <v>0.4</v>
      </c>
      <c r="M875">
        <v>4.8000000000000007</v>
      </c>
      <c r="N875">
        <v>8</v>
      </c>
      <c r="O875">
        <v>0.60000000000000009</v>
      </c>
      <c r="P875">
        <v>1.5</v>
      </c>
      <c r="Q875" t="s">
        <v>48</v>
      </c>
    </row>
    <row r="876" spans="1:17" x14ac:dyDescent="0.3">
      <c r="A876">
        <v>49385</v>
      </c>
      <c r="B876" t="s">
        <v>325</v>
      </c>
      <c r="C876" t="s">
        <v>16</v>
      </c>
      <c r="D876" t="s">
        <v>62</v>
      </c>
      <c r="E876">
        <v>6.73</v>
      </c>
      <c r="F876" s="50">
        <v>44910</v>
      </c>
      <c r="G876" s="50">
        <v>44913</v>
      </c>
      <c r="H876">
        <v>6</v>
      </c>
      <c r="I876">
        <v>2022</v>
      </c>
      <c r="J876" t="s">
        <v>9</v>
      </c>
      <c r="K876">
        <v>12</v>
      </c>
      <c r="L876">
        <v>0.39222222222222219</v>
      </c>
      <c r="M876">
        <v>4.706666666666667</v>
      </c>
      <c r="N876">
        <v>4</v>
      </c>
      <c r="O876">
        <v>1.176666666666667</v>
      </c>
      <c r="P876">
        <v>3</v>
      </c>
      <c r="Q876" t="s">
        <v>20</v>
      </c>
    </row>
    <row r="877" spans="1:17" x14ac:dyDescent="0.3">
      <c r="A877">
        <v>49385</v>
      </c>
      <c r="B877" t="s">
        <v>325</v>
      </c>
      <c r="C877" t="s">
        <v>16</v>
      </c>
      <c r="D877" t="s">
        <v>62</v>
      </c>
      <c r="E877">
        <v>6.73</v>
      </c>
      <c r="F877" s="50">
        <v>44910</v>
      </c>
      <c r="G877" s="50">
        <v>44913</v>
      </c>
      <c r="H877">
        <v>6</v>
      </c>
      <c r="I877">
        <v>2022</v>
      </c>
      <c r="J877" t="s">
        <v>9</v>
      </c>
      <c r="K877">
        <v>12</v>
      </c>
      <c r="L877">
        <v>0.39222222222222219</v>
      </c>
      <c r="M877">
        <v>4.706666666666667</v>
      </c>
      <c r="N877">
        <v>4</v>
      </c>
      <c r="O877">
        <v>1.176666666666667</v>
      </c>
      <c r="P877">
        <v>3</v>
      </c>
      <c r="Q877" t="s">
        <v>11</v>
      </c>
    </row>
    <row r="878" spans="1:17" x14ac:dyDescent="0.3">
      <c r="A878">
        <v>49385</v>
      </c>
      <c r="B878" t="s">
        <v>325</v>
      </c>
      <c r="C878" t="s">
        <v>16</v>
      </c>
      <c r="D878" t="s">
        <v>62</v>
      </c>
      <c r="E878">
        <v>6.73</v>
      </c>
      <c r="F878" s="50">
        <v>44910</v>
      </c>
      <c r="G878" s="50">
        <v>44913</v>
      </c>
      <c r="H878">
        <v>6</v>
      </c>
      <c r="I878">
        <v>2022</v>
      </c>
      <c r="J878" t="s">
        <v>9</v>
      </c>
      <c r="K878">
        <v>12</v>
      </c>
      <c r="L878">
        <v>0.39222222222222219</v>
      </c>
      <c r="M878">
        <v>4.706666666666667</v>
      </c>
      <c r="N878">
        <v>4</v>
      </c>
      <c r="O878">
        <v>1.176666666666667</v>
      </c>
      <c r="P878">
        <v>3</v>
      </c>
      <c r="Q878" t="s">
        <v>64</v>
      </c>
    </row>
    <row r="879" spans="1:17" x14ac:dyDescent="0.3">
      <c r="A879">
        <v>37981</v>
      </c>
      <c r="B879" t="s">
        <v>326</v>
      </c>
      <c r="C879" t="s">
        <v>85</v>
      </c>
      <c r="D879" t="s">
        <v>22</v>
      </c>
      <c r="E879">
        <v>7.2</v>
      </c>
      <c r="F879" s="50">
        <v>44098</v>
      </c>
      <c r="G879" s="50">
        <v>44098</v>
      </c>
      <c r="H879">
        <v>6</v>
      </c>
      <c r="I879">
        <v>2019</v>
      </c>
      <c r="J879" t="s">
        <v>17</v>
      </c>
      <c r="K879">
        <v>1</v>
      </c>
      <c r="L879">
        <v>1.85</v>
      </c>
      <c r="M879">
        <v>1.85</v>
      </c>
      <c r="N879">
        <v>1</v>
      </c>
      <c r="O879">
        <v>1.85</v>
      </c>
      <c r="P879">
        <v>1</v>
      </c>
      <c r="Q879" t="s">
        <v>55</v>
      </c>
    </row>
    <row r="880" spans="1:17" x14ac:dyDescent="0.3">
      <c r="A880">
        <v>37981</v>
      </c>
      <c r="B880" t="s">
        <v>326</v>
      </c>
      <c r="C880" t="s">
        <v>85</v>
      </c>
      <c r="D880" t="s">
        <v>22</v>
      </c>
      <c r="E880">
        <v>7.2</v>
      </c>
      <c r="F880" s="50">
        <v>44098</v>
      </c>
      <c r="G880" s="50">
        <v>44098</v>
      </c>
      <c r="H880">
        <v>6</v>
      </c>
      <c r="I880">
        <v>2019</v>
      </c>
      <c r="J880" t="s">
        <v>17</v>
      </c>
      <c r="K880">
        <v>1</v>
      </c>
      <c r="L880">
        <v>1.85</v>
      </c>
      <c r="M880">
        <v>1.85</v>
      </c>
      <c r="N880">
        <v>1</v>
      </c>
      <c r="O880">
        <v>1.85</v>
      </c>
      <c r="P880">
        <v>1</v>
      </c>
      <c r="Q880" t="s">
        <v>24</v>
      </c>
    </row>
    <row r="881" spans="1:17" x14ac:dyDescent="0.3">
      <c r="A881">
        <v>37981</v>
      </c>
      <c r="B881" t="s">
        <v>326</v>
      </c>
      <c r="C881" t="s">
        <v>85</v>
      </c>
      <c r="D881" t="s">
        <v>22</v>
      </c>
      <c r="E881">
        <v>7.2</v>
      </c>
      <c r="F881" s="50">
        <v>44098</v>
      </c>
      <c r="G881" s="50">
        <v>44098</v>
      </c>
      <c r="H881">
        <v>6</v>
      </c>
      <c r="I881">
        <v>2019</v>
      </c>
      <c r="J881" t="s">
        <v>17</v>
      </c>
      <c r="K881">
        <v>1</v>
      </c>
      <c r="L881">
        <v>1.85</v>
      </c>
      <c r="M881">
        <v>1.85</v>
      </c>
      <c r="N881">
        <v>1</v>
      </c>
      <c r="O881">
        <v>1.85</v>
      </c>
      <c r="P881">
        <v>1</v>
      </c>
      <c r="Q881" t="s">
        <v>12</v>
      </c>
    </row>
    <row r="882" spans="1:17" x14ac:dyDescent="0.3">
      <c r="A882">
        <v>37981</v>
      </c>
      <c r="B882" t="s">
        <v>326</v>
      </c>
      <c r="C882" t="s">
        <v>85</v>
      </c>
      <c r="D882" t="s">
        <v>22</v>
      </c>
      <c r="E882">
        <v>7.2</v>
      </c>
      <c r="F882" s="50">
        <v>44098</v>
      </c>
      <c r="G882" s="50">
        <v>44098</v>
      </c>
      <c r="H882">
        <v>6</v>
      </c>
      <c r="I882">
        <v>2019</v>
      </c>
      <c r="J882" t="s">
        <v>17</v>
      </c>
      <c r="K882">
        <v>1</v>
      </c>
      <c r="L882">
        <v>1.85</v>
      </c>
      <c r="M882">
        <v>1.85</v>
      </c>
      <c r="N882">
        <v>1</v>
      </c>
      <c r="O882">
        <v>1.85</v>
      </c>
      <c r="P882">
        <v>1</v>
      </c>
      <c r="Q882" t="s">
        <v>66</v>
      </c>
    </row>
    <row r="883" spans="1:17" x14ac:dyDescent="0.3">
      <c r="A883">
        <v>37981</v>
      </c>
      <c r="B883" t="s">
        <v>326</v>
      </c>
      <c r="C883" t="s">
        <v>85</v>
      </c>
      <c r="D883" t="s">
        <v>22</v>
      </c>
      <c r="E883">
        <v>7.2</v>
      </c>
      <c r="F883" s="50">
        <v>44098</v>
      </c>
      <c r="G883" s="50">
        <v>44098</v>
      </c>
      <c r="H883">
        <v>6</v>
      </c>
      <c r="I883">
        <v>2019</v>
      </c>
      <c r="J883" t="s">
        <v>17</v>
      </c>
      <c r="K883">
        <v>1</v>
      </c>
      <c r="L883">
        <v>1.85</v>
      </c>
      <c r="M883">
        <v>1.85</v>
      </c>
      <c r="N883">
        <v>1</v>
      </c>
      <c r="O883">
        <v>1.85</v>
      </c>
      <c r="P883">
        <v>1</v>
      </c>
      <c r="Q883" t="s">
        <v>103</v>
      </c>
    </row>
    <row r="884" spans="1:17" x14ac:dyDescent="0.3">
      <c r="A884">
        <v>42544</v>
      </c>
      <c r="B884" t="s">
        <v>327</v>
      </c>
      <c r="C884" t="s">
        <v>16</v>
      </c>
      <c r="D884" t="s">
        <v>4</v>
      </c>
      <c r="E884">
        <v>7.08</v>
      </c>
      <c r="F884" s="50">
        <v>44778</v>
      </c>
      <c r="G884" s="50">
        <v>44778</v>
      </c>
      <c r="H884">
        <v>7</v>
      </c>
      <c r="I884">
        <v>2021</v>
      </c>
      <c r="J884" t="s">
        <v>19</v>
      </c>
      <c r="K884">
        <v>12</v>
      </c>
      <c r="L884">
        <v>0.40250000000000002</v>
      </c>
      <c r="M884">
        <v>4.83</v>
      </c>
      <c r="N884">
        <v>1</v>
      </c>
      <c r="O884">
        <v>4.83</v>
      </c>
      <c r="P884">
        <v>12</v>
      </c>
      <c r="Q884" t="s">
        <v>23</v>
      </c>
    </row>
    <row r="885" spans="1:17" x14ac:dyDescent="0.3">
      <c r="A885">
        <v>42544</v>
      </c>
      <c r="B885" t="s">
        <v>327</v>
      </c>
      <c r="C885" t="s">
        <v>16</v>
      </c>
      <c r="D885" t="s">
        <v>4</v>
      </c>
      <c r="E885">
        <v>7.08</v>
      </c>
      <c r="F885" s="50">
        <v>44778</v>
      </c>
      <c r="G885" s="50">
        <v>44778</v>
      </c>
      <c r="H885">
        <v>7</v>
      </c>
      <c r="I885">
        <v>2021</v>
      </c>
      <c r="J885" t="s">
        <v>19</v>
      </c>
      <c r="K885">
        <v>12</v>
      </c>
      <c r="L885">
        <v>0.40250000000000002</v>
      </c>
      <c r="M885">
        <v>4.83</v>
      </c>
      <c r="N885">
        <v>1</v>
      </c>
      <c r="O885">
        <v>4.83</v>
      </c>
      <c r="P885">
        <v>12</v>
      </c>
      <c r="Q885" t="s">
        <v>10</v>
      </c>
    </row>
    <row r="886" spans="1:17" x14ac:dyDescent="0.3">
      <c r="A886">
        <v>42544</v>
      </c>
      <c r="B886" t="s">
        <v>327</v>
      </c>
      <c r="C886" t="s">
        <v>16</v>
      </c>
      <c r="D886" t="s">
        <v>4</v>
      </c>
      <c r="E886">
        <v>7.08</v>
      </c>
      <c r="F886" s="50">
        <v>44778</v>
      </c>
      <c r="G886" s="50">
        <v>44778</v>
      </c>
      <c r="H886">
        <v>7</v>
      </c>
      <c r="I886">
        <v>2021</v>
      </c>
      <c r="J886" t="s">
        <v>19</v>
      </c>
      <c r="K886">
        <v>12</v>
      </c>
      <c r="L886">
        <v>0.40250000000000002</v>
      </c>
      <c r="M886">
        <v>4.83</v>
      </c>
      <c r="N886">
        <v>1</v>
      </c>
      <c r="O886">
        <v>4.83</v>
      </c>
      <c r="P886">
        <v>12</v>
      </c>
      <c r="Q886" t="s">
        <v>11</v>
      </c>
    </row>
    <row r="887" spans="1:17" x14ac:dyDescent="0.3">
      <c r="A887">
        <v>42544</v>
      </c>
      <c r="B887" t="s">
        <v>327</v>
      </c>
      <c r="C887" t="s">
        <v>16</v>
      </c>
      <c r="D887" t="s">
        <v>4</v>
      </c>
      <c r="E887">
        <v>7.08</v>
      </c>
      <c r="F887" s="50">
        <v>44778</v>
      </c>
      <c r="G887" s="50">
        <v>44778</v>
      </c>
      <c r="H887">
        <v>7</v>
      </c>
      <c r="I887">
        <v>2021</v>
      </c>
      <c r="J887" t="s">
        <v>19</v>
      </c>
      <c r="K887">
        <v>12</v>
      </c>
      <c r="L887">
        <v>0.40250000000000002</v>
      </c>
      <c r="M887">
        <v>4.83</v>
      </c>
      <c r="N887">
        <v>1</v>
      </c>
      <c r="O887">
        <v>4.83</v>
      </c>
      <c r="P887">
        <v>12</v>
      </c>
      <c r="Q887" t="s">
        <v>81</v>
      </c>
    </row>
    <row r="888" spans="1:17" x14ac:dyDescent="0.3">
      <c r="A888">
        <v>41312</v>
      </c>
      <c r="B888" t="s">
        <v>328</v>
      </c>
      <c r="C888" t="s">
        <v>16</v>
      </c>
      <c r="D888" t="s">
        <v>59</v>
      </c>
      <c r="E888">
        <v>6.98</v>
      </c>
      <c r="F888" s="50">
        <v>44370</v>
      </c>
      <c r="G888" s="50">
        <v>44379</v>
      </c>
      <c r="H888">
        <v>3</v>
      </c>
      <c r="I888">
        <v>2020</v>
      </c>
      <c r="J888" t="s">
        <v>19</v>
      </c>
      <c r="K888">
        <v>12</v>
      </c>
      <c r="L888">
        <v>0.3963888888888889</v>
      </c>
      <c r="M888">
        <v>4.7566666666666668</v>
      </c>
      <c r="N888">
        <v>10</v>
      </c>
      <c r="O888">
        <v>0.47566666666666668</v>
      </c>
      <c r="P888">
        <v>1.2</v>
      </c>
      <c r="Q888" t="s">
        <v>11</v>
      </c>
    </row>
    <row r="889" spans="1:17" x14ac:dyDescent="0.3">
      <c r="A889">
        <v>41312</v>
      </c>
      <c r="B889" t="s">
        <v>328</v>
      </c>
      <c r="C889" t="s">
        <v>16</v>
      </c>
      <c r="D889" t="s">
        <v>59</v>
      </c>
      <c r="E889">
        <v>6.98</v>
      </c>
      <c r="F889" s="50">
        <v>44370</v>
      </c>
      <c r="G889" s="50">
        <v>44379</v>
      </c>
      <c r="H889">
        <v>3</v>
      </c>
      <c r="I889">
        <v>2020</v>
      </c>
      <c r="J889" t="s">
        <v>19</v>
      </c>
      <c r="K889">
        <v>12</v>
      </c>
      <c r="L889">
        <v>0.3963888888888889</v>
      </c>
      <c r="M889">
        <v>4.7566666666666668</v>
      </c>
      <c r="N889">
        <v>10</v>
      </c>
      <c r="O889">
        <v>0.47566666666666668</v>
      </c>
      <c r="P889">
        <v>1.2</v>
      </c>
      <c r="Q889" t="s">
        <v>25</v>
      </c>
    </row>
    <row r="890" spans="1:17" x14ac:dyDescent="0.3">
      <c r="A890">
        <v>41312</v>
      </c>
      <c r="B890" t="s">
        <v>328</v>
      </c>
      <c r="C890" t="s">
        <v>16</v>
      </c>
      <c r="D890" t="s">
        <v>59</v>
      </c>
      <c r="E890">
        <v>6.98</v>
      </c>
      <c r="F890" s="50">
        <v>44370</v>
      </c>
      <c r="G890" s="50">
        <v>44379</v>
      </c>
      <c r="H890">
        <v>3</v>
      </c>
      <c r="I890">
        <v>2020</v>
      </c>
      <c r="J890" t="s">
        <v>19</v>
      </c>
      <c r="K890">
        <v>12</v>
      </c>
      <c r="L890">
        <v>0.3963888888888889</v>
      </c>
      <c r="M890">
        <v>4.7566666666666668</v>
      </c>
      <c r="N890">
        <v>10</v>
      </c>
      <c r="O890">
        <v>0.47566666666666668</v>
      </c>
      <c r="P890">
        <v>1.2</v>
      </c>
      <c r="Q890" t="s">
        <v>201</v>
      </c>
    </row>
    <row r="891" spans="1:17" x14ac:dyDescent="0.3">
      <c r="A891">
        <v>41312</v>
      </c>
      <c r="B891" t="s">
        <v>328</v>
      </c>
      <c r="C891" t="s">
        <v>16</v>
      </c>
      <c r="D891" t="s">
        <v>59</v>
      </c>
      <c r="E891">
        <v>6.98</v>
      </c>
      <c r="F891" s="50">
        <v>44370</v>
      </c>
      <c r="G891" s="50">
        <v>44379</v>
      </c>
      <c r="H891">
        <v>3</v>
      </c>
      <c r="I891">
        <v>2020</v>
      </c>
      <c r="J891" t="s">
        <v>19</v>
      </c>
      <c r="K891">
        <v>12</v>
      </c>
      <c r="L891">
        <v>0.3963888888888889</v>
      </c>
      <c r="M891">
        <v>4.7566666666666668</v>
      </c>
      <c r="N891">
        <v>10</v>
      </c>
      <c r="O891">
        <v>0.47566666666666668</v>
      </c>
      <c r="P891">
        <v>1.2</v>
      </c>
      <c r="Q891" t="s">
        <v>102</v>
      </c>
    </row>
    <row r="892" spans="1:17" x14ac:dyDescent="0.3">
      <c r="A892">
        <v>41312</v>
      </c>
      <c r="B892" t="s">
        <v>328</v>
      </c>
      <c r="C892" t="s">
        <v>16</v>
      </c>
      <c r="D892" t="s">
        <v>59</v>
      </c>
      <c r="E892">
        <v>6.98</v>
      </c>
      <c r="F892" s="50">
        <v>44370</v>
      </c>
      <c r="G892" s="50">
        <v>44379</v>
      </c>
      <c r="H892">
        <v>3</v>
      </c>
      <c r="I892">
        <v>2020</v>
      </c>
      <c r="J892" t="s">
        <v>19</v>
      </c>
      <c r="K892">
        <v>12</v>
      </c>
      <c r="L892">
        <v>0.3963888888888889</v>
      </c>
      <c r="M892">
        <v>4.7566666666666668</v>
      </c>
      <c r="N892">
        <v>10</v>
      </c>
      <c r="O892">
        <v>0.47566666666666668</v>
      </c>
      <c r="P892">
        <v>1.2</v>
      </c>
      <c r="Q892" t="s">
        <v>6</v>
      </c>
    </row>
    <row r="893" spans="1:17" x14ac:dyDescent="0.3">
      <c r="A893">
        <v>48825</v>
      </c>
      <c r="B893" t="s">
        <v>329</v>
      </c>
      <c r="C893" t="s">
        <v>69</v>
      </c>
      <c r="D893" t="s">
        <v>4</v>
      </c>
      <c r="E893">
        <v>6.86</v>
      </c>
      <c r="F893" s="50">
        <v>44990</v>
      </c>
      <c r="G893" s="50">
        <v>44990</v>
      </c>
      <c r="H893">
        <v>7</v>
      </c>
      <c r="I893">
        <v>2021</v>
      </c>
      <c r="J893" t="s">
        <v>9</v>
      </c>
      <c r="K893">
        <v>1</v>
      </c>
      <c r="L893">
        <v>6.3333333333333339E-2</v>
      </c>
      <c r="M893">
        <v>6.3333333333333339E-2</v>
      </c>
      <c r="N893">
        <v>1</v>
      </c>
      <c r="O893">
        <v>6.3333333333333339E-2</v>
      </c>
      <c r="P893">
        <v>1</v>
      </c>
      <c r="Q893" t="s">
        <v>38</v>
      </c>
    </row>
    <row r="894" spans="1:17" x14ac:dyDescent="0.3">
      <c r="A894">
        <v>41877</v>
      </c>
      <c r="B894" t="s">
        <v>330</v>
      </c>
      <c r="C894" t="s">
        <v>85</v>
      </c>
      <c r="D894" t="s">
        <v>4</v>
      </c>
      <c r="E894">
        <v>6.46</v>
      </c>
      <c r="F894" s="50">
        <v>44980</v>
      </c>
      <c r="G894" s="50">
        <v>44980</v>
      </c>
      <c r="H894">
        <v>5</v>
      </c>
      <c r="I894">
        <v>2021</v>
      </c>
      <c r="J894" t="s">
        <v>19</v>
      </c>
      <c r="K894">
        <v>1</v>
      </c>
      <c r="L894">
        <v>1.65</v>
      </c>
      <c r="M894">
        <v>1.65</v>
      </c>
      <c r="N894">
        <v>1</v>
      </c>
      <c r="O894">
        <v>1.65</v>
      </c>
      <c r="P894">
        <v>1</v>
      </c>
      <c r="Q894" t="s">
        <v>12</v>
      </c>
    </row>
    <row r="895" spans="1:17" x14ac:dyDescent="0.3">
      <c r="A895">
        <v>41877</v>
      </c>
      <c r="B895" t="s">
        <v>330</v>
      </c>
      <c r="C895" t="s">
        <v>85</v>
      </c>
      <c r="D895" t="s">
        <v>4</v>
      </c>
      <c r="E895">
        <v>6.46</v>
      </c>
      <c r="F895" s="50">
        <v>44980</v>
      </c>
      <c r="G895" s="50">
        <v>44980</v>
      </c>
      <c r="H895">
        <v>5</v>
      </c>
      <c r="I895">
        <v>2021</v>
      </c>
      <c r="J895" t="s">
        <v>19</v>
      </c>
      <c r="K895">
        <v>1</v>
      </c>
      <c r="L895">
        <v>1.65</v>
      </c>
      <c r="M895">
        <v>1.65</v>
      </c>
      <c r="N895">
        <v>1</v>
      </c>
      <c r="O895">
        <v>1.65</v>
      </c>
      <c r="P895">
        <v>1</v>
      </c>
      <c r="Q895" t="s">
        <v>118</v>
      </c>
    </row>
    <row r="896" spans="1:17" x14ac:dyDescent="0.3">
      <c r="A896">
        <v>41930</v>
      </c>
      <c r="B896" t="s">
        <v>331</v>
      </c>
      <c r="C896" t="s">
        <v>16</v>
      </c>
      <c r="D896" t="s">
        <v>4</v>
      </c>
      <c r="E896">
        <v>6.79</v>
      </c>
      <c r="F896" s="50">
        <v>44440</v>
      </c>
      <c r="G896" s="50">
        <v>44482</v>
      </c>
      <c r="H896">
        <v>6</v>
      </c>
      <c r="I896">
        <v>2020</v>
      </c>
      <c r="J896" t="s">
        <v>19</v>
      </c>
      <c r="K896">
        <v>12</v>
      </c>
      <c r="L896">
        <v>0.40333333333333332</v>
      </c>
      <c r="M896">
        <v>4.84</v>
      </c>
      <c r="N896">
        <v>43</v>
      </c>
      <c r="O896">
        <v>0.11255813953488369</v>
      </c>
      <c r="P896">
        <v>0.27906976744186052</v>
      </c>
      <c r="Q896" t="s">
        <v>24</v>
      </c>
    </row>
    <row r="897" spans="1:17" x14ac:dyDescent="0.3">
      <c r="A897">
        <v>41930</v>
      </c>
      <c r="B897" t="s">
        <v>331</v>
      </c>
      <c r="C897" t="s">
        <v>16</v>
      </c>
      <c r="D897" t="s">
        <v>4</v>
      </c>
      <c r="E897">
        <v>6.79</v>
      </c>
      <c r="F897" s="50">
        <v>44440</v>
      </c>
      <c r="G897" s="50">
        <v>44482</v>
      </c>
      <c r="H897">
        <v>6</v>
      </c>
      <c r="I897">
        <v>2020</v>
      </c>
      <c r="J897" t="s">
        <v>19</v>
      </c>
      <c r="K897">
        <v>12</v>
      </c>
      <c r="L897">
        <v>0.40333333333333332</v>
      </c>
      <c r="M897">
        <v>4.84</v>
      </c>
      <c r="N897">
        <v>43</v>
      </c>
      <c r="O897">
        <v>0.11255813953488369</v>
      </c>
      <c r="P897">
        <v>0.27906976744186052</v>
      </c>
      <c r="Q897" t="s">
        <v>11</v>
      </c>
    </row>
    <row r="898" spans="1:17" x14ac:dyDescent="0.3">
      <c r="A898">
        <v>48711</v>
      </c>
      <c r="B898" t="s">
        <v>332</v>
      </c>
      <c r="C898" t="s">
        <v>69</v>
      </c>
      <c r="D898" t="s">
        <v>4</v>
      </c>
      <c r="E898">
        <v>6.85</v>
      </c>
      <c r="F898" s="50">
        <v>44990</v>
      </c>
      <c r="G898" s="50">
        <v>44990</v>
      </c>
      <c r="H898">
        <v>6</v>
      </c>
      <c r="I898">
        <v>2021</v>
      </c>
      <c r="J898" t="s">
        <v>9</v>
      </c>
      <c r="K898">
        <v>1</v>
      </c>
      <c r="L898">
        <v>6.7500000000000004E-2</v>
      </c>
      <c r="M898">
        <v>6.7500000000000004E-2</v>
      </c>
      <c r="N898">
        <v>1</v>
      </c>
      <c r="O898">
        <v>6.7500000000000004E-2</v>
      </c>
      <c r="P898">
        <v>1</v>
      </c>
      <c r="Q898" t="s">
        <v>38</v>
      </c>
    </row>
    <row r="899" spans="1:17" x14ac:dyDescent="0.3">
      <c r="A899">
        <v>39198</v>
      </c>
      <c r="B899" t="s">
        <v>333</v>
      </c>
      <c r="C899" t="s">
        <v>16</v>
      </c>
      <c r="D899" t="s">
        <v>22</v>
      </c>
      <c r="E899">
        <v>8.09</v>
      </c>
      <c r="F899" s="50">
        <v>43847</v>
      </c>
      <c r="G899" s="50">
        <v>43856</v>
      </c>
      <c r="H899">
        <v>8</v>
      </c>
      <c r="I899">
        <v>2019</v>
      </c>
      <c r="J899" t="s">
        <v>5</v>
      </c>
      <c r="K899">
        <v>12</v>
      </c>
      <c r="L899">
        <v>0.46666666666666667</v>
      </c>
      <c r="M899">
        <v>5.6</v>
      </c>
      <c r="N899">
        <v>10</v>
      </c>
      <c r="O899">
        <v>0.55999999999999994</v>
      </c>
      <c r="P899">
        <v>1.2</v>
      </c>
      <c r="Q899" t="s">
        <v>10</v>
      </c>
    </row>
    <row r="900" spans="1:17" x14ac:dyDescent="0.3">
      <c r="A900">
        <v>39198</v>
      </c>
      <c r="B900" t="s">
        <v>333</v>
      </c>
      <c r="C900" t="s">
        <v>16</v>
      </c>
      <c r="D900" t="s">
        <v>22</v>
      </c>
      <c r="E900">
        <v>8.09</v>
      </c>
      <c r="F900" s="50">
        <v>43847</v>
      </c>
      <c r="G900" s="50">
        <v>43856</v>
      </c>
      <c r="H900">
        <v>8</v>
      </c>
      <c r="I900">
        <v>2019</v>
      </c>
      <c r="J900" t="s">
        <v>5</v>
      </c>
      <c r="K900">
        <v>12</v>
      </c>
      <c r="L900">
        <v>0.46666666666666667</v>
      </c>
      <c r="M900">
        <v>5.6</v>
      </c>
      <c r="N900">
        <v>10</v>
      </c>
      <c r="O900">
        <v>0.55999999999999994</v>
      </c>
      <c r="P900">
        <v>1.2</v>
      </c>
      <c r="Q900" t="s">
        <v>55</v>
      </c>
    </row>
    <row r="901" spans="1:17" x14ac:dyDescent="0.3">
      <c r="A901">
        <v>39198</v>
      </c>
      <c r="B901" t="s">
        <v>333</v>
      </c>
      <c r="C901" t="s">
        <v>16</v>
      </c>
      <c r="D901" t="s">
        <v>22</v>
      </c>
      <c r="E901">
        <v>8.09</v>
      </c>
      <c r="F901" s="50">
        <v>43847</v>
      </c>
      <c r="G901" s="50">
        <v>43856</v>
      </c>
      <c r="H901">
        <v>8</v>
      </c>
      <c r="I901">
        <v>2019</v>
      </c>
      <c r="J901" t="s">
        <v>5</v>
      </c>
      <c r="K901">
        <v>12</v>
      </c>
      <c r="L901">
        <v>0.46666666666666667</v>
      </c>
      <c r="M901">
        <v>5.6</v>
      </c>
      <c r="N901">
        <v>10</v>
      </c>
      <c r="O901">
        <v>0.55999999999999994</v>
      </c>
      <c r="P901">
        <v>1.2</v>
      </c>
      <c r="Q901" t="s">
        <v>12</v>
      </c>
    </row>
    <row r="902" spans="1:17" x14ac:dyDescent="0.3">
      <c r="A902">
        <v>39198</v>
      </c>
      <c r="B902" t="s">
        <v>333</v>
      </c>
      <c r="C902" t="s">
        <v>16</v>
      </c>
      <c r="D902" t="s">
        <v>22</v>
      </c>
      <c r="E902">
        <v>8.09</v>
      </c>
      <c r="F902" s="50">
        <v>43847</v>
      </c>
      <c r="G902" s="50">
        <v>43856</v>
      </c>
      <c r="H902">
        <v>8</v>
      </c>
      <c r="I902">
        <v>2019</v>
      </c>
      <c r="J902" t="s">
        <v>5</v>
      </c>
      <c r="K902">
        <v>12</v>
      </c>
      <c r="L902">
        <v>0.46666666666666667</v>
      </c>
      <c r="M902">
        <v>5.6</v>
      </c>
      <c r="N902">
        <v>10</v>
      </c>
      <c r="O902">
        <v>0.55999999999999994</v>
      </c>
      <c r="P902">
        <v>1.2</v>
      </c>
      <c r="Q902" t="s">
        <v>13</v>
      </c>
    </row>
    <row r="903" spans="1:17" x14ac:dyDescent="0.3">
      <c r="A903">
        <v>39198</v>
      </c>
      <c r="B903" t="s">
        <v>333</v>
      </c>
      <c r="C903" t="s">
        <v>16</v>
      </c>
      <c r="D903" t="s">
        <v>22</v>
      </c>
      <c r="E903">
        <v>8.09</v>
      </c>
      <c r="F903" s="50">
        <v>43847</v>
      </c>
      <c r="G903" s="50">
        <v>43856</v>
      </c>
      <c r="H903">
        <v>8</v>
      </c>
      <c r="I903">
        <v>2019</v>
      </c>
      <c r="J903" t="s">
        <v>5</v>
      </c>
      <c r="K903">
        <v>12</v>
      </c>
      <c r="L903">
        <v>0.46666666666666667</v>
      </c>
      <c r="M903">
        <v>5.6</v>
      </c>
      <c r="N903">
        <v>10</v>
      </c>
      <c r="O903">
        <v>0.55999999999999994</v>
      </c>
      <c r="P903">
        <v>1.2</v>
      </c>
      <c r="Q903" t="s">
        <v>26</v>
      </c>
    </row>
    <row r="904" spans="1:17" x14ac:dyDescent="0.3">
      <c r="A904">
        <v>39198</v>
      </c>
      <c r="B904" t="s">
        <v>333</v>
      </c>
      <c r="C904" t="s">
        <v>16</v>
      </c>
      <c r="D904" t="s">
        <v>22</v>
      </c>
      <c r="E904">
        <v>8.09</v>
      </c>
      <c r="F904" s="50">
        <v>43847</v>
      </c>
      <c r="G904" s="50">
        <v>43856</v>
      </c>
      <c r="H904">
        <v>8</v>
      </c>
      <c r="I904">
        <v>2019</v>
      </c>
      <c r="J904" t="s">
        <v>5</v>
      </c>
      <c r="K904">
        <v>12</v>
      </c>
      <c r="L904">
        <v>0.46666666666666667</v>
      </c>
      <c r="M904">
        <v>5.6</v>
      </c>
      <c r="N904">
        <v>10</v>
      </c>
      <c r="O904">
        <v>0.55999999999999994</v>
      </c>
      <c r="P904">
        <v>1.2</v>
      </c>
      <c r="Q904" t="s">
        <v>159</v>
      </c>
    </row>
    <row r="905" spans="1:17" x14ac:dyDescent="0.3">
      <c r="A905">
        <v>39198</v>
      </c>
      <c r="B905" t="s">
        <v>333</v>
      </c>
      <c r="C905" t="s">
        <v>16</v>
      </c>
      <c r="D905" t="s">
        <v>22</v>
      </c>
      <c r="E905">
        <v>8.09</v>
      </c>
      <c r="F905" s="50">
        <v>43847</v>
      </c>
      <c r="G905" s="50">
        <v>43856</v>
      </c>
      <c r="H905">
        <v>8</v>
      </c>
      <c r="I905">
        <v>2019</v>
      </c>
      <c r="J905" t="s">
        <v>5</v>
      </c>
      <c r="K905">
        <v>12</v>
      </c>
      <c r="L905">
        <v>0.46666666666666667</v>
      </c>
      <c r="M905">
        <v>5.6</v>
      </c>
      <c r="N905">
        <v>10</v>
      </c>
      <c r="O905">
        <v>0.55999999999999994</v>
      </c>
      <c r="P905">
        <v>1.2</v>
      </c>
      <c r="Q905" t="s">
        <v>27</v>
      </c>
    </row>
    <row r="906" spans="1:17" x14ac:dyDescent="0.3">
      <c r="A906">
        <v>43969</v>
      </c>
      <c r="B906" t="s">
        <v>334</v>
      </c>
      <c r="C906" t="s">
        <v>16</v>
      </c>
      <c r="D906" t="s">
        <v>22</v>
      </c>
      <c r="E906">
        <v>6.54</v>
      </c>
      <c r="F906" s="50">
        <v>44498</v>
      </c>
      <c r="G906" s="50">
        <v>44501</v>
      </c>
      <c r="H906">
        <v>6</v>
      </c>
      <c r="I906">
        <v>2021</v>
      </c>
      <c r="J906" t="s">
        <v>5</v>
      </c>
      <c r="K906">
        <v>12</v>
      </c>
      <c r="L906">
        <v>0.40749999999999997</v>
      </c>
      <c r="M906">
        <v>4.8899999999999997</v>
      </c>
      <c r="N906">
        <v>4</v>
      </c>
      <c r="O906">
        <v>1.2224999999999999</v>
      </c>
      <c r="P906">
        <v>3</v>
      </c>
      <c r="Q906" t="s">
        <v>20</v>
      </c>
    </row>
    <row r="907" spans="1:17" x14ac:dyDescent="0.3">
      <c r="A907">
        <v>43969</v>
      </c>
      <c r="B907" t="s">
        <v>334</v>
      </c>
      <c r="C907" t="s">
        <v>16</v>
      </c>
      <c r="D907" t="s">
        <v>22</v>
      </c>
      <c r="E907">
        <v>6.54</v>
      </c>
      <c r="F907" s="50">
        <v>44498</v>
      </c>
      <c r="G907" s="50">
        <v>44501</v>
      </c>
      <c r="H907">
        <v>6</v>
      </c>
      <c r="I907">
        <v>2021</v>
      </c>
      <c r="J907" t="s">
        <v>5</v>
      </c>
      <c r="K907">
        <v>12</v>
      </c>
      <c r="L907">
        <v>0.40749999999999997</v>
      </c>
      <c r="M907">
        <v>4.8899999999999997</v>
      </c>
      <c r="N907">
        <v>4</v>
      </c>
      <c r="O907">
        <v>1.2224999999999999</v>
      </c>
      <c r="P907">
        <v>3</v>
      </c>
      <c r="Q907" t="s">
        <v>45</v>
      </c>
    </row>
    <row r="908" spans="1:17" x14ac:dyDescent="0.3">
      <c r="A908">
        <v>43969</v>
      </c>
      <c r="B908" t="s">
        <v>334</v>
      </c>
      <c r="C908" t="s">
        <v>16</v>
      </c>
      <c r="D908" t="s">
        <v>22</v>
      </c>
      <c r="E908">
        <v>6.54</v>
      </c>
      <c r="F908" s="50">
        <v>44498</v>
      </c>
      <c r="G908" s="50">
        <v>44501</v>
      </c>
      <c r="H908">
        <v>6</v>
      </c>
      <c r="I908">
        <v>2021</v>
      </c>
      <c r="J908" t="s">
        <v>5</v>
      </c>
      <c r="K908">
        <v>12</v>
      </c>
      <c r="L908">
        <v>0.40749999999999997</v>
      </c>
      <c r="M908">
        <v>4.8899999999999997</v>
      </c>
      <c r="N908">
        <v>4</v>
      </c>
      <c r="O908">
        <v>1.2224999999999999</v>
      </c>
      <c r="P908">
        <v>3</v>
      </c>
      <c r="Q908" t="s">
        <v>41</v>
      </c>
    </row>
    <row r="909" spans="1:17" x14ac:dyDescent="0.3">
      <c r="A909">
        <v>43969</v>
      </c>
      <c r="B909" t="s">
        <v>334</v>
      </c>
      <c r="C909" t="s">
        <v>16</v>
      </c>
      <c r="D909" t="s">
        <v>22</v>
      </c>
      <c r="E909">
        <v>6.54</v>
      </c>
      <c r="F909" s="50">
        <v>44498</v>
      </c>
      <c r="G909" s="50">
        <v>44501</v>
      </c>
      <c r="H909">
        <v>6</v>
      </c>
      <c r="I909">
        <v>2021</v>
      </c>
      <c r="J909" t="s">
        <v>5</v>
      </c>
      <c r="K909">
        <v>12</v>
      </c>
      <c r="L909">
        <v>0.40749999999999997</v>
      </c>
      <c r="M909">
        <v>4.8899999999999997</v>
      </c>
      <c r="N909">
        <v>4</v>
      </c>
      <c r="O909">
        <v>1.2224999999999999</v>
      </c>
      <c r="P909">
        <v>3</v>
      </c>
      <c r="Q909" t="s">
        <v>32</v>
      </c>
    </row>
    <row r="910" spans="1:17" x14ac:dyDescent="0.3">
      <c r="A910">
        <v>43969</v>
      </c>
      <c r="B910" t="s">
        <v>334</v>
      </c>
      <c r="C910" t="s">
        <v>16</v>
      </c>
      <c r="D910" t="s">
        <v>22</v>
      </c>
      <c r="E910">
        <v>6.54</v>
      </c>
      <c r="F910" s="50">
        <v>44498</v>
      </c>
      <c r="G910" s="50">
        <v>44501</v>
      </c>
      <c r="H910">
        <v>6</v>
      </c>
      <c r="I910">
        <v>2021</v>
      </c>
      <c r="J910" t="s">
        <v>5</v>
      </c>
      <c r="K910">
        <v>12</v>
      </c>
      <c r="L910">
        <v>0.40749999999999997</v>
      </c>
      <c r="M910">
        <v>4.8899999999999997</v>
      </c>
      <c r="N910">
        <v>4</v>
      </c>
      <c r="O910">
        <v>1.2224999999999999</v>
      </c>
      <c r="P910">
        <v>3</v>
      </c>
      <c r="Q910" t="s">
        <v>26</v>
      </c>
    </row>
    <row r="911" spans="1:17" x14ac:dyDescent="0.3">
      <c r="A911">
        <v>1004</v>
      </c>
      <c r="B911" t="s">
        <v>335</v>
      </c>
      <c r="C911" t="s">
        <v>50</v>
      </c>
      <c r="D911" t="s">
        <v>4</v>
      </c>
      <c r="E911">
        <v>7.28</v>
      </c>
      <c r="F911" s="50">
        <v>42978</v>
      </c>
      <c r="G911" s="50">
        <v>42978</v>
      </c>
      <c r="H911">
        <v>6</v>
      </c>
      <c r="I911">
        <v>2002</v>
      </c>
      <c r="J911" t="s">
        <v>17</v>
      </c>
      <c r="K911">
        <v>1</v>
      </c>
      <c r="L911">
        <v>7.9444444444444443E-2</v>
      </c>
      <c r="M911">
        <v>7.9444444444444443E-2</v>
      </c>
      <c r="N911">
        <v>1</v>
      </c>
      <c r="O911">
        <v>7.9444444444444443E-2</v>
      </c>
      <c r="P911">
        <v>1</v>
      </c>
      <c r="Q911" t="s">
        <v>24</v>
      </c>
    </row>
    <row r="912" spans="1:17" x14ac:dyDescent="0.3">
      <c r="A912">
        <v>1004</v>
      </c>
      <c r="B912" t="s">
        <v>335</v>
      </c>
      <c r="C912" t="s">
        <v>50</v>
      </c>
      <c r="D912" t="s">
        <v>4</v>
      </c>
      <c r="E912">
        <v>7.28</v>
      </c>
      <c r="F912" s="50">
        <v>42978</v>
      </c>
      <c r="G912" s="50">
        <v>42978</v>
      </c>
      <c r="H912">
        <v>6</v>
      </c>
      <c r="I912">
        <v>2002</v>
      </c>
      <c r="J912" t="s">
        <v>17</v>
      </c>
      <c r="K912">
        <v>1</v>
      </c>
      <c r="L912">
        <v>7.9444444444444443E-2</v>
      </c>
      <c r="M912">
        <v>7.9444444444444443E-2</v>
      </c>
      <c r="N912">
        <v>1</v>
      </c>
      <c r="O912">
        <v>7.9444444444444443E-2</v>
      </c>
      <c r="P912">
        <v>1</v>
      </c>
      <c r="Q912" t="s">
        <v>194</v>
      </c>
    </row>
    <row r="913" spans="1:17" x14ac:dyDescent="0.3">
      <c r="A913">
        <v>1004</v>
      </c>
      <c r="B913" t="s">
        <v>335</v>
      </c>
      <c r="C913" t="s">
        <v>50</v>
      </c>
      <c r="D913" t="s">
        <v>4</v>
      </c>
      <c r="E913">
        <v>7.28</v>
      </c>
      <c r="F913" s="50">
        <v>42978</v>
      </c>
      <c r="G913" s="50">
        <v>42978</v>
      </c>
      <c r="H913">
        <v>6</v>
      </c>
      <c r="I913">
        <v>2002</v>
      </c>
      <c r="J913" t="s">
        <v>17</v>
      </c>
      <c r="K913">
        <v>1</v>
      </c>
      <c r="L913">
        <v>7.9444444444444443E-2</v>
      </c>
      <c r="M913">
        <v>7.9444444444444443E-2</v>
      </c>
      <c r="N913">
        <v>1</v>
      </c>
      <c r="O913">
        <v>7.9444444444444443E-2</v>
      </c>
      <c r="P913">
        <v>1</v>
      </c>
      <c r="Q913" t="s">
        <v>47</v>
      </c>
    </row>
    <row r="914" spans="1:17" x14ac:dyDescent="0.3">
      <c r="A914">
        <v>1004</v>
      </c>
      <c r="B914" t="s">
        <v>335</v>
      </c>
      <c r="C914" t="s">
        <v>50</v>
      </c>
      <c r="D914" t="s">
        <v>4</v>
      </c>
      <c r="E914">
        <v>7.28</v>
      </c>
      <c r="F914" s="50">
        <v>42978</v>
      </c>
      <c r="G914" s="50">
        <v>42978</v>
      </c>
      <c r="H914">
        <v>6</v>
      </c>
      <c r="I914">
        <v>2002</v>
      </c>
      <c r="J914" t="s">
        <v>17</v>
      </c>
      <c r="K914">
        <v>1</v>
      </c>
      <c r="L914">
        <v>7.9444444444444443E-2</v>
      </c>
      <c r="M914">
        <v>7.9444444444444443E-2</v>
      </c>
      <c r="N914">
        <v>1</v>
      </c>
      <c r="O914">
        <v>7.9444444444444443E-2</v>
      </c>
      <c r="P914">
        <v>1</v>
      </c>
      <c r="Q914" t="s">
        <v>6</v>
      </c>
    </row>
    <row r="915" spans="1:17" x14ac:dyDescent="0.3">
      <c r="A915">
        <v>144</v>
      </c>
      <c r="B915" t="s">
        <v>336</v>
      </c>
      <c r="C915" t="s">
        <v>16</v>
      </c>
      <c r="D915" t="s">
        <v>337</v>
      </c>
      <c r="E915">
        <v>7.07</v>
      </c>
      <c r="F915" s="50">
        <v>43566</v>
      </c>
      <c r="G915" s="50">
        <v>43599</v>
      </c>
      <c r="H915">
        <v>2</v>
      </c>
      <c r="I915">
        <v>2002</v>
      </c>
      <c r="J915" t="s">
        <v>9</v>
      </c>
      <c r="K915">
        <v>13</v>
      </c>
      <c r="L915">
        <v>0.4</v>
      </c>
      <c r="M915">
        <v>5.2</v>
      </c>
      <c r="N915">
        <v>34</v>
      </c>
      <c r="O915">
        <v>0.15294117647058819</v>
      </c>
      <c r="P915">
        <v>0.38235294117647062</v>
      </c>
      <c r="Q915" t="s">
        <v>24</v>
      </c>
    </row>
    <row r="916" spans="1:17" x14ac:dyDescent="0.3">
      <c r="A916">
        <v>144</v>
      </c>
      <c r="B916" t="s">
        <v>336</v>
      </c>
      <c r="C916" t="s">
        <v>16</v>
      </c>
      <c r="D916" t="s">
        <v>337</v>
      </c>
      <c r="E916">
        <v>7.07</v>
      </c>
      <c r="F916" s="50">
        <v>43566</v>
      </c>
      <c r="G916" s="50">
        <v>43599</v>
      </c>
      <c r="H916">
        <v>2</v>
      </c>
      <c r="I916">
        <v>2002</v>
      </c>
      <c r="J916" t="s">
        <v>9</v>
      </c>
      <c r="K916">
        <v>13</v>
      </c>
      <c r="L916">
        <v>0.4</v>
      </c>
      <c r="M916">
        <v>5.2</v>
      </c>
      <c r="N916">
        <v>34</v>
      </c>
      <c r="O916">
        <v>0.15294117647058819</v>
      </c>
      <c r="P916">
        <v>0.38235294117647062</v>
      </c>
      <c r="Q916" t="s">
        <v>41</v>
      </c>
    </row>
    <row r="917" spans="1:17" x14ac:dyDescent="0.3">
      <c r="A917">
        <v>144</v>
      </c>
      <c r="B917" t="s">
        <v>336</v>
      </c>
      <c r="C917" t="s">
        <v>16</v>
      </c>
      <c r="D917" t="s">
        <v>337</v>
      </c>
      <c r="E917">
        <v>7.07</v>
      </c>
      <c r="F917" s="50">
        <v>43566</v>
      </c>
      <c r="G917" s="50">
        <v>43599</v>
      </c>
      <c r="H917">
        <v>2</v>
      </c>
      <c r="I917">
        <v>2002</v>
      </c>
      <c r="J917" t="s">
        <v>9</v>
      </c>
      <c r="K917">
        <v>13</v>
      </c>
      <c r="L917">
        <v>0.4</v>
      </c>
      <c r="M917">
        <v>5.2</v>
      </c>
      <c r="N917">
        <v>34</v>
      </c>
      <c r="O917">
        <v>0.15294117647058819</v>
      </c>
      <c r="P917">
        <v>0.38235294117647062</v>
      </c>
      <c r="Q917" t="s">
        <v>103</v>
      </c>
    </row>
    <row r="918" spans="1:17" x14ac:dyDescent="0.3">
      <c r="A918">
        <v>35860</v>
      </c>
      <c r="B918" t="s">
        <v>338</v>
      </c>
      <c r="C918" t="s">
        <v>16</v>
      </c>
      <c r="D918" t="s">
        <v>22</v>
      </c>
      <c r="E918">
        <v>7.7</v>
      </c>
      <c r="F918" s="50">
        <v>43776</v>
      </c>
      <c r="G918" s="50">
        <v>43787</v>
      </c>
      <c r="H918">
        <v>8</v>
      </c>
      <c r="I918">
        <v>2018</v>
      </c>
      <c r="J918" t="s">
        <v>9</v>
      </c>
      <c r="K918">
        <v>12</v>
      </c>
      <c r="L918">
        <v>0.39361111111111108</v>
      </c>
      <c r="M918">
        <v>4.7233333333333336</v>
      </c>
      <c r="N918">
        <v>12</v>
      </c>
      <c r="O918">
        <v>0.39361111111111108</v>
      </c>
      <c r="P918">
        <v>1</v>
      </c>
      <c r="Q918" t="s">
        <v>20</v>
      </c>
    </row>
    <row r="919" spans="1:17" x14ac:dyDescent="0.3">
      <c r="A919">
        <v>35860</v>
      </c>
      <c r="B919" t="s">
        <v>338</v>
      </c>
      <c r="C919" t="s">
        <v>16</v>
      </c>
      <c r="D919" t="s">
        <v>22</v>
      </c>
      <c r="E919">
        <v>7.7</v>
      </c>
      <c r="F919" s="50">
        <v>43776</v>
      </c>
      <c r="G919" s="50">
        <v>43787</v>
      </c>
      <c r="H919">
        <v>8</v>
      </c>
      <c r="I919">
        <v>2018</v>
      </c>
      <c r="J919" t="s">
        <v>9</v>
      </c>
      <c r="K919">
        <v>12</v>
      </c>
      <c r="L919">
        <v>0.39361111111111108</v>
      </c>
      <c r="M919">
        <v>4.7233333333333336</v>
      </c>
      <c r="N919">
        <v>12</v>
      </c>
      <c r="O919">
        <v>0.39361111111111108</v>
      </c>
      <c r="P919">
        <v>1</v>
      </c>
      <c r="Q919" t="s">
        <v>201</v>
      </c>
    </row>
    <row r="920" spans="1:17" x14ac:dyDescent="0.3">
      <c r="A920">
        <v>35860</v>
      </c>
      <c r="B920" t="s">
        <v>338</v>
      </c>
      <c r="C920" t="s">
        <v>16</v>
      </c>
      <c r="D920" t="s">
        <v>22</v>
      </c>
      <c r="E920">
        <v>7.7</v>
      </c>
      <c r="F920" s="50">
        <v>43776</v>
      </c>
      <c r="G920" s="50">
        <v>43787</v>
      </c>
      <c r="H920">
        <v>8</v>
      </c>
      <c r="I920">
        <v>2018</v>
      </c>
      <c r="J920" t="s">
        <v>9</v>
      </c>
      <c r="K920">
        <v>12</v>
      </c>
      <c r="L920">
        <v>0.39361111111111108</v>
      </c>
      <c r="M920">
        <v>4.7233333333333336</v>
      </c>
      <c r="N920">
        <v>12</v>
      </c>
      <c r="O920">
        <v>0.39361111111111108</v>
      </c>
      <c r="P920">
        <v>1</v>
      </c>
      <c r="Q920" t="s">
        <v>232</v>
      </c>
    </row>
    <row r="921" spans="1:17" x14ac:dyDescent="0.3">
      <c r="A921">
        <v>35860</v>
      </c>
      <c r="B921" t="s">
        <v>338</v>
      </c>
      <c r="C921" t="s">
        <v>16</v>
      </c>
      <c r="D921" t="s">
        <v>22</v>
      </c>
      <c r="E921">
        <v>7.7</v>
      </c>
      <c r="F921" s="50">
        <v>43776</v>
      </c>
      <c r="G921" s="50">
        <v>43787</v>
      </c>
      <c r="H921">
        <v>8</v>
      </c>
      <c r="I921">
        <v>2018</v>
      </c>
      <c r="J921" t="s">
        <v>9</v>
      </c>
      <c r="K921">
        <v>12</v>
      </c>
      <c r="L921">
        <v>0.39361111111111108</v>
      </c>
      <c r="M921">
        <v>4.7233333333333336</v>
      </c>
      <c r="N921">
        <v>12</v>
      </c>
      <c r="O921">
        <v>0.39361111111111108</v>
      </c>
      <c r="P921">
        <v>1</v>
      </c>
      <c r="Q921" t="s">
        <v>32</v>
      </c>
    </row>
    <row r="922" spans="1:17" x14ac:dyDescent="0.3">
      <c r="A922">
        <v>35860</v>
      </c>
      <c r="B922" t="s">
        <v>338</v>
      </c>
      <c r="C922" t="s">
        <v>16</v>
      </c>
      <c r="D922" t="s">
        <v>22</v>
      </c>
      <c r="E922">
        <v>7.7</v>
      </c>
      <c r="F922" s="50">
        <v>43776</v>
      </c>
      <c r="G922" s="50">
        <v>43787</v>
      </c>
      <c r="H922">
        <v>8</v>
      </c>
      <c r="I922">
        <v>2018</v>
      </c>
      <c r="J922" t="s">
        <v>9</v>
      </c>
      <c r="K922">
        <v>12</v>
      </c>
      <c r="L922">
        <v>0.39361111111111108</v>
      </c>
      <c r="M922">
        <v>4.7233333333333336</v>
      </c>
      <c r="N922">
        <v>12</v>
      </c>
      <c r="O922">
        <v>0.39361111111111108</v>
      </c>
      <c r="P922">
        <v>1</v>
      </c>
      <c r="Q922" t="s">
        <v>26</v>
      </c>
    </row>
    <row r="923" spans="1:17" x14ac:dyDescent="0.3">
      <c r="A923">
        <v>38993</v>
      </c>
      <c r="B923" t="s">
        <v>339</v>
      </c>
      <c r="C923" t="s">
        <v>16</v>
      </c>
      <c r="D923" t="s">
        <v>22</v>
      </c>
      <c r="E923">
        <v>8.06</v>
      </c>
      <c r="F923" s="50">
        <v>43857</v>
      </c>
      <c r="G923" s="50">
        <v>43859</v>
      </c>
      <c r="H923">
        <v>8</v>
      </c>
      <c r="I923">
        <v>2019</v>
      </c>
      <c r="J923" t="s">
        <v>5</v>
      </c>
      <c r="K923">
        <v>12</v>
      </c>
      <c r="L923">
        <v>0.39361111111111108</v>
      </c>
      <c r="M923">
        <v>4.7233333333333336</v>
      </c>
      <c r="N923">
        <v>3</v>
      </c>
      <c r="O923">
        <v>1.574444444444445</v>
      </c>
      <c r="P923">
        <v>4</v>
      </c>
      <c r="Q923" t="s">
        <v>20</v>
      </c>
    </row>
    <row r="924" spans="1:17" x14ac:dyDescent="0.3">
      <c r="A924">
        <v>38993</v>
      </c>
      <c r="B924" t="s">
        <v>339</v>
      </c>
      <c r="C924" t="s">
        <v>16</v>
      </c>
      <c r="D924" t="s">
        <v>22</v>
      </c>
      <c r="E924">
        <v>8.06</v>
      </c>
      <c r="F924" s="50">
        <v>43857</v>
      </c>
      <c r="G924" s="50">
        <v>43859</v>
      </c>
      <c r="H924">
        <v>8</v>
      </c>
      <c r="I924">
        <v>2019</v>
      </c>
      <c r="J924" t="s">
        <v>5</v>
      </c>
      <c r="K924">
        <v>12</v>
      </c>
      <c r="L924">
        <v>0.39361111111111108</v>
      </c>
      <c r="M924">
        <v>4.7233333333333336</v>
      </c>
      <c r="N924">
        <v>3</v>
      </c>
      <c r="O924">
        <v>1.574444444444445</v>
      </c>
      <c r="P924">
        <v>4</v>
      </c>
      <c r="Q924" t="s">
        <v>201</v>
      </c>
    </row>
    <row r="925" spans="1:17" x14ac:dyDescent="0.3">
      <c r="A925">
        <v>38993</v>
      </c>
      <c r="B925" t="s">
        <v>339</v>
      </c>
      <c r="C925" t="s">
        <v>16</v>
      </c>
      <c r="D925" t="s">
        <v>22</v>
      </c>
      <c r="E925">
        <v>8.06</v>
      </c>
      <c r="F925" s="50">
        <v>43857</v>
      </c>
      <c r="G925" s="50">
        <v>43859</v>
      </c>
      <c r="H925">
        <v>8</v>
      </c>
      <c r="I925">
        <v>2019</v>
      </c>
      <c r="J925" t="s">
        <v>5</v>
      </c>
      <c r="K925">
        <v>12</v>
      </c>
      <c r="L925">
        <v>0.39361111111111108</v>
      </c>
      <c r="M925">
        <v>4.7233333333333336</v>
      </c>
      <c r="N925">
        <v>3</v>
      </c>
      <c r="O925">
        <v>1.574444444444445</v>
      </c>
      <c r="P925">
        <v>4</v>
      </c>
      <c r="Q925" t="s">
        <v>232</v>
      </c>
    </row>
    <row r="926" spans="1:17" x14ac:dyDescent="0.3">
      <c r="A926">
        <v>38993</v>
      </c>
      <c r="B926" t="s">
        <v>339</v>
      </c>
      <c r="C926" t="s">
        <v>16</v>
      </c>
      <c r="D926" t="s">
        <v>22</v>
      </c>
      <c r="E926">
        <v>8.06</v>
      </c>
      <c r="F926" s="50">
        <v>43857</v>
      </c>
      <c r="G926" s="50">
        <v>43859</v>
      </c>
      <c r="H926">
        <v>8</v>
      </c>
      <c r="I926">
        <v>2019</v>
      </c>
      <c r="J926" t="s">
        <v>5</v>
      </c>
      <c r="K926">
        <v>12</v>
      </c>
      <c r="L926">
        <v>0.39361111111111108</v>
      </c>
      <c r="M926">
        <v>4.7233333333333336</v>
      </c>
      <c r="N926">
        <v>3</v>
      </c>
      <c r="O926">
        <v>1.574444444444445</v>
      </c>
      <c r="P926">
        <v>4</v>
      </c>
      <c r="Q926" t="s">
        <v>32</v>
      </c>
    </row>
    <row r="927" spans="1:17" x14ac:dyDescent="0.3">
      <c r="A927">
        <v>38993</v>
      </c>
      <c r="B927" t="s">
        <v>339</v>
      </c>
      <c r="C927" t="s">
        <v>16</v>
      </c>
      <c r="D927" t="s">
        <v>22</v>
      </c>
      <c r="E927">
        <v>8.06</v>
      </c>
      <c r="F927" s="50">
        <v>43857</v>
      </c>
      <c r="G927" s="50">
        <v>43859</v>
      </c>
      <c r="H927">
        <v>8</v>
      </c>
      <c r="I927">
        <v>2019</v>
      </c>
      <c r="J927" t="s">
        <v>5</v>
      </c>
      <c r="K927">
        <v>12</v>
      </c>
      <c r="L927">
        <v>0.39361111111111108</v>
      </c>
      <c r="M927">
        <v>4.7233333333333336</v>
      </c>
      <c r="N927">
        <v>3</v>
      </c>
      <c r="O927">
        <v>1.574444444444445</v>
      </c>
      <c r="P927">
        <v>4</v>
      </c>
      <c r="Q927" t="s">
        <v>26</v>
      </c>
    </row>
    <row r="928" spans="1:17" x14ac:dyDescent="0.3">
      <c r="A928">
        <v>37621</v>
      </c>
      <c r="B928" t="s">
        <v>340</v>
      </c>
      <c r="C928" t="s">
        <v>50</v>
      </c>
      <c r="D928" t="s">
        <v>22</v>
      </c>
      <c r="E928">
        <v>7.52</v>
      </c>
      <c r="F928" s="50">
        <v>43787</v>
      </c>
      <c r="G928" s="50">
        <v>43787</v>
      </c>
      <c r="H928">
        <v>8</v>
      </c>
      <c r="I928">
        <v>2018</v>
      </c>
      <c r="J928" t="s">
        <v>5</v>
      </c>
      <c r="K928">
        <v>1</v>
      </c>
      <c r="L928">
        <v>0.39333333333333331</v>
      </c>
      <c r="M928">
        <v>0.39333333333333331</v>
      </c>
      <c r="N928">
        <v>1</v>
      </c>
      <c r="O928">
        <v>0.39333333333333331</v>
      </c>
      <c r="P928">
        <v>1</v>
      </c>
      <c r="Q928" t="s">
        <v>20</v>
      </c>
    </row>
    <row r="929" spans="1:19" x14ac:dyDescent="0.3">
      <c r="A929">
        <v>37621</v>
      </c>
      <c r="B929" t="s">
        <v>340</v>
      </c>
      <c r="C929" t="s">
        <v>50</v>
      </c>
      <c r="D929" t="s">
        <v>22</v>
      </c>
      <c r="E929">
        <v>7.52</v>
      </c>
      <c r="F929" s="50">
        <v>43787</v>
      </c>
      <c r="G929" s="50">
        <v>43787</v>
      </c>
      <c r="H929">
        <v>8</v>
      </c>
      <c r="I929">
        <v>2018</v>
      </c>
      <c r="J929" t="s">
        <v>5</v>
      </c>
      <c r="K929">
        <v>1</v>
      </c>
      <c r="L929">
        <v>0.39333333333333331</v>
      </c>
      <c r="M929">
        <v>0.39333333333333331</v>
      </c>
      <c r="N929">
        <v>1</v>
      </c>
      <c r="O929">
        <v>0.39333333333333331</v>
      </c>
      <c r="P929">
        <v>1</v>
      </c>
      <c r="Q929" t="s">
        <v>201</v>
      </c>
    </row>
    <row r="930" spans="1:19" x14ac:dyDescent="0.3">
      <c r="A930">
        <v>37621</v>
      </c>
      <c r="B930" t="s">
        <v>340</v>
      </c>
      <c r="C930" t="s">
        <v>50</v>
      </c>
      <c r="D930" t="s">
        <v>22</v>
      </c>
      <c r="E930">
        <v>7.52</v>
      </c>
      <c r="F930" s="50">
        <v>43787</v>
      </c>
      <c r="G930" s="50">
        <v>43787</v>
      </c>
      <c r="H930">
        <v>8</v>
      </c>
      <c r="I930">
        <v>2018</v>
      </c>
      <c r="J930" t="s">
        <v>5</v>
      </c>
      <c r="K930">
        <v>1</v>
      </c>
      <c r="L930">
        <v>0.39333333333333331</v>
      </c>
      <c r="M930">
        <v>0.39333333333333331</v>
      </c>
      <c r="N930">
        <v>1</v>
      </c>
      <c r="O930">
        <v>0.39333333333333331</v>
      </c>
      <c r="P930">
        <v>1</v>
      </c>
      <c r="Q930" t="s">
        <v>232</v>
      </c>
    </row>
    <row r="931" spans="1:19" x14ac:dyDescent="0.3">
      <c r="A931">
        <v>37621</v>
      </c>
      <c r="B931" t="s">
        <v>340</v>
      </c>
      <c r="C931" t="s">
        <v>50</v>
      </c>
      <c r="D931" t="s">
        <v>22</v>
      </c>
      <c r="E931">
        <v>7.52</v>
      </c>
      <c r="F931" s="50">
        <v>43787</v>
      </c>
      <c r="G931" s="50">
        <v>43787</v>
      </c>
      <c r="H931">
        <v>8</v>
      </c>
      <c r="I931">
        <v>2018</v>
      </c>
      <c r="J931" t="s">
        <v>5</v>
      </c>
      <c r="K931">
        <v>1</v>
      </c>
      <c r="L931">
        <v>0.39333333333333331</v>
      </c>
      <c r="M931">
        <v>0.39333333333333331</v>
      </c>
      <c r="N931">
        <v>1</v>
      </c>
      <c r="O931">
        <v>0.39333333333333331</v>
      </c>
      <c r="P931">
        <v>1</v>
      </c>
      <c r="Q931" t="s">
        <v>26</v>
      </c>
    </row>
    <row r="932" spans="1:19" x14ac:dyDescent="0.3">
      <c r="A932">
        <v>1658</v>
      </c>
      <c r="B932" t="s">
        <v>341</v>
      </c>
      <c r="C932" t="s">
        <v>50</v>
      </c>
      <c r="D932" t="s">
        <v>22</v>
      </c>
      <c r="E932">
        <v>6.45</v>
      </c>
      <c r="F932" s="50">
        <v>44110</v>
      </c>
      <c r="G932" s="50">
        <v>44110</v>
      </c>
      <c r="H932">
        <v>6</v>
      </c>
      <c r="I932">
        <v>2000</v>
      </c>
      <c r="J932" t="s">
        <v>9</v>
      </c>
      <c r="K932">
        <v>1</v>
      </c>
      <c r="L932">
        <v>0.6958333333333333</v>
      </c>
      <c r="M932">
        <v>0.6958333333333333</v>
      </c>
      <c r="N932">
        <v>1</v>
      </c>
      <c r="O932">
        <v>0.6958333333333333</v>
      </c>
      <c r="P932">
        <v>1</v>
      </c>
      <c r="Q932" t="s">
        <v>23</v>
      </c>
    </row>
    <row r="933" spans="1:19" x14ac:dyDescent="0.3">
      <c r="A933">
        <v>1658</v>
      </c>
      <c r="B933" t="s">
        <v>341</v>
      </c>
      <c r="C933" t="s">
        <v>50</v>
      </c>
      <c r="D933" t="s">
        <v>22</v>
      </c>
      <c r="E933">
        <v>6.45</v>
      </c>
      <c r="F933" s="50">
        <v>44110</v>
      </c>
      <c r="G933" s="50">
        <v>44110</v>
      </c>
      <c r="H933">
        <v>6</v>
      </c>
      <c r="I933">
        <v>2000</v>
      </c>
      <c r="J933" t="s">
        <v>9</v>
      </c>
      <c r="K933">
        <v>1</v>
      </c>
      <c r="L933">
        <v>0.6958333333333333</v>
      </c>
      <c r="M933">
        <v>0.6958333333333333</v>
      </c>
      <c r="N933">
        <v>1</v>
      </c>
      <c r="O933">
        <v>0.6958333333333333</v>
      </c>
      <c r="P933">
        <v>1</v>
      </c>
      <c r="Q933" t="s">
        <v>20</v>
      </c>
    </row>
    <row r="934" spans="1:19" x14ac:dyDescent="0.3">
      <c r="A934">
        <v>1658</v>
      </c>
      <c r="B934" t="s">
        <v>341</v>
      </c>
      <c r="C934" t="s">
        <v>50</v>
      </c>
      <c r="D934" t="s">
        <v>22</v>
      </c>
      <c r="E934">
        <v>6.45</v>
      </c>
      <c r="F934" s="50">
        <v>44110</v>
      </c>
      <c r="G934" s="50">
        <v>44110</v>
      </c>
      <c r="H934">
        <v>6</v>
      </c>
      <c r="I934">
        <v>2000</v>
      </c>
      <c r="J934" t="s">
        <v>9</v>
      </c>
      <c r="K934">
        <v>1</v>
      </c>
      <c r="L934">
        <v>0.6958333333333333</v>
      </c>
      <c r="M934">
        <v>0.6958333333333333</v>
      </c>
      <c r="N934">
        <v>1</v>
      </c>
      <c r="O934">
        <v>0.6958333333333333</v>
      </c>
      <c r="P934">
        <v>1</v>
      </c>
      <c r="Q934" t="s">
        <v>11</v>
      </c>
    </row>
    <row r="935" spans="1:19" x14ac:dyDescent="0.3">
      <c r="A935">
        <v>1658</v>
      </c>
      <c r="B935" t="s">
        <v>341</v>
      </c>
      <c r="C935" t="s">
        <v>50</v>
      </c>
      <c r="D935" t="s">
        <v>22</v>
      </c>
      <c r="E935">
        <v>6.45</v>
      </c>
      <c r="F935" s="50">
        <v>44110</v>
      </c>
      <c r="G935" s="50">
        <v>44110</v>
      </c>
      <c r="H935">
        <v>6</v>
      </c>
      <c r="I935">
        <v>2000</v>
      </c>
      <c r="J935" t="s">
        <v>9</v>
      </c>
      <c r="K935">
        <v>1</v>
      </c>
      <c r="L935">
        <v>0.6958333333333333</v>
      </c>
      <c r="M935">
        <v>0.6958333333333333</v>
      </c>
      <c r="N935">
        <v>1</v>
      </c>
      <c r="O935">
        <v>0.6958333333333333</v>
      </c>
      <c r="P935">
        <v>1</v>
      </c>
      <c r="Q935" t="s">
        <v>81</v>
      </c>
    </row>
    <row r="936" spans="1:19" x14ac:dyDescent="0.3">
      <c r="A936">
        <v>1658</v>
      </c>
      <c r="B936" t="s">
        <v>341</v>
      </c>
      <c r="C936" t="s">
        <v>50</v>
      </c>
      <c r="D936" t="s">
        <v>22</v>
      </c>
      <c r="E936">
        <v>6.45</v>
      </c>
      <c r="F936" s="50">
        <v>44110</v>
      </c>
      <c r="G936" s="50">
        <v>44110</v>
      </c>
      <c r="H936">
        <v>6</v>
      </c>
      <c r="I936">
        <v>2000</v>
      </c>
      <c r="J936" t="s">
        <v>9</v>
      </c>
      <c r="K936">
        <v>1</v>
      </c>
      <c r="L936">
        <v>0.6958333333333333</v>
      </c>
      <c r="M936">
        <v>0.6958333333333333</v>
      </c>
      <c r="N936">
        <v>1</v>
      </c>
      <c r="O936">
        <v>0.6958333333333333</v>
      </c>
      <c r="P936">
        <v>1</v>
      </c>
      <c r="Q936" t="s">
        <v>77</v>
      </c>
    </row>
    <row r="937" spans="1:19" x14ac:dyDescent="0.3">
      <c r="A937">
        <v>1658</v>
      </c>
      <c r="B937" t="s">
        <v>341</v>
      </c>
      <c r="C937" t="s">
        <v>50</v>
      </c>
      <c r="D937" t="s">
        <v>22</v>
      </c>
      <c r="E937">
        <v>6.45</v>
      </c>
      <c r="F937" s="50">
        <v>44110</v>
      </c>
      <c r="G937" s="50">
        <v>44110</v>
      </c>
      <c r="H937">
        <v>6</v>
      </c>
      <c r="I937">
        <v>2000</v>
      </c>
      <c r="J937" t="s">
        <v>9</v>
      </c>
      <c r="K937">
        <v>1</v>
      </c>
      <c r="L937">
        <v>0.6958333333333333</v>
      </c>
      <c r="M937">
        <v>0.6958333333333333</v>
      </c>
      <c r="N937">
        <v>1</v>
      </c>
      <c r="O937">
        <v>0.6958333333333333</v>
      </c>
      <c r="P937">
        <v>1</v>
      </c>
      <c r="Q937" t="s">
        <v>198</v>
      </c>
    </row>
    <row r="938" spans="1:19" x14ac:dyDescent="0.3">
      <c r="A938">
        <v>1658</v>
      </c>
      <c r="B938" t="s">
        <v>341</v>
      </c>
      <c r="C938" t="s">
        <v>50</v>
      </c>
      <c r="D938" t="s">
        <v>22</v>
      </c>
      <c r="E938">
        <v>6.45</v>
      </c>
      <c r="F938" s="50">
        <v>44110</v>
      </c>
      <c r="G938" s="50">
        <v>44110</v>
      </c>
      <c r="H938">
        <v>6</v>
      </c>
      <c r="I938">
        <v>2000</v>
      </c>
      <c r="J938" t="s">
        <v>9</v>
      </c>
      <c r="K938">
        <v>1</v>
      </c>
      <c r="L938">
        <v>0.6958333333333333</v>
      </c>
      <c r="M938">
        <v>0.6958333333333333</v>
      </c>
      <c r="N938">
        <v>1</v>
      </c>
      <c r="O938">
        <v>0.6958333333333333</v>
      </c>
      <c r="P938">
        <v>1</v>
      </c>
      <c r="Q938" t="s">
        <v>192</v>
      </c>
    </row>
    <row r="939" spans="1:19" x14ac:dyDescent="0.3">
      <c r="A939">
        <v>1658</v>
      </c>
      <c r="B939" t="s">
        <v>341</v>
      </c>
      <c r="C939" t="s">
        <v>50</v>
      </c>
      <c r="D939" t="s">
        <v>22</v>
      </c>
      <c r="E939">
        <v>6.45</v>
      </c>
      <c r="F939" s="50">
        <v>44110</v>
      </c>
      <c r="G939" s="50">
        <v>44110</v>
      </c>
      <c r="H939">
        <v>6</v>
      </c>
      <c r="I939">
        <v>2000</v>
      </c>
      <c r="J939" t="s">
        <v>9</v>
      </c>
      <c r="K939">
        <v>1</v>
      </c>
      <c r="L939">
        <v>0.6958333333333333</v>
      </c>
      <c r="M939">
        <v>0.6958333333333333</v>
      </c>
      <c r="N939">
        <v>1</v>
      </c>
      <c r="O939">
        <v>0.6958333333333333</v>
      </c>
      <c r="P939">
        <v>1</v>
      </c>
      <c r="Q939" t="s">
        <v>26</v>
      </c>
    </row>
    <row r="940" spans="1:19" x14ac:dyDescent="0.3">
      <c r="A940">
        <v>1658</v>
      </c>
      <c r="B940" t="s">
        <v>341</v>
      </c>
      <c r="C940" t="s">
        <v>50</v>
      </c>
      <c r="D940" t="s">
        <v>22</v>
      </c>
      <c r="E940">
        <v>6.45</v>
      </c>
      <c r="F940" s="50">
        <v>44110</v>
      </c>
      <c r="G940" s="50">
        <v>44110</v>
      </c>
      <c r="H940">
        <v>6</v>
      </c>
      <c r="I940">
        <v>2000</v>
      </c>
      <c r="J940" t="s">
        <v>9</v>
      </c>
      <c r="K940">
        <v>1</v>
      </c>
      <c r="L940">
        <v>0.6958333333333333</v>
      </c>
      <c r="M940">
        <v>0.6958333333333333</v>
      </c>
      <c r="N940">
        <v>1</v>
      </c>
      <c r="O940">
        <v>0.6958333333333333</v>
      </c>
      <c r="P940">
        <v>1</v>
      </c>
      <c r="Q940" t="s">
        <v>103</v>
      </c>
    </row>
    <row r="941" spans="1:19" x14ac:dyDescent="0.3">
      <c r="A941">
        <v>33187</v>
      </c>
      <c r="B941" t="s">
        <v>342</v>
      </c>
      <c r="C941" t="s">
        <v>85</v>
      </c>
      <c r="D941" t="s">
        <v>4</v>
      </c>
      <c r="E941">
        <v>5.47</v>
      </c>
      <c r="F941" s="50">
        <v>44066</v>
      </c>
      <c r="G941" s="50">
        <v>44066</v>
      </c>
      <c r="H941">
        <v>7</v>
      </c>
      <c r="K941">
        <v>1</v>
      </c>
      <c r="L941">
        <v>8.3333333333333339E-4</v>
      </c>
      <c r="M941">
        <v>8.3333333333333339E-4</v>
      </c>
      <c r="N941">
        <v>1</v>
      </c>
      <c r="O941">
        <v>8.3333333333333339E-4</v>
      </c>
      <c r="P941">
        <v>1</v>
      </c>
      <c r="Q941" t="s">
        <v>343</v>
      </c>
      <c r="S941">
        <f>COUNTIFS(tb_anime_genres[Genres],I3, tb_anime_genres[Start Date],)</f>
        <v>0</v>
      </c>
    </row>
    <row r="942" spans="1:19" x14ac:dyDescent="0.3">
      <c r="A942">
        <v>39199</v>
      </c>
      <c r="B942" t="s">
        <v>344</v>
      </c>
      <c r="C942" t="s">
        <v>16</v>
      </c>
      <c r="D942" t="s">
        <v>22</v>
      </c>
      <c r="E942">
        <v>6.4</v>
      </c>
      <c r="F942" s="50">
        <v>43824</v>
      </c>
      <c r="G942" s="50">
        <v>43830</v>
      </c>
      <c r="H942">
        <v>6</v>
      </c>
      <c r="I942">
        <v>2019</v>
      </c>
      <c r="J942" t="s">
        <v>5</v>
      </c>
      <c r="K942">
        <v>12</v>
      </c>
      <c r="L942">
        <v>0.39444444444444438</v>
      </c>
      <c r="M942">
        <v>4.7333333333333334</v>
      </c>
      <c r="N942">
        <v>7</v>
      </c>
      <c r="O942">
        <v>0.67619047619047623</v>
      </c>
      <c r="P942">
        <v>1.714285714285714</v>
      </c>
      <c r="Q942" t="s">
        <v>23</v>
      </c>
      <c r="S942" t="s">
        <v>345</v>
      </c>
    </row>
    <row r="943" spans="1:19" x14ac:dyDescent="0.3">
      <c r="A943">
        <v>39199</v>
      </c>
      <c r="B943" t="s">
        <v>344</v>
      </c>
      <c r="C943" t="s">
        <v>16</v>
      </c>
      <c r="D943" t="s">
        <v>22</v>
      </c>
      <c r="E943">
        <v>6.4</v>
      </c>
      <c r="F943" s="50">
        <v>43824</v>
      </c>
      <c r="G943" s="50">
        <v>43830</v>
      </c>
      <c r="H943">
        <v>6</v>
      </c>
      <c r="I943">
        <v>2019</v>
      </c>
      <c r="J943" t="s">
        <v>5</v>
      </c>
      <c r="K943">
        <v>12</v>
      </c>
      <c r="L943">
        <v>0.39444444444444438</v>
      </c>
      <c r="M943">
        <v>4.7333333333333334</v>
      </c>
      <c r="N943">
        <v>7</v>
      </c>
      <c r="O943">
        <v>0.67619047619047623</v>
      </c>
      <c r="P943">
        <v>1.714285714285714</v>
      </c>
      <c r="Q943" t="s">
        <v>24</v>
      </c>
    </row>
    <row r="944" spans="1:19" x14ac:dyDescent="0.3">
      <c r="A944">
        <v>39199</v>
      </c>
      <c r="B944" t="s">
        <v>344</v>
      </c>
      <c r="C944" t="s">
        <v>16</v>
      </c>
      <c r="D944" t="s">
        <v>22</v>
      </c>
      <c r="E944">
        <v>6.4</v>
      </c>
      <c r="F944" s="50">
        <v>43824</v>
      </c>
      <c r="G944" s="50">
        <v>43830</v>
      </c>
      <c r="H944">
        <v>6</v>
      </c>
      <c r="I944">
        <v>2019</v>
      </c>
      <c r="J944" t="s">
        <v>5</v>
      </c>
      <c r="K944">
        <v>12</v>
      </c>
      <c r="L944">
        <v>0.39444444444444438</v>
      </c>
      <c r="M944">
        <v>4.7333333333333334</v>
      </c>
      <c r="N944">
        <v>7</v>
      </c>
      <c r="O944">
        <v>0.67619047619047623</v>
      </c>
      <c r="P944">
        <v>1.714285714285714</v>
      </c>
      <c r="Q944" t="s">
        <v>11</v>
      </c>
    </row>
    <row r="945" spans="1:17" x14ac:dyDescent="0.3">
      <c r="A945">
        <v>39199</v>
      </c>
      <c r="B945" t="s">
        <v>344</v>
      </c>
      <c r="C945" t="s">
        <v>16</v>
      </c>
      <c r="D945" t="s">
        <v>22</v>
      </c>
      <c r="E945">
        <v>6.4</v>
      </c>
      <c r="F945" s="50">
        <v>43824</v>
      </c>
      <c r="G945" s="50">
        <v>43830</v>
      </c>
      <c r="H945">
        <v>6</v>
      </c>
      <c r="I945">
        <v>2019</v>
      </c>
      <c r="J945" t="s">
        <v>5</v>
      </c>
      <c r="K945">
        <v>12</v>
      </c>
      <c r="L945">
        <v>0.39444444444444438</v>
      </c>
      <c r="M945">
        <v>4.7333333333333334</v>
      </c>
      <c r="N945">
        <v>7</v>
      </c>
      <c r="O945">
        <v>0.67619047619047623</v>
      </c>
      <c r="P945">
        <v>1.714285714285714</v>
      </c>
      <c r="Q945" t="s">
        <v>52</v>
      </c>
    </row>
    <row r="946" spans="1:17" x14ac:dyDescent="0.3">
      <c r="A946">
        <v>39199</v>
      </c>
      <c r="B946" t="s">
        <v>344</v>
      </c>
      <c r="C946" t="s">
        <v>16</v>
      </c>
      <c r="D946" t="s">
        <v>22</v>
      </c>
      <c r="E946">
        <v>6.4</v>
      </c>
      <c r="F946" s="50">
        <v>43824</v>
      </c>
      <c r="G946" s="50">
        <v>43830</v>
      </c>
      <c r="H946">
        <v>6</v>
      </c>
      <c r="I946">
        <v>2019</v>
      </c>
      <c r="J946" t="s">
        <v>5</v>
      </c>
      <c r="K946">
        <v>12</v>
      </c>
      <c r="L946">
        <v>0.39444444444444438</v>
      </c>
      <c r="M946">
        <v>4.7333333333333334</v>
      </c>
      <c r="N946">
        <v>7</v>
      </c>
      <c r="O946">
        <v>0.67619047619047623</v>
      </c>
      <c r="P946">
        <v>1.714285714285714</v>
      </c>
      <c r="Q946" t="s">
        <v>81</v>
      </c>
    </row>
    <row r="947" spans="1:17" x14ac:dyDescent="0.3">
      <c r="A947">
        <v>39199</v>
      </c>
      <c r="B947" t="s">
        <v>344</v>
      </c>
      <c r="C947" t="s">
        <v>16</v>
      </c>
      <c r="D947" t="s">
        <v>22</v>
      </c>
      <c r="E947">
        <v>6.4</v>
      </c>
      <c r="F947" s="50">
        <v>43824</v>
      </c>
      <c r="G947" s="50">
        <v>43830</v>
      </c>
      <c r="H947">
        <v>6</v>
      </c>
      <c r="I947">
        <v>2019</v>
      </c>
      <c r="J947" t="s">
        <v>5</v>
      </c>
      <c r="K947">
        <v>12</v>
      </c>
      <c r="L947">
        <v>0.39444444444444438</v>
      </c>
      <c r="M947">
        <v>4.7333333333333334</v>
      </c>
      <c r="N947">
        <v>7</v>
      </c>
      <c r="O947">
        <v>0.67619047619047623</v>
      </c>
      <c r="P947">
        <v>1.714285714285714</v>
      </c>
      <c r="Q947" t="s">
        <v>88</v>
      </c>
    </row>
    <row r="948" spans="1:17" x14ac:dyDescent="0.3">
      <c r="A948">
        <v>39199</v>
      </c>
      <c r="B948" t="s">
        <v>344</v>
      </c>
      <c r="C948" t="s">
        <v>16</v>
      </c>
      <c r="D948" t="s">
        <v>22</v>
      </c>
      <c r="E948">
        <v>6.4</v>
      </c>
      <c r="F948" s="50">
        <v>43824</v>
      </c>
      <c r="G948" s="50">
        <v>43830</v>
      </c>
      <c r="H948">
        <v>6</v>
      </c>
      <c r="I948">
        <v>2019</v>
      </c>
      <c r="J948" t="s">
        <v>5</v>
      </c>
      <c r="K948">
        <v>12</v>
      </c>
      <c r="L948">
        <v>0.39444444444444438</v>
      </c>
      <c r="M948">
        <v>4.7333333333333334</v>
      </c>
      <c r="N948">
        <v>7</v>
      </c>
      <c r="O948">
        <v>0.67619047619047623</v>
      </c>
      <c r="P948">
        <v>1.714285714285714</v>
      </c>
      <c r="Q948" t="s">
        <v>26</v>
      </c>
    </row>
    <row r="949" spans="1:17" x14ac:dyDescent="0.3">
      <c r="A949">
        <v>39326</v>
      </c>
      <c r="B949" t="s">
        <v>346</v>
      </c>
      <c r="C949" t="s">
        <v>16</v>
      </c>
      <c r="D949" t="s">
        <v>59</v>
      </c>
      <c r="E949">
        <v>6.5</v>
      </c>
      <c r="F949" s="50">
        <v>43748</v>
      </c>
      <c r="G949" s="50">
        <v>43754</v>
      </c>
      <c r="H949">
        <v>5</v>
      </c>
      <c r="I949">
        <v>2019</v>
      </c>
      <c r="J949" t="s">
        <v>5</v>
      </c>
      <c r="K949">
        <v>12</v>
      </c>
      <c r="L949">
        <v>0.39444444444444438</v>
      </c>
      <c r="M949">
        <v>4.7333333333333334</v>
      </c>
      <c r="N949">
        <v>7</v>
      </c>
      <c r="O949">
        <v>0.67619047619047623</v>
      </c>
      <c r="P949">
        <v>1.714285714285714</v>
      </c>
      <c r="Q949" t="s">
        <v>20</v>
      </c>
    </row>
    <row r="950" spans="1:17" x14ac:dyDescent="0.3">
      <c r="A950">
        <v>39326</v>
      </c>
      <c r="B950" t="s">
        <v>346</v>
      </c>
      <c r="C950" t="s">
        <v>16</v>
      </c>
      <c r="D950" t="s">
        <v>59</v>
      </c>
      <c r="E950">
        <v>6.5</v>
      </c>
      <c r="F950" s="50">
        <v>43748</v>
      </c>
      <c r="G950" s="50">
        <v>43754</v>
      </c>
      <c r="H950">
        <v>5</v>
      </c>
      <c r="I950">
        <v>2019</v>
      </c>
      <c r="J950" t="s">
        <v>5</v>
      </c>
      <c r="K950">
        <v>12</v>
      </c>
      <c r="L950">
        <v>0.39444444444444438</v>
      </c>
      <c r="M950">
        <v>4.7333333333333334</v>
      </c>
      <c r="N950">
        <v>7</v>
      </c>
      <c r="O950">
        <v>0.67619047619047623</v>
      </c>
      <c r="P950">
        <v>1.714285714285714</v>
      </c>
      <c r="Q950" t="s">
        <v>56</v>
      </c>
    </row>
    <row r="951" spans="1:17" x14ac:dyDescent="0.3">
      <c r="A951">
        <v>39326</v>
      </c>
      <c r="B951" t="s">
        <v>346</v>
      </c>
      <c r="C951" t="s">
        <v>16</v>
      </c>
      <c r="D951" t="s">
        <v>59</v>
      </c>
      <c r="E951">
        <v>6.5</v>
      </c>
      <c r="F951" s="50">
        <v>43748</v>
      </c>
      <c r="G951" s="50">
        <v>43754</v>
      </c>
      <c r="H951">
        <v>5</v>
      </c>
      <c r="I951">
        <v>2019</v>
      </c>
      <c r="J951" t="s">
        <v>5</v>
      </c>
      <c r="K951">
        <v>12</v>
      </c>
      <c r="L951">
        <v>0.39444444444444438</v>
      </c>
      <c r="M951">
        <v>4.7333333333333334</v>
      </c>
      <c r="N951">
        <v>7</v>
      </c>
      <c r="O951">
        <v>0.67619047619047623</v>
      </c>
      <c r="P951">
        <v>1.714285714285714</v>
      </c>
      <c r="Q951" t="s">
        <v>45</v>
      </c>
    </row>
    <row r="952" spans="1:17" x14ac:dyDescent="0.3">
      <c r="A952">
        <v>39326</v>
      </c>
      <c r="B952" t="s">
        <v>346</v>
      </c>
      <c r="C952" t="s">
        <v>16</v>
      </c>
      <c r="D952" t="s">
        <v>59</v>
      </c>
      <c r="E952">
        <v>6.5</v>
      </c>
      <c r="F952" s="50">
        <v>43748</v>
      </c>
      <c r="G952" s="50">
        <v>43754</v>
      </c>
      <c r="H952">
        <v>5</v>
      </c>
      <c r="I952">
        <v>2019</v>
      </c>
      <c r="J952" t="s">
        <v>5</v>
      </c>
      <c r="K952">
        <v>12</v>
      </c>
      <c r="L952">
        <v>0.39444444444444438</v>
      </c>
      <c r="M952">
        <v>4.7333333333333334</v>
      </c>
      <c r="N952">
        <v>7</v>
      </c>
      <c r="O952">
        <v>0.67619047619047623</v>
      </c>
      <c r="P952">
        <v>1.714285714285714</v>
      </c>
      <c r="Q952" t="s">
        <v>41</v>
      </c>
    </row>
    <row r="953" spans="1:17" x14ac:dyDescent="0.3">
      <c r="A953">
        <v>39326</v>
      </c>
      <c r="B953" t="s">
        <v>346</v>
      </c>
      <c r="C953" t="s">
        <v>16</v>
      </c>
      <c r="D953" t="s">
        <v>59</v>
      </c>
      <c r="E953">
        <v>6.5</v>
      </c>
      <c r="F953" s="50">
        <v>43748</v>
      </c>
      <c r="G953" s="50">
        <v>43754</v>
      </c>
      <c r="H953">
        <v>5</v>
      </c>
      <c r="I953">
        <v>2019</v>
      </c>
      <c r="J953" t="s">
        <v>5</v>
      </c>
      <c r="K953">
        <v>12</v>
      </c>
      <c r="L953">
        <v>0.39444444444444438</v>
      </c>
      <c r="M953">
        <v>4.7333333333333334</v>
      </c>
      <c r="N953">
        <v>7</v>
      </c>
      <c r="O953">
        <v>0.67619047619047623</v>
      </c>
      <c r="P953">
        <v>1.714285714285714</v>
      </c>
      <c r="Q953" t="s">
        <v>32</v>
      </c>
    </row>
    <row r="954" spans="1:17" x14ac:dyDescent="0.3">
      <c r="A954">
        <v>39112</v>
      </c>
      <c r="B954" t="s">
        <v>347</v>
      </c>
      <c r="C954" t="s">
        <v>69</v>
      </c>
      <c r="D954" t="s">
        <v>69</v>
      </c>
      <c r="E954">
        <v>8.32</v>
      </c>
      <c r="F954" s="50">
        <v>44120</v>
      </c>
      <c r="G954" s="50">
        <v>44120</v>
      </c>
      <c r="H954">
        <v>7</v>
      </c>
      <c r="I954">
        <v>2019</v>
      </c>
      <c r="J954" t="s">
        <v>9</v>
      </c>
      <c r="K954">
        <v>1</v>
      </c>
      <c r="L954">
        <v>7.0277777777777772E-2</v>
      </c>
      <c r="M954">
        <v>7.0277777777777772E-2</v>
      </c>
      <c r="N954">
        <v>1</v>
      </c>
      <c r="O954">
        <v>7.0277777777777772E-2</v>
      </c>
      <c r="P954">
        <v>1</v>
      </c>
      <c r="Q954" t="s">
        <v>38</v>
      </c>
    </row>
    <row r="955" spans="1:17" x14ac:dyDescent="0.3">
      <c r="A955">
        <v>29989</v>
      </c>
      <c r="B955" t="s">
        <v>348</v>
      </c>
      <c r="C955" t="s">
        <v>85</v>
      </c>
      <c r="D955" t="s">
        <v>4</v>
      </c>
      <c r="E955">
        <v>4.38</v>
      </c>
      <c r="F955" s="50">
        <v>44144</v>
      </c>
      <c r="G955" s="50">
        <v>44144</v>
      </c>
      <c r="H955">
        <v>4</v>
      </c>
      <c r="I955">
        <v>2001</v>
      </c>
      <c r="J955" t="s">
        <v>9</v>
      </c>
      <c r="K955">
        <v>1</v>
      </c>
      <c r="L955">
        <v>5.1111111111111107E-2</v>
      </c>
      <c r="M955">
        <v>5.1111111111111107E-2</v>
      </c>
      <c r="N955">
        <v>1</v>
      </c>
      <c r="O955">
        <v>5.1111111111111107E-2</v>
      </c>
      <c r="P955">
        <v>1</v>
      </c>
      <c r="Q955" t="s">
        <v>71</v>
      </c>
    </row>
    <row r="956" spans="1:17" x14ac:dyDescent="0.3">
      <c r="A956">
        <v>1145</v>
      </c>
      <c r="B956" t="s">
        <v>349</v>
      </c>
      <c r="C956" t="s">
        <v>16</v>
      </c>
      <c r="D956" t="s">
        <v>4</v>
      </c>
      <c r="E956">
        <v>7.14</v>
      </c>
      <c r="F956" s="50">
        <v>43415</v>
      </c>
      <c r="G956" s="50">
        <v>43437</v>
      </c>
      <c r="H956">
        <v>8</v>
      </c>
      <c r="I956">
        <v>2001</v>
      </c>
      <c r="J956" t="s">
        <v>19</v>
      </c>
      <c r="K956">
        <v>25</v>
      </c>
      <c r="L956">
        <v>0.3888888888888889</v>
      </c>
      <c r="M956">
        <v>9.7222222222222232</v>
      </c>
      <c r="N956">
        <v>23</v>
      </c>
      <c r="O956">
        <v>0.42270531400966188</v>
      </c>
      <c r="P956">
        <v>1.0869565217391299</v>
      </c>
      <c r="Q956" t="s">
        <v>23</v>
      </c>
    </row>
    <row r="957" spans="1:17" x14ac:dyDescent="0.3">
      <c r="A957">
        <v>1145</v>
      </c>
      <c r="B957" t="s">
        <v>349</v>
      </c>
      <c r="C957" t="s">
        <v>16</v>
      </c>
      <c r="D957" t="s">
        <v>4</v>
      </c>
      <c r="E957">
        <v>7.14</v>
      </c>
      <c r="F957" s="50">
        <v>43415</v>
      </c>
      <c r="G957" s="50">
        <v>43437</v>
      </c>
      <c r="H957">
        <v>8</v>
      </c>
      <c r="I957">
        <v>2001</v>
      </c>
      <c r="J957" t="s">
        <v>19</v>
      </c>
      <c r="K957">
        <v>25</v>
      </c>
      <c r="L957">
        <v>0.3888888888888889</v>
      </c>
      <c r="M957">
        <v>9.7222222222222232</v>
      </c>
      <c r="N957">
        <v>23</v>
      </c>
      <c r="O957">
        <v>0.42270531400966188</v>
      </c>
      <c r="P957">
        <v>1.0869565217391299</v>
      </c>
      <c r="Q957" t="s">
        <v>24</v>
      </c>
    </row>
    <row r="958" spans="1:17" x14ac:dyDescent="0.3">
      <c r="A958">
        <v>1145</v>
      </c>
      <c r="B958" t="s">
        <v>349</v>
      </c>
      <c r="C958" t="s">
        <v>16</v>
      </c>
      <c r="D958" t="s">
        <v>4</v>
      </c>
      <c r="E958">
        <v>7.14</v>
      </c>
      <c r="F958" s="50">
        <v>43415</v>
      </c>
      <c r="G958" s="50">
        <v>43437</v>
      </c>
      <c r="H958">
        <v>8</v>
      </c>
      <c r="I958">
        <v>2001</v>
      </c>
      <c r="J958" t="s">
        <v>19</v>
      </c>
      <c r="K958">
        <v>25</v>
      </c>
      <c r="L958">
        <v>0.3888888888888889</v>
      </c>
      <c r="M958">
        <v>9.7222222222222232</v>
      </c>
      <c r="N958">
        <v>23</v>
      </c>
      <c r="O958">
        <v>0.42270531400966188</v>
      </c>
      <c r="P958">
        <v>1.0869565217391299</v>
      </c>
      <c r="Q958" t="s">
        <v>12</v>
      </c>
    </row>
    <row r="959" spans="1:17" x14ac:dyDescent="0.3">
      <c r="A959">
        <v>757</v>
      </c>
      <c r="B959" t="s">
        <v>350</v>
      </c>
      <c r="C959" t="s">
        <v>85</v>
      </c>
      <c r="D959" t="s">
        <v>122</v>
      </c>
      <c r="E959">
        <v>6.66</v>
      </c>
      <c r="F959" s="50">
        <v>44118</v>
      </c>
      <c r="G959" s="50">
        <v>44118</v>
      </c>
      <c r="H959">
        <v>5</v>
      </c>
      <c r="I959">
        <v>2000</v>
      </c>
      <c r="J959" t="s">
        <v>5</v>
      </c>
      <c r="K959">
        <v>1</v>
      </c>
      <c r="L959">
        <v>1.6166666666666669</v>
      </c>
      <c r="M959">
        <v>1.6166666666666669</v>
      </c>
      <c r="N959">
        <v>1</v>
      </c>
      <c r="O959">
        <v>1.6166666666666669</v>
      </c>
      <c r="P959">
        <v>1</v>
      </c>
      <c r="Q959" t="s">
        <v>10</v>
      </c>
    </row>
    <row r="960" spans="1:17" x14ac:dyDescent="0.3">
      <c r="A960">
        <v>757</v>
      </c>
      <c r="B960" t="s">
        <v>350</v>
      </c>
      <c r="C960" t="s">
        <v>85</v>
      </c>
      <c r="D960" t="s">
        <v>122</v>
      </c>
      <c r="E960">
        <v>6.66</v>
      </c>
      <c r="F960" s="50">
        <v>44118</v>
      </c>
      <c r="G960" s="50">
        <v>44118</v>
      </c>
      <c r="H960">
        <v>5</v>
      </c>
      <c r="I960">
        <v>2000</v>
      </c>
      <c r="J960" t="s">
        <v>5</v>
      </c>
      <c r="K960">
        <v>1</v>
      </c>
      <c r="L960">
        <v>1.6166666666666669</v>
      </c>
      <c r="M960">
        <v>1.6166666666666669</v>
      </c>
      <c r="N960">
        <v>1</v>
      </c>
      <c r="O960">
        <v>1.6166666666666669</v>
      </c>
      <c r="P960">
        <v>1</v>
      </c>
      <c r="Q960" t="s">
        <v>24</v>
      </c>
    </row>
    <row r="961" spans="1:17" x14ac:dyDescent="0.3">
      <c r="A961">
        <v>757</v>
      </c>
      <c r="B961" t="s">
        <v>350</v>
      </c>
      <c r="C961" t="s">
        <v>85</v>
      </c>
      <c r="D961" t="s">
        <v>122</v>
      </c>
      <c r="E961">
        <v>6.66</v>
      </c>
      <c r="F961" s="50">
        <v>44118</v>
      </c>
      <c r="G961" s="50">
        <v>44118</v>
      </c>
      <c r="H961">
        <v>5</v>
      </c>
      <c r="I961">
        <v>2000</v>
      </c>
      <c r="J961" t="s">
        <v>5</v>
      </c>
      <c r="K961">
        <v>1</v>
      </c>
      <c r="L961">
        <v>1.6166666666666669</v>
      </c>
      <c r="M961">
        <v>1.6166666666666669</v>
      </c>
      <c r="N961">
        <v>1</v>
      </c>
      <c r="O961">
        <v>1.6166666666666669</v>
      </c>
      <c r="P961">
        <v>1</v>
      </c>
      <c r="Q961" t="s">
        <v>11</v>
      </c>
    </row>
    <row r="962" spans="1:17" x14ac:dyDescent="0.3">
      <c r="A962">
        <v>606</v>
      </c>
      <c r="B962" t="s">
        <v>351</v>
      </c>
      <c r="C962" t="s">
        <v>16</v>
      </c>
      <c r="D962" t="s">
        <v>4</v>
      </c>
      <c r="E962">
        <v>7.15</v>
      </c>
      <c r="F962" s="50">
        <v>43191</v>
      </c>
      <c r="G962" s="50">
        <v>43206</v>
      </c>
      <c r="H962">
        <v>5</v>
      </c>
      <c r="I962">
        <v>2000</v>
      </c>
      <c r="J962" t="s">
        <v>9</v>
      </c>
      <c r="K962">
        <v>13</v>
      </c>
      <c r="L962">
        <v>0.4</v>
      </c>
      <c r="M962">
        <v>5.2</v>
      </c>
      <c r="N962">
        <v>16</v>
      </c>
      <c r="O962">
        <v>0.32500000000000001</v>
      </c>
      <c r="P962">
        <v>0.8125</v>
      </c>
      <c r="Q962" t="s">
        <v>10</v>
      </c>
    </row>
    <row r="963" spans="1:17" x14ac:dyDescent="0.3">
      <c r="A963">
        <v>606</v>
      </c>
      <c r="B963" t="s">
        <v>351</v>
      </c>
      <c r="C963" t="s">
        <v>16</v>
      </c>
      <c r="D963" t="s">
        <v>4</v>
      </c>
      <c r="E963">
        <v>7.15</v>
      </c>
      <c r="F963" s="50">
        <v>43191</v>
      </c>
      <c r="G963" s="50">
        <v>43206</v>
      </c>
      <c r="H963">
        <v>5</v>
      </c>
      <c r="I963">
        <v>2000</v>
      </c>
      <c r="J963" t="s">
        <v>9</v>
      </c>
      <c r="K963">
        <v>13</v>
      </c>
      <c r="L963">
        <v>0.4</v>
      </c>
      <c r="M963">
        <v>5.2</v>
      </c>
      <c r="N963">
        <v>16</v>
      </c>
      <c r="O963">
        <v>0.32500000000000001</v>
      </c>
      <c r="P963">
        <v>0.8125</v>
      </c>
      <c r="Q963" t="s">
        <v>20</v>
      </c>
    </row>
    <row r="964" spans="1:17" x14ac:dyDescent="0.3">
      <c r="A964">
        <v>606</v>
      </c>
      <c r="B964" t="s">
        <v>351</v>
      </c>
      <c r="C964" t="s">
        <v>16</v>
      </c>
      <c r="D964" t="s">
        <v>4</v>
      </c>
      <c r="E964">
        <v>7.15</v>
      </c>
      <c r="F964" s="50">
        <v>43191</v>
      </c>
      <c r="G964" s="50">
        <v>43206</v>
      </c>
      <c r="H964">
        <v>5</v>
      </c>
      <c r="I964">
        <v>2000</v>
      </c>
      <c r="J964" t="s">
        <v>9</v>
      </c>
      <c r="K964">
        <v>13</v>
      </c>
      <c r="L964">
        <v>0.4</v>
      </c>
      <c r="M964">
        <v>5.2</v>
      </c>
      <c r="N964">
        <v>16</v>
      </c>
      <c r="O964">
        <v>0.32500000000000001</v>
      </c>
      <c r="P964">
        <v>0.8125</v>
      </c>
      <c r="Q964" t="s">
        <v>81</v>
      </c>
    </row>
    <row r="965" spans="1:17" x14ac:dyDescent="0.3">
      <c r="A965">
        <v>606</v>
      </c>
      <c r="B965" t="s">
        <v>351</v>
      </c>
      <c r="C965" t="s">
        <v>16</v>
      </c>
      <c r="D965" t="s">
        <v>4</v>
      </c>
      <c r="E965">
        <v>7.15</v>
      </c>
      <c r="F965" s="50">
        <v>43191</v>
      </c>
      <c r="G965" s="50">
        <v>43206</v>
      </c>
      <c r="H965">
        <v>5</v>
      </c>
      <c r="I965">
        <v>2000</v>
      </c>
      <c r="J965" t="s">
        <v>9</v>
      </c>
      <c r="K965">
        <v>13</v>
      </c>
      <c r="L965">
        <v>0.4</v>
      </c>
      <c r="M965">
        <v>5.2</v>
      </c>
      <c r="N965">
        <v>16</v>
      </c>
      <c r="O965">
        <v>0.32500000000000001</v>
      </c>
      <c r="P965">
        <v>0.8125</v>
      </c>
      <c r="Q965" t="s">
        <v>198</v>
      </c>
    </row>
    <row r="966" spans="1:17" x14ac:dyDescent="0.3">
      <c r="A966">
        <v>606</v>
      </c>
      <c r="B966" t="s">
        <v>351</v>
      </c>
      <c r="C966" t="s">
        <v>16</v>
      </c>
      <c r="D966" t="s">
        <v>4</v>
      </c>
      <c r="E966">
        <v>7.15</v>
      </c>
      <c r="F966" s="50">
        <v>43191</v>
      </c>
      <c r="G966" s="50">
        <v>43206</v>
      </c>
      <c r="H966">
        <v>5</v>
      </c>
      <c r="I966">
        <v>2000</v>
      </c>
      <c r="J966" t="s">
        <v>9</v>
      </c>
      <c r="K966">
        <v>13</v>
      </c>
      <c r="L966">
        <v>0.4</v>
      </c>
      <c r="M966">
        <v>5.2</v>
      </c>
      <c r="N966">
        <v>16</v>
      </c>
      <c r="O966">
        <v>0.32500000000000001</v>
      </c>
      <c r="P966">
        <v>0.8125</v>
      </c>
      <c r="Q966" t="s">
        <v>192</v>
      </c>
    </row>
    <row r="967" spans="1:17" x14ac:dyDescent="0.3">
      <c r="A967">
        <v>48508</v>
      </c>
      <c r="B967" t="s">
        <v>352</v>
      </c>
      <c r="C967" t="s">
        <v>3</v>
      </c>
      <c r="D967" t="s">
        <v>4</v>
      </c>
      <c r="E967">
        <v>5.99</v>
      </c>
      <c r="F967" s="50">
        <v>44445</v>
      </c>
      <c r="G967" s="50">
        <v>44445</v>
      </c>
      <c r="H967">
        <v>7</v>
      </c>
      <c r="I967">
        <v>2017</v>
      </c>
      <c r="J967" t="s">
        <v>9</v>
      </c>
      <c r="K967">
        <v>1</v>
      </c>
      <c r="L967">
        <v>9.6388888888888885E-2</v>
      </c>
      <c r="M967">
        <v>9.6388888888888885E-2</v>
      </c>
      <c r="N967">
        <v>1</v>
      </c>
      <c r="O967">
        <v>9.6388888888888885E-2</v>
      </c>
      <c r="P967">
        <v>1</v>
      </c>
      <c r="Q967" t="s">
        <v>20</v>
      </c>
    </row>
    <row r="968" spans="1:17" x14ac:dyDescent="0.3">
      <c r="A968">
        <v>48508</v>
      </c>
      <c r="B968" t="s">
        <v>352</v>
      </c>
      <c r="C968" t="s">
        <v>3</v>
      </c>
      <c r="D968" t="s">
        <v>4</v>
      </c>
      <c r="E968">
        <v>5.99</v>
      </c>
      <c r="F968" s="50">
        <v>44445</v>
      </c>
      <c r="G968" s="50">
        <v>44445</v>
      </c>
      <c r="H968">
        <v>7</v>
      </c>
      <c r="I968">
        <v>2017</v>
      </c>
      <c r="J968" t="s">
        <v>9</v>
      </c>
      <c r="K968">
        <v>1</v>
      </c>
      <c r="L968">
        <v>9.6388888888888885E-2</v>
      </c>
      <c r="M968">
        <v>9.6388888888888885E-2</v>
      </c>
      <c r="N968">
        <v>1</v>
      </c>
      <c r="O968">
        <v>9.6388888888888885E-2</v>
      </c>
      <c r="P968">
        <v>1</v>
      </c>
      <c r="Q968" t="s">
        <v>100</v>
      </c>
    </row>
    <row r="969" spans="1:17" x14ac:dyDescent="0.3">
      <c r="A969">
        <v>39567</v>
      </c>
      <c r="B969" t="s">
        <v>353</v>
      </c>
      <c r="C969" t="s">
        <v>16</v>
      </c>
      <c r="D969" t="s">
        <v>4</v>
      </c>
      <c r="E969">
        <v>6.07</v>
      </c>
      <c r="F969" s="50">
        <v>43951</v>
      </c>
      <c r="G969" s="50">
        <v>43955</v>
      </c>
      <c r="H969">
        <v>5</v>
      </c>
      <c r="I969">
        <v>2019</v>
      </c>
      <c r="J969" t="s">
        <v>19</v>
      </c>
      <c r="K969">
        <v>12</v>
      </c>
      <c r="L969">
        <v>0.39666666666666672</v>
      </c>
      <c r="M969">
        <v>4.76</v>
      </c>
      <c r="N969">
        <v>5</v>
      </c>
      <c r="O969">
        <v>0.95199999999999996</v>
      </c>
      <c r="P969">
        <v>2.4</v>
      </c>
      <c r="Q969" t="s">
        <v>23</v>
      </c>
    </row>
    <row r="970" spans="1:17" x14ac:dyDescent="0.3">
      <c r="A970">
        <v>39567</v>
      </c>
      <c r="B970" t="s">
        <v>353</v>
      </c>
      <c r="C970" t="s">
        <v>16</v>
      </c>
      <c r="D970" t="s">
        <v>4</v>
      </c>
      <c r="E970">
        <v>6.07</v>
      </c>
      <c r="F970" s="50">
        <v>43951</v>
      </c>
      <c r="G970" s="50">
        <v>43955</v>
      </c>
      <c r="H970">
        <v>5</v>
      </c>
      <c r="I970">
        <v>2019</v>
      </c>
      <c r="J970" t="s">
        <v>19</v>
      </c>
      <c r="K970">
        <v>12</v>
      </c>
      <c r="L970">
        <v>0.39666666666666672</v>
      </c>
      <c r="M970">
        <v>4.76</v>
      </c>
      <c r="N970">
        <v>5</v>
      </c>
      <c r="O970">
        <v>0.95199999999999996</v>
      </c>
      <c r="P970">
        <v>2.4</v>
      </c>
      <c r="Q970" t="s">
        <v>51</v>
      </c>
    </row>
    <row r="971" spans="1:17" x14ac:dyDescent="0.3">
      <c r="A971">
        <v>39567</v>
      </c>
      <c r="B971" t="s">
        <v>353</v>
      </c>
      <c r="C971" t="s">
        <v>16</v>
      </c>
      <c r="D971" t="s">
        <v>4</v>
      </c>
      <c r="E971">
        <v>6.07</v>
      </c>
      <c r="F971" s="50">
        <v>43951</v>
      </c>
      <c r="G971" s="50">
        <v>43955</v>
      </c>
      <c r="H971">
        <v>5</v>
      </c>
      <c r="I971">
        <v>2019</v>
      </c>
      <c r="J971" t="s">
        <v>19</v>
      </c>
      <c r="K971">
        <v>12</v>
      </c>
      <c r="L971">
        <v>0.39666666666666672</v>
      </c>
      <c r="M971">
        <v>4.76</v>
      </c>
      <c r="N971">
        <v>5</v>
      </c>
      <c r="O971">
        <v>0.95199999999999996</v>
      </c>
      <c r="P971">
        <v>2.4</v>
      </c>
      <c r="Q971" t="s">
        <v>11</v>
      </c>
    </row>
    <row r="972" spans="1:17" x14ac:dyDescent="0.3">
      <c r="A972">
        <v>39567</v>
      </c>
      <c r="B972" t="s">
        <v>353</v>
      </c>
      <c r="C972" t="s">
        <v>16</v>
      </c>
      <c r="D972" t="s">
        <v>4</v>
      </c>
      <c r="E972">
        <v>6.07</v>
      </c>
      <c r="F972" s="50">
        <v>43951</v>
      </c>
      <c r="G972" s="50">
        <v>43955</v>
      </c>
      <c r="H972">
        <v>5</v>
      </c>
      <c r="I972">
        <v>2019</v>
      </c>
      <c r="J972" t="s">
        <v>19</v>
      </c>
      <c r="K972">
        <v>12</v>
      </c>
      <c r="L972">
        <v>0.39666666666666672</v>
      </c>
      <c r="M972">
        <v>4.76</v>
      </c>
      <c r="N972">
        <v>5</v>
      </c>
      <c r="O972">
        <v>0.95199999999999996</v>
      </c>
      <c r="P972">
        <v>2.4</v>
      </c>
      <c r="Q972" t="s">
        <v>12</v>
      </c>
    </row>
    <row r="973" spans="1:17" x14ac:dyDescent="0.3">
      <c r="A973">
        <v>39567</v>
      </c>
      <c r="B973" t="s">
        <v>353</v>
      </c>
      <c r="C973" t="s">
        <v>16</v>
      </c>
      <c r="D973" t="s">
        <v>4</v>
      </c>
      <c r="E973">
        <v>6.07</v>
      </c>
      <c r="F973" s="50">
        <v>43951</v>
      </c>
      <c r="G973" s="50">
        <v>43955</v>
      </c>
      <c r="H973">
        <v>5</v>
      </c>
      <c r="I973">
        <v>2019</v>
      </c>
      <c r="J973" t="s">
        <v>19</v>
      </c>
      <c r="K973">
        <v>12</v>
      </c>
      <c r="L973">
        <v>0.39666666666666672</v>
      </c>
      <c r="M973">
        <v>4.76</v>
      </c>
      <c r="N973">
        <v>5</v>
      </c>
      <c r="O973">
        <v>0.95199999999999996</v>
      </c>
      <c r="P973">
        <v>2.4</v>
      </c>
      <c r="Q973" t="s">
        <v>113</v>
      </c>
    </row>
    <row r="974" spans="1:17" x14ac:dyDescent="0.3">
      <c r="A974">
        <v>40762</v>
      </c>
      <c r="B974" t="s">
        <v>354</v>
      </c>
      <c r="C974" t="s">
        <v>50</v>
      </c>
      <c r="D974" t="s">
        <v>4</v>
      </c>
      <c r="E974">
        <v>6.05</v>
      </c>
      <c r="F974" s="50">
        <v>44158</v>
      </c>
      <c r="G974" s="50">
        <v>44158</v>
      </c>
      <c r="H974">
        <v>5</v>
      </c>
      <c r="I974">
        <v>2020</v>
      </c>
      <c r="J974" t="s">
        <v>9</v>
      </c>
      <c r="K974">
        <v>1</v>
      </c>
      <c r="L974">
        <v>0.38333333333333341</v>
      </c>
      <c r="M974">
        <v>0.38333333333333341</v>
      </c>
      <c r="N974">
        <v>1</v>
      </c>
      <c r="O974">
        <v>0.38333333333333341</v>
      </c>
      <c r="P974">
        <v>1</v>
      </c>
      <c r="Q974" t="s">
        <v>23</v>
      </c>
    </row>
    <row r="975" spans="1:17" x14ac:dyDescent="0.3">
      <c r="A975">
        <v>40762</v>
      </c>
      <c r="B975" t="s">
        <v>354</v>
      </c>
      <c r="C975" t="s">
        <v>50</v>
      </c>
      <c r="D975" t="s">
        <v>4</v>
      </c>
      <c r="E975">
        <v>6.05</v>
      </c>
      <c r="F975" s="50">
        <v>44158</v>
      </c>
      <c r="G975" s="50">
        <v>44158</v>
      </c>
      <c r="H975">
        <v>5</v>
      </c>
      <c r="I975">
        <v>2020</v>
      </c>
      <c r="J975" t="s">
        <v>9</v>
      </c>
      <c r="K975">
        <v>1</v>
      </c>
      <c r="L975">
        <v>0.38333333333333341</v>
      </c>
      <c r="M975">
        <v>0.38333333333333341</v>
      </c>
      <c r="N975">
        <v>1</v>
      </c>
      <c r="O975">
        <v>0.38333333333333341</v>
      </c>
      <c r="P975">
        <v>1</v>
      </c>
      <c r="Q975" t="s">
        <v>51</v>
      </c>
    </row>
    <row r="976" spans="1:17" x14ac:dyDescent="0.3">
      <c r="A976">
        <v>40762</v>
      </c>
      <c r="B976" t="s">
        <v>354</v>
      </c>
      <c r="C976" t="s">
        <v>50</v>
      </c>
      <c r="D976" t="s">
        <v>4</v>
      </c>
      <c r="E976">
        <v>6.05</v>
      </c>
      <c r="F976" s="50">
        <v>44158</v>
      </c>
      <c r="G976" s="50">
        <v>44158</v>
      </c>
      <c r="H976">
        <v>5</v>
      </c>
      <c r="I976">
        <v>2020</v>
      </c>
      <c r="J976" t="s">
        <v>9</v>
      </c>
      <c r="K976">
        <v>1</v>
      </c>
      <c r="L976">
        <v>0.38333333333333341</v>
      </c>
      <c r="M976">
        <v>0.38333333333333341</v>
      </c>
      <c r="N976">
        <v>1</v>
      </c>
      <c r="O976">
        <v>0.38333333333333341</v>
      </c>
      <c r="P976">
        <v>1</v>
      </c>
      <c r="Q976" t="s">
        <v>11</v>
      </c>
    </row>
    <row r="977" spans="1:17" x14ac:dyDescent="0.3">
      <c r="A977">
        <v>40762</v>
      </c>
      <c r="B977" t="s">
        <v>354</v>
      </c>
      <c r="C977" t="s">
        <v>50</v>
      </c>
      <c r="D977" t="s">
        <v>4</v>
      </c>
      <c r="E977">
        <v>6.05</v>
      </c>
      <c r="F977" s="50">
        <v>44158</v>
      </c>
      <c r="G977" s="50">
        <v>44158</v>
      </c>
      <c r="H977">
        <v>5</v>
      </c>
      <c r="I977">
        <v>2020</v>
      </c>
      <c r="J977" t="s">
        <v>9</v>
      </c>
      <c r="K977">
        <v>1</v>
      </c>
      <c r="L977">
        <v>0.38333333333333341</v>
      </c>
      <c r="M977">
        <v>0.38333333333333341</v>
      </c>
      <c r="N977">
        <v>1</v>
      </c>
      <c r="O977">
        <v>0.38333333333333341</v>
      </c>
      <c r="P977">
        <v>1</v>
      </c>
      <c r="Q977" t="s">
        <v>113</v>
      </c>
    </row>
    <row r="978" spans="1:17" x14ac:dyDescent="0.3">
      <c r="A978">
        <v>40908</v>
      </c>
      <c r="B978" t="s">
        <v>355</v>
      </c>
      <c r="C978" t="s">
        <v>16</v>
      </c>
      <c r="D978" t="s">
        <v>22</v>
      </c>
      <c r="E978">
        <v>7.39</v>
      </c>
      <c r="F978" s="50">
        <v>44776</v>
      </c>
      <c r="G978" s="50">
        <v>44784</v>
      </c>
      <c r="H978">
        <v>6</v>
      </c>
      <c r="I978">
        <v>2021</v>
      </c>
      <c r="J978" t="s">
        <v>9</v>
      </c>
      <c r="K978">
        <v>12</v>
      </c>
      <c r="L978">
        <v>0.39750000000000002</v>
      </c>
      <c r="M978">
        <v>4.7699999999999996</v>
      </c>
      <c r="N978">
        <v>9</v>
      </c>
      <c r="O978">
        <v>0.53</v>
      </c>
      <c r="P978">
        <v>1.333333333333333</v>
      </c>
      <c r="Q978" t="s">
        <v>23</v>
      </c>
    </row>
    <row r="979" spans="1:17" x14ac:dyDescent="0.3">
      <c r="A979">
        <v>40908</v>
      </c>
      <c r="B979" t="s">
        <v>355</v>
      </c>
      <c r="C979" t="s">
        <v>16</v>
      </c>
      <c r="D979" t="s">
        <v>22</v>
      </c>
      <c r="E979">
        <v>7.39</v>
      </c>
      <c r="F979" s="50">
        <v>44776</v>
      </c>
      <c r="G979" s="50">
        <v>44784</v>
      </c>
      <c r="H979">
        <v>6</v>
      </c>
      <c r="I979">
        <v>2021</v>
      </c>
      <c r="J979" t="s">
        <v>9</v>
      </c>
      <c r="K979">
        <v>12</v>
      </c>
      <c r="L979">
        <v>0.39750000000000002</v>
      </c>
      <c r="M979">
        <v>4.7699999999999996</v>
      </c>
      <c r="N979">
        <v>9</v>
      </c>
      <c r="O979">
        <v>0.53</v>
      </c>
      <c r="P979">
        <v>1.333333333333333</v>
      </c>
      <c r="Q979" t="s">
        <v>12</v>
      </c>
    </row>
    <row r="980" spans="1:17" x14ac:dyDescent="0.3">
      <c r="A980">
        <v>40908</v>
      </c>
      <c r="B980" t="s">
        <v>355</v>
      </c>
      <c r="C980" t="s">
        <v>16</v>
      </c>
      <c r="D980" t="s">
        <v>22</v>
      </c>
      <c r="E980">
        <v>7.39</v>
      </c>
      <c r="F980" s="50">
        <v>44776</v>
      </c>
      <c r="G980" s="50">
        <v>44784</v>
      </c>
      <c r="H980">
        <v>6</v>
      </c>
      <c r="I980">
        <v>2021</v>
      </c>
      <c r="J980" t="s">
        <v>9</v>
      </c>
      <c r="K980">
        <v>12</v>
      </c>
      <c r="L980">
        <v>0.39750000000000002</v>
      </c>
      <c r="M980">
        <v>4.7699999999999996</v>
      </c>
      <c r="N980">
        <v>9</v>
      </c>
      <c r="O980">
        <v>0.53</v>
      </c>
      <c r="P980">
        <v>1.333333333333333</v>
      </c>
      <c r="Q980" t="s">
        <v>118</v>
      </c>
    </row>
    <row r="981" spans="1:17" x14ac:dyDescent="0.3">
      <c r="A981">
        <v>40908</v>
      </c>
      <c r="B981" t="s">
        <v>355</v>
      </c>
      <c r="C981" t="s">
        <v>16</v>
      </c>
      <c r="D981" t="s">
        <v>22</v>
      </c>
      <c r="E981">
        <v>7.39</v>
      </c>
      <c r="F981" s="50">
        <v>44776</v>
      </c>
      <c r="G981" s="50">
        <v>44784</v>
      </c>
      <c r="H981">
        <v>6</v>
      </c>
      <c r="I981">
        <v>2021</v>
      </c>
      <c r="J981" t="s">
        <v>9</v>
      </c>
      <c r="K981">
        <v>12</v>
      </c>
      <c r="L981">
        <v>0.39750000000000002</v>
      </c>
      <c r="M981">
        <v>4.7699999999999996</v>
      </c>
      <c r="N981">
        <v>9</v>
      </c>
      <c r="O981">
        <v>0.53</v>
      </c>
      <c r="P981">
        <v>1.333333333333333</v>
      </c>
      <c r="Q981" t="s">
        <v>26</v>
      </c>
    </row>
    <row r="982" spans="1:17" x14ac:dyDescent="0.3">
      <c r="A982">
        <v>40908</v>
      </c>
      <c r="B982" t="s">
        <v>355</v>
      </c>
      <c r="C982" t="s">
        <v>16</v>
      </c>
      <c r="D982" t="s">
        <v>22</v>
      </c>
      <c r="E982">
        <v>7.39</v>
      </c>
      <c r="F982" s="50">
        <v>44776</v>
      </c>
      <c r="G982" s="50">
        <v>44784</v>
      </c>
      <c r="H982">
        <v>6</v>
      </c>
      <c r="I982">
        <v>2021</v>
      </c>
      <c r="J982" t="s">
        <v>9</v>
      </c>
      <c r="K982">
        <v>12</v>
      </c>
      <c r="L982">
        <v>0.39750000000000002</v>
      </c>
      <c r="M982">
        <v>4.7699999999999996</v>
      </c>
      <c r="N982">
        <v>9</v>
      </c>
      <c r="O982">
        <v>0.53</v>
      </c>
      <c r="P982">
        <v>1.333333333333333</v>
      </c>
      <c r="Q982" t="s">
        <v>103</v>
      </c>
    </row>
    <row r="983" spans="1:17" x14ac:dyDescent="0.3">
      <c r="A983">
        <v>37302</v>
      </c>
      <c r="B983" t="s">
        <v>356</v>
      </c>
      <c r="C983" t="s">
        <v>16</v>
      </c>
      <c r="D983" t="s">
        <v>4</v>
      </c>
      <c r="E983">
        <v>7.06</v>
      </c>
      <c r="F983" s="50">
        <v>43590</v>
      </c>
      <c r="G983" s="50">
        <v>43597</v>
      </c>
      <c r="H983">
        <v>5</v>
      </c>
      <c r="I983">
        <v>2019</v>
      </c>
      <c r="J983" t="s">
        <v>9</v>
      </c>
      <c r="K983">
        <v>12</v>
      </c>
      <c r="L983">
        <v>0.3947222222222222</v>
      </c>
      <c r="M983">
        <v>4.7366666666666664</v>
      </c>
      <c r="N983">
        <v>8</v>
      </c>
      <c r="O983">
        <v>0.59208333333333329</v>
      </c>
      <c r="P983">
        <v>1.5</v>
      </c>
      <c r="Q983" t="s">
        <v>11</v>
      </c>
    </row>
    <row r="984" spans="1:17" x14ac:dyDescent="0.3">
      <c r="A984">
        <v>37302</v>
      </c>
      <c r="B984" t="s">
        <v>356</v>
      </c>
      <c r="C984" t="s">
        <v>16</v>
      </c>
      <c r="D984" t="s">
        <v>4</v>
      </c>
      <c r="E984">
        <v>7.06</v>
      </c>
      <c r="F984" s="50">
        <v>43590</v>
      </c>
      <c r="G984" s="50">
        <v>43597</v>
      </c>
      <c r="H984">
        <v>5</v>
      </c>
      <c r="I984">
        <v>2019</v>
      </c>
      <c r="J984" t="s">
        <v>9</v>
      </c>
      <c r="K984">
        <v>12</v>
      </c>
      <c r="L984">
        <v>0.3947222222222222</v>
      </c>
      <c r="M984">
        <v>4.7366666666666664</v>
      </c>
      <c r="N984">
        <v>8</v>
      </c>
      <c r="O984">
        <v>0.59208333333333329</v>
      </c>
      <c r="P984">
        <v>1.5</v>
      </c>
      <c r="Q984" t="s">
        <v>13</v>
      </c>
    </row>
    <row r="985" spans="1:17" x14ac:dyDescent="0.3">
      <c r="A985">
        <v>36903</v>
      </c>
      <c r="B985" t="s">
        <v>357</v>
      </c>
      <c r="C985" t="s">
        <v>3</v>
      </c>
      <c r="D985" t="s">
        <v>62</v>
      </c>
      <c r="E985">
        <v>7.44</v>
      </c>
      <c r="F985" s="50">
        <v>43841</v>
      </c>
      <c r="G985" s="50">
        <v>43844</v>
      </c>
      <c r="H985">
        <v>5</v>
      </c>
      <c r="I985">
        <v>2019</v>
      </c>
      <c r="J985" t="s">
        <v>5</v>
      </c>
      <c r="K985">
        <v>12</v>
      </c>
      <c r="L985">
        <v>0.4</v>
      </c>
      <c r="M985">
        <v>4.8000000000000007</v>
      </c>
      <c r="N985">
        <v>4</v>
      </c>
      <c r="O985">
        <v>1.2</v>
      </c>
      <c r="P985">
        <v>3</v>
      </c>
      <c r="Q985" t="s">
        <v>23</v>
      </c>
    </row>
    <row r="986" spans="1:17" x14ac:dyDescent="0.3">
      <c r="A986">
        <v>36903</v>
      </c>
      <c r="B986" t="s">
        <v>357</v>
      </c>
      <c r="C986" t="s">
        <v>3</v>
      </c>
      <c r="D986" t="s">
        <v>62</v>
      </c>
      <c r="E986">
        <v>7.44</v>
      </c>
      <c r="F986" s="50">
        <v>43841</v>
      </c>
      <c r="G986" s="50">
        <v>43844</v>
      </c>
      <c r="H986">
        <v>5</v>
      </c>
      <c r="I986">
        <v>2019</v>
      </c>
      <c r="J986" t="s">
        <v>5</v>
      </c>
      <c r="K986">
        <v>12</v>
      </c>
      <c r="L986">
        <v>0.4</v>
      </c>
      <c r="M986">
        <v>4.8000000000000007</v>
      </c>
      <c r="N986">
        <v>4</v>
      </c>
      <c r="O986">
        <v>1.2</v>
      </c>
      <c r="P986">
        <v>3</v>
      </c>
      <c r="Q986" t="s">
        <v>198</v>
      </c>
    </row>
    <row r="987" spans="1:17" x14ac:dyDescent="0.3">
      <c r="A987">
        <v>42072</v>
      </c>
      <c r="B987" t="s">
        <v>358</v>
      </c>
      <c r="C987" t="s">
        <v>16</v>
      </c>
      <c r="D987" t="s">
        <v>59</v>
      </c>
      <c r="E987">
        <v>6.31</v>
      </c>
      <c r="F987" s="50">
        <v>44973</v>
      </c>
      <c r="G987" s="50">
        <v>44978</v>
      </c>
      <c r="H987">
        <v>3</v>
      </c>
      <c r="I987">
        <v>2022</v>
      </c>
      <c r="J987" t="s">
        <v>9</v>
      </c>
      <c r="K987">
        <v>12</v>
      </c>
      <c r="L987">
        <v>0.3972222222222222</v>
      </c>
      <c r="M987">
        <v>4.7666666666666666</v>
      </c>
      <c r="N987">
        <v>6</v>
      </c>
      <c r="O987">
        <v>0.7944444444444444</v>
      </c>
      <c r="P987">
        <v>2</v>
      </c>
      <c r="Q987" t="s">
        <v>10</v>
      </c>
    </row>
    <row r="988" spans="1:17" x14ac:dyDescent="0.3">
      <c r="A988">
        <v>42072</v>
      </c>
      <c r="B988" t="s">
        <v>358</v>
      </c>
      <c r="C988" t="s">
        <v>16</v>
      </c>
      <c r="D988" t="s">
        <v>59</v>
      </c>
      <c r="E988">
        <v>6.31</v>
      </c>
      <c r="F988" s="50">
        <v>44973</v>
      </c>
      <c r="G988" s="50">
        <v>44978</v>
      </c>
      <c r="H988">
        <v>3</v>
      </c>
      <c r="I988">
        <v>2022</v>
      </c>
      <c r="J988" t="s">
        <v>9</v>
      </c>
      <c r="K988">
        <v>12</v>
      </c>
      <c r="L988">
        <v>0.3972222222222222</v>
      </c>
      <c r="M988">
        <v>4.7666666666666666</v>
      </c>
      <c r="N988">
        <v>6</v>
      </c>
      <c r="O988">
        <v>0.7944444444444444</v>
      </c>
      <c r="P988">
        <v>2</v>
      </c>
      <c r="Q988" t="s">
        <v>11</v>
      </c>
    </row>
    <row r="989" spans="1:17" x14ac:dyDescent="0.3">
      <c r="A989">
        <v>42072</v>
      </c>
      <c r="B989" t="s">
        <v>358</v>
      </c>
      <c r="C989" t="s">
        <v>16</v>
      </c>
      <c r="D989" t="s">
        <v>59</v>
      </c>
      <c r="E989">
        <v>6.31</v>
      </c>
      <c r="F989" s="50">
        <v>44973</v>
      </c>
      <c r="G989" s="50">
        <v>44978</v>
      </c>
      <c r="H989">
        <v>3</v>
      </c>
      <c r="I989">
        <v>2022</v>
      </c>
      <c r="J989" t="s">
        <v>9</v>
      </c>
      <c r="K989">
        <v>12</v>
      </c>
      <c r="L989">
        <v>0.3972222222222222</v>
      </c>
      <c r="M989">
        <v>4.7666666666666666</v>
      </c>
      <c r="N989">
        <v>6</v>
      </c>
      <c r="O989">
        <v>0.7944444444444444</v>
      </c>
      <c r="P989">
        <v>2</v>
      </c>
      <c r="Q989" t="s">
        <v>25</v>
      </c>
    </row>
    <row r="990" spans="1:17" x14ac:dyDescent="0.3">
      <c r="A990">
        <v>42072</v>
      </c>
      <c r="B990" t="s">
        <v>358</v>
      </c>
      <c r="C990" t="s">
        <v>16</v>
      </c>
      <c r="D990" t="s">
        <v>59</v>
      </c>
      <c r="E990">
        <v>6.31</v>
      </c>
      <c r="F990" s="50">
        <v>44973</v>
      </c>
      <c r="G990" s="50">
        <v>44978</v>
      </c>
      <c r="H990">
        <v>3</v>
      </c>
      <c r="I990">
        <v>2022</v>
      </c>
      <c r="J990" t="s">
        <v>9</v>
      </c>
      <c r="K990">
        <v>12</v>
      </c>
      <c r="L990">
        <v>0.3972222222222222</v>
      </c>
      <c r="M990">
        <v>4.7666666666666666</v>
      </c>
      <c r="N990">
        <v>6</v>
      </c>
      <c r="O990">
        <v>0.7944444444444444</v>
      </c>
      <c r="P990">
        <v>2</v>
      </c>
      <c r="Q990" t="s">
        <v>217</v>
      </c>
    </row>
    <row r="991" spans="1:17" x14ac:dyDescent="0.3">
      <c r="A991">
        <v>36407</v>
      </c>
      <c r="B991" t="s">
        <v>359</v>
      </c>
      <c r="C991" t="s">
        <v>16</v>
      </c>
      <c r="D991" t="s">
        <v>59</v>
      </c>
      <c r="E991">
        <v>6.62</v>
      </c>
      <c r="F991" s="50">
        <v>43663</v>
      </c>
      <c r="G991" s="50">
        <v>43665</v>
      </c>
      <c r="H991">
        <v>5</v>
      </c>
      <c r="I991">
        <v>2019</v>
      </c>
      <c r="J991" t="s">
        <v>17</v>
      </c>
      <c r="K991">
        <v>12</v>
      </c>
      <c r="L991">
        <v>0.39444444444444438</v>
      </c>
      <c r="M991">
        <v>4.7333333333333334</v>
      </c>
      <c r="N991">
        <v>3</v>
      </c>
      <c r="O991">
        <v>1.5777777777777779</v>
      </c>
      <c r="P991">
        <v>4</v>
      </c>
      <c r="Q991" t="s">
        <v>23</v>
      </c>
    </row>
    <row r="992" spans="1:17" x14ac:dyDescent="0.3">
      <c r="A992">
        <v>36407</v>
      </c>
      <c r="B992" t="s">
        <v>359</v>
      </c>
      <c r="C992" t="s">
        <v>16</v>
      </c>
      <c r="D992" t="s">
        <v>59</v>
      </c>
      <c r="E992">
        <v>6.62</v>
      </c>
      <c r="F992" s="50">
        <v>43663</v>
      </c>
      <c r="G992" s="50">
        <v>43665</v>
      </c>
      <c r="H992">
        <v>5</v>
      </c>
      <c r="I992">
        <v>2019</v>
      </c>
      <c r="J992" t="s">
        <v>17</v>
      </c>
      <c r="K992">
        <v>12</v>
      </c>
      <c r="L992">
        <v>0.39444444444444438</v>
      </c>
      <c r="M992">
        <v>4.7333333333333334</v>
      </c>
      <c r="N992">
        <v>3</v>
      </c>
      <c r="O992">
        <v>1.5777777777777779</v>
      </c>
      <c r="P992">
        <v>4</v>
      </c>
      <c r="Q992" t="s">
        <v>20</v>
      </c>
    </row>
    <row r="993" spans="1:17" x14ac:dyDescent="0.3">
      <c r="A993">
        <v>36407</v>
      </c>
      <c r="B993" t="s">
        <v>359</v>
      </c>
      <c r="C993" t="s">
        <v>16</v>
      </c>
      <c r="D993" t="s">
        <v>59</v>
      </c>
      <c r="E993">
        <v>6.62</v>
      </c>
      <c r="F993" s="50">
        <v>43663</v>
      </c>
      <c r="G993" s="50">
        <v>43665</v>
      </c>
      <c r="H993">
        <v>5</v>
      </c>
      <c r="I993">
        <v>2019</v>
      </c>
      <c r="J993" t="s">
        <v>17</v>
      </c>
      <c r="K993">
        <v>12</v>
      </c>
      <c r="L993">
        <v>0.39444444444444438</v>
      </c>
      <c r="M993">
        <v>4.7333333333333334</v>
      </c>
      <c r="N993">
        <v>3</v>
      </c>
      <c r="O993">
        <v>1.5777777777777779</v>
      </c>
      <c r="P993">
        <v>4</v>
      </c>
      <c r="Q993" t="s">
        <v>11</v>
      </c>
    </row>
    <row r="994" spans="1:17" x14ac:dyDescent="0.3">
      <c r="A994">
        <v>36407</v>
      </c>
      <c r="B994" t="s">
        <v>359</v>
      </c>
      <c r="C994" t="s">
        <v>16</v>
      </c>
      <c r="D994" t="s">
        <v>59</v>
      </c>
      <c r="E994">
        <v>6.62</v>
      </c>
      <c r="F994" s="50">
        <v>43663</v>
      </c>
      <c r="G994" s="50">
        <v>43665</v>
      </c>
      <c r="H994">
        <v>5</v>
      </c>
      <c r="I994">
        <v>2019</v>
      </c>
      <c r="J994" t="s">
        <v>17</v>
      </c>
      <c r="K994">
        <v>12</v>
      </c>
      <c r="L994">
        <v>0.39444444444444438</v>
      </c>
      <c r="M994">
        <v>4.7333333333333334</v>
      </c>
      <c r="N994">
        <v>3</v>
      </c>
      <c r="O994">
        <v>1.5777777777777779</v>
      </c>
      <c r="P994">
        <v>4</v>
      </c>
      <c r="Q994" t="s">
        <v>25</v>
      </c>
    </row>
    <row r="995" spans="1:17" x14ac:dyDescent="0.3">
      <c r="A995">
        <v>36407</v>
      </c>
      <c r="B995" t="s">
        <v>359</v>
      </c>
      <c r="C995" t="s">
        <v>16</v>
      </c>
      <c r="D995" t="s">
        <v>59</v>
      </c>
      <c r="E995">
        <v>6.62</v>
      </c>
      <c r="F995" s="50">
        <v>43663</v>
      </c>
      <c r="G995" s="50">
        <v>43665</v>
      </c>
      <c r="H995">
        <v>5</v>
      </c>
      <c r="I995">
        <v>2019</v>
      </c>
      <c r="J995" t="s">
        <v>17</v>
      </c>
      <c r="K995">
        <v>12</v>
      </c>
      <c r="L995">
        <v>0.39444444444444438</v>
      </c>
      <c r="M995">
        <v>4.7333333333333334</v>
      </c>
      <c r="N995">
        <v>3</v>
      </c>
      <c r="O995">
        <v>1.5777777777777779</v>
      </c>
      <c r="P995">
        <v>4</v>
      </c>
      <c r="Q995" t="s">
        <v>102</v>
      </c>
    </row>
    <row r="996" spans="1:17" x14ac:dyDescent="0.3">
      <c r="A996">
        <v>36407</v>
      </c>
      <c r="B996" t="s">
        <v>359</v>
      </c>
      <c r="C996" t="s">
        <v>16</v>
      </c>
      <c r="D996" t="s">
        <v>59</v>
      </c>
      <c r="E996">
        <v>6.62</v>
      </c>
      <c r="F996" s="50">
        <v>43663</v>
      </c>
      <c r="G996" s="50">
        <v>43665</v>
      </c>
      <c r="H996">
        <v>5</v>
      </c>
      <c r="I996">
        <v>2019</v>
      </c>
      <c r="J996" t="s">
        <v>17</v>
      </c>
      <c r="K996">
        <v>12</v>
      </c>
      <c r="L996">
        <v>0.39444444444444438</v>
      </c>
      <c r="M996">
        <v>4.7333333333333334</v>
      </c>
      <c r="N996">
        <v>3</v>
      </c>
      <c r="O996">
        <v>1.5777777777777779</v>
      </c>
      <c r="P996">
        <v>4</v>
      </c>
      <c r="Q996" t="s">
        <v>41</v>
      </c>
    </row>
    <row r="997" spans="1:17" x14ac:dyDescent="0.3">
      <c r="A997">
        <v>40335</v>
      </c>
      <c r="B997" t="s">
        <v>360</v>
      </c>
      <c r="C997" t="s">
        <v>85</v>
      </c>
      <c r="D997" t="s">
        <v>4</v>
      </c>
      <c r="E997">
        <v>5.26</v>
      </c>
      <c r="F997" s="50">
        <v>44521</v>
      </c>
      <c r="G997" s="50">
        <v>44521</v>
      </c>
      <c r="H997">
        <v>5</v>
      </c>
      <c r="I997">
        <v>2019</v>
      </c>
      <c r="J997" t="s">
        <v>19</v>
      </c>
      <c r="K997">
        <v>1</v>
      </c>
      <c r="L997">
        <v>0.9</v>
      </c>
      <c r="M997">
        <v>0.9</v>
      </c>
      <c r="N997">
        <v>1</v>
      </c>
      <c r="O997">
        <v>0.9</v>
      </c>
      <c r="P997">
        <v>1</v>
      </c>
      <c r="Q997" t="s">
        <v>24</v>
      </c>
    </row>
    <row r="998" spans="1:17" x14ac:dyDescent="0.3">
      <c r="A998">
        <v>40335</v>
      </c>
      <c r="B998" t="s">
        <v>360</v>
      </c>
      <c r="C998" t="s">
        <v>85</v>
      </c>
      <c r="D998" t="s">
        <v>4</v>
      </c>
      <c r="E998">
        <v>5.26</v>
      </c>
      <c r="F998" s="50">
        <v>44521</v>
      </c>
      <c r="G998" s="50">
        <v>44521</v>
      </c>
      <c r="H998">
        <v>5</v>
      </c>
      <c r="I998">
        <v>2019</v>
      </c>
      <c r="J998" t="s">
        <v>19</v>
      </c>
      <c r="K998">
        <v>1</v>
      </c>
      <c r="L998">
        <v>0.9</v>
      </c>
      <c r="M998">
        <v>0.9</v>
      </c>
      <c r="N998">
        <v>1</v>
      </c>
      <c r="O998">
        <v>0.9</v>
      </c>
      <c r="P998">
        <v>1</v>
      </c>
      <c r="Q998" t="s">
        <v>32</v>
      </c>
    </row>
    <row r="999" spans="1:17" x14ac:dyDescent="0.3">
      <c r="A999">
        <v>40335</v>
      </c>
      <c r="B999" t="s">
        <v>360</v>
      </c>
      <c r="C999" t="s">
        <v>85</v>
      </c>
      <c r="D999" t="s">
        <v>4</v>
      </c>
      <c r="E999">
        <v>5.26</v>
      </c>
      <c r="F999" s="50">
        <v>44521</v>
      </c>
      <c r="G999" s="50">
        <v>44521</v>
      </c>
      <c r="H999">
        <v>5</v>
      </c>
      <c r="I999">
        <v>2019</v>
      </c>
      <c r="J999" t="s">
        <v>19</v>
      </c>
      <c r="K999">
        <v>1</v>
      </c>
      <c r="L999">
        <v>0.9</v>
      </c>
      <c r="M999">
        <v>0.9</v>
      </c>
      <c r="N999">
        <v>1</v>
      </c>
      <c r="O999">
        <v>0.9</v>
      </c>
      <c r="P999">
        <v>1</v>
      </c>
      <c r="Q999" t="s">
        <v>6</v>
      </c>
    </row>
    <row r="1000" spans="1:17" x14ac:dyDescent="0.3">
      <c r="A1000">
        <v>40595</v>
      </c>
      <c r="B1000" t="s">
        <v>361</v>
      </c>
      <c r="C1000" t="s">
        <v>16</v>
      </c>
      <c r="D1000" t="s">
        <v>59</v>
      </c>
      <c r="E1000">
        <v>6.65</v>
      </c>
      <c r="F1000" s="50">
        <v>44374</v>
      </c>
      <c r="G1000" s="50">
        <v>44401</v>
      </c>
      <c r="H1000">
        <v>5</v>
      </c>
      <c r="I1000">
        <v>2020</v>
      </c>
      <c r="J1000" t="s">
        <v>19</v>
      </c>
      <c r="K1000">
        <v>12</v>
      </c>
      <c r="L1000">
        <v>0.39555555555555549</v>
      </c>
      <c r="M1000">
        <v>4.7466666666666661</v>
      </c>
      <c r="N1000">
        <v>28</v>
      </c>
      <c r="O1000">
        <v>0.16952380952380949</v>
      </c>
      <c r="P1000">
        <v>0.42857142857142849</v>
      </c>
      <c r="Q1000" t="s">
        <v>23</v>
      </c>
    </row>
    <row r="1001" spans="1:17" x14ac:dyDescent="0.3">
      <c r="A1001">
        <v>40595</v>
      </c>
      <c r="B1001" t="s">
        <v>361</v>
      </c>
      <c r="C1001" t="s">
        <v>16</v>
      </c>
      <c r="D1001" t="s">
        <v>59</v>
      </c>
      <c r="E1001">
        <v>6.65</v>
      </c>
      <c r="F1001" s="50">
        <v>44374</v>
      </c>
      <c r="G1001" s="50">
        <v>44401</v>
      </c>
      <c r="H1001">
        <v>5</v>
      </c>
      <c r="I1001">
        <v>2020</v>
      </c>
      <c r="J1001" t="s">
        <v>19</v>
      </c>
      <c r="K1001">
        <v>12</v>
      </c>
      <c r="L1001">
        <v>0.39555555555555549</v>
      </c>
      <c r="M1001">
        <v>4.7466666666666661</v>
      </c>
      <c r="N1001">
        <v>28</v>
      </c>
      <c r="O1001">
        <v>0.16952380952380949</v>
      </c>
      <c r="P1001">
        <v>0.42857142857142849</v>
      </c>
      <c r="Q1001" t="s">
        <v>11</v>
      </c>
    </row>
    <row r="1002" spans="1:17" x14ac:dyDescent="0.3">
      <c r="A1002">
        <v>40595</v>
      </c>
      <c r="B1002" t="s">
        <v>361</v>
      </c>
      <c r="C1002" t="s">
        <v>16</v>
      </c>
      <c r="D1002" t="s">
        <v>59</v>
      </c>
      <c r="E1002">
        <v>6.65</v>
      </c>
      <c r="F1002" s="50">
        <v>44374</v>
      </c>
      <c r="G1002" s="50">
        <v>44401</v>
      </c>
      <c r="H1002">
        <v>5</v>
      </c>
      <c r="I1002">
        <v>2020</v>
      </c>
      <c r="J1002" t="s">
        <v>19</v>
      </c>
      <c r="K1002">
        <v>12</v>
      </c>
      <c r="L1002">
        <v>0.39555555555555549</v>
      </c>
      <c r="M1002">
        <v>4.7466666666666661</v>
      </c>
      <c r="N1002">
        <v>28</v>
      </c>
      <c r="O1002">
        <v>0.16952380952380949</v>
      </c>
      <c r="P1002">
        <v>0.42857142857142849</v>
      </c>
      <c r="Q1002" t="s">
        <v>88</v>
      </c>
    </row>
    <row r="1003" spans="1:17" x14ac:dyDescent="0.3">
      <c r="A1003">
        <v>40595</v>
      </c>
      <c r="B1003" t="s">
        <v>361</v>
      </c>
      <c r="C1003" t="s">
        <v>16</v>
      </c>
      <c r="D1003" t="s">
        <v>59</v>
      </c>
      <c r="E1003">
        <v>6.65</v>
      </c>
      <c r="F1003" s="50">
        <v>44374</v>
      </c>
      <c r="G1003" s="50">
        <v>44401</v>
      </c>
      <c r="H1003">
        <v>5</v>
      </c>
      <c r="I1003">
        <v>2020</v>
      </c>
      <c r="J1003" t="s">
        <v>19</v>
      </c>
      <c r="K1003">
        <v>12</v>
      </c>
      <c r="L1003">
        <v>0.39555555555555549</v>
      </c>
      <c r="M1003">
        <v>4.7466666666666661</v>
      </c>
      <c r="N1003">
        <v>28</v>
      </c>
      <c r="O1003">
        <v>0.16952380952380949</v>
      </c>
      <c r="P1003">
        <v>0.42857142857142849</v>
      </c>
      <c r="Q1003" t="s">
        <v>41</v>
      </c>
    </row>
    <row r="1004" spans="1:17" x14ac:dyDescent="0.3">
      <c r="A1004">
        <v>38594</v>
      </c>
      <c r="B1004" t="s">
        <v>362</v>
      </c>
      <c r="C1004" t="s">
        <v>85</v>
      </c>
      <c r="D1004" t="s">
        <v>4</v>
      </c>
      <c r="E1004">
        <v>7.61</v>
      </c>
      <c r="F1004" s="50">
        <v>44133</v>
      </c>
      <c r="G1004" s="50">
        <v>44133</v>
      </c>
      <c r="H1004">
        <v>8</v>
      </c>
      <c r="I1004">
        <v>2019</v>
      </c>
      <c r="J1004" t="s">
        <v>17</v>
      </c>
      <c r="K1004">
        <v>1</v>
      </c>
      <c r="L1004">
        <v>1.5883333333333329</v>
      </c>
      <c r="M1004">
        <v>1.5883333333333329</v>
      </c>
      <c r="N1004">
        <v>1</v>
      </c>
      <c r="O1004">
        <v>1.5883333333333329</v>
      </c>
      <c r="P1004">
        <v>1</v>
      </c>
      <c r="Q1004" t="s">
        <v>24</v>
      </c>
    </row>
    <row r="1005" spans="1:17" x14ac:dyDescent="0.3">
      <c r="A1005">
        <v>38594</v>
      </c>
      <c r="B1005" t="s">
        <v>362</v>
      </c>
      <c r="C1005" t="s">
        <v>85</v>
      </c>
      <c r="D1005" t="s">
        <v>4</v>
      </c>
      <c r="E1005">
        <v>7.61</v>
      </c>
      <c r="F1005" s="50">
        <v>44133</v>
      </c>
      <c r="G1005" s="50">
        <v>44133</v>
      </c>
      <c r="H1005">
        <v>8</v>
      </c>
      <c r="I1005">
        <v>2019</v>
      </c>
      <c r="J1005" t="s">
        <v>17</v>
      </c>
      <c r="K1005">
        <v>1</v>
      </c>
      <c r="L1005">
        <v>1.5883333333333329</v>
      </c>
      <c r="M1005">
        <v>1.5883333333333329</v>
      </c>
      <c r="N1005">
        <v>1</v>
      </c>
      <c r="O1005">
        <v>1.5883333333333329</v>
      </c>
      <c r="P1005">
        <v>1</v>
      </c>
      <c r="Q1005" t="s">
        <v>41</v>
      </c>
    </row>
    <row r="1006" spans="1:17" x14ac:dyDescent="0.3">
      <c r="A1006">
        <v>38594</v>
      </c>
      <c r="B1006" t="s">
        <v>362</v>
      </c>
      <c r="C1006" t="s">
        <v>85</v>
      </c>
      <c r="D1006" t="s">
        <v>4</v>
      </c>
      <c r="E1006">
        <v>7.61</v>
      </c>
      <c r="F1006" s="50">
        <v>44133</v>
      </c>
      <c r="G1006" s="50">
        <v>44133</v>
      </c>
      <c r="H1006">
        <v>8</v>
      </c>
      <c r="I1006">
        <v>2019</v>
      </c>
      <c r="J1006" t="s">
        <v>17</v>
      </c>
      <c r="K1006">
        <v>1</v>
      </c>
      <c r="L1006">
        <v>1.5883333333333329</v>
      </c>
      <c r="M1006">
        <v>1.5883333333333329</v>
      </c>
      <c r="N1006">
        <v>1</v>
      </c>
      <c r="O1006">
        <v>1.5883333333333329</v>
      </c>
      <c r="P1006">
        <v>1</v>
      </c>
      <c r="Q1006" t="s">
        <v>103</v>
      </c>
    </row>
    <row r="1007" spans="1:17" x14ac:dyDescent="0.3">
      <c r="A1007">
        <v>41379</v>
      </c>
      <c r="B1007" t="s">
        <v>363</v>
      </c>
      <c r="C1007" t="s">
        <v>85</v>
      </c>
      <c r="D1007" t="s">
        <v>4</v>
      </c>
      <c r="E1007">
        <v>5.87</v>
      </c>
      <c r="F1007" s="50">
        <v>44499</v>
      </c>
      <c r="G1007" s="50">
        <v>44499</v>
      </c>
      <c r="H1007">
        <v>5</v>
      </c>
      <c r="I1007">
        <v>2020</v>
      </c>
      <c r="J1007" t="s">
        <v>19</v>
      </c>
      <c r="K1007">
        <v>1</v>
      </c>
      <c r="L1007">
        <v>1.583333333333333</v>
      </c>
      <c r="M1007">
        <v>1.583333333333333</v>
      </c>
      <c r="N1007">
        <v>1</v>
      </c>
      <c r="O1007">
        <v>1.583333333333333</v>
      </c>
      <c r="P1007">
        <v>1</v>
      </c>
      <c r="Q1007" t="s">
        <v>24</v>
      </c>
    </row>
    <row r="1008" spans="1:17" x14ac:dyDescent="0.3">
      <c r="A1008">
        <v>41379</v>
      </c>
      <c r="B1008" t="s">
        <v>363</v>
      </c>
      <c r="C1008" t="s">
        <v>85</v>
      </c>
      <c r="D1008" t="s">
        <v>4</v>
      </c>
      <c r="E1008">
        <v>5.87</v>
      </c>
      <c r="F1008" s="50">
        <v>44499</v>
      </c>
      <c r="G1008" s="50">
        <v>44499</v>
      </c>
      <c r="H1008">
        <v>5</v>
      </c>
      <c r="I1008">
        <v>2020</v>
      </c>
      <c r="J1008" t="s">
        <v>19</v>
      </c>
      <c r="K1008">
        <v>1</v>
      </c>
      <c r="L1008">
        <v>1.583333333333333</v>
      </c>
      <c r="M1008">
        <v>1.583333333333333</v>
      </c>
      <c r="N1008">
        <v>1</v>
      </c>
      <c r="O1008">
        <v>1.583333333333333</v>
      </c>
      <c r="P1008">
        <v>1</v>
      </c>
      <c r="Q1008" t="s">
        <v>11</v>
      </c>
    </row>
    <row r="1009" spans="1:17" x14ac:dyDescent="0.3">
      <c r="A1009">
        <v>41379</v>
      </c>
      <c r="B1009" t="s">
        <v>363</v>
      </c>
      <c r="C1009" t="s">
        <v>85</v>
      </c>
      <c r="D1009" t="s">
        <v>4</v>
      </c>
      <c r="E1009">
        <v>5.87</v>
      </c>
      <c r="F1009" s="50">
        <v>44499</v>
      </c>
      <c r="G1009" s="50">
        <v>44499</v>
      </c>
      <c r="H1009">
        <v>5</v>
      </c>
      <c r="I1009">
        <v>2020</v>
      </c>
      <c r="J1009" t="s">
        <v>19</v>
      </c>
      <c r="K1009">
        <v>1</v>
      </c>
      <c r="L1009">
        <v>1.583333333333333</v>
      </c>
      <c r="M1009">
        <v>1.583333333333333</v>
      </c>
      <c r="N1009">
        <v>1</v>
      </c>
      <c r="O1009">
        <v>1.583333333333333</v>
      </c>
      <c r="P1009">
        <v>1</v>
      </c>
      <c r="Q1009" t="s">
        <v>25</v>
      </c>
    </row>
    <row r="1010" spans="1:17" x14ac:dyDescent="0.3">
      <c r="A1010">
        <v>486</v>
      </c>
      <c r="B1010" t="s">
        <v>364</v>
      </c>
      <c r="C1010" t="s">
        <v>16</v>
      </c>
      <c r="D1010" t="s">
        <v>59</v>
      </c>
      <c r="E1010">
        <v>8.2899999999999991</v>
      </c>
      <c r="F1010" s="50">
        <v>43132</v>
      </c>
      <c r="G1010" s="50">
        <v>43174</v>
      </c>
      <c r="H1010">
        <v>9</v>
      </c>
      <c r="I1010">
        <v>2003</v>
      </c>
      <c r="J1010" t="s">
        <v>17</v>
      </c>
      <c r="K1010">
        <v>13</v>
      </c>
      <c r="L1010">
        <v>0.40555555555555561</v>
      </c>
      <c r="M1010">
        <v>5.2722222222222221</v>
      </c>
      <c r="N1010">
        <v>43</v>
      </c>
      <c r="O1010">
        <v>0.122609819121447</v>
      </c>
      <c r="P1010">
        <v>0.30232558139534882</v>
      </c>
      <c r="Q1010" t="s">
        <v>23</v>
      </c>
    </row>
    <row r="1011" spans="1:17" x14ac:dyDescent="0.3">
      <c r="A1011">
        <v>486</v>
      </c>
      <c r="B1011" t="s">
        <v>364</v>
      </c>
      <c r="C1011" t="s">
        <v>16</v>
      </c>
      <c r="D1011" t="s">
        <v>59</v>
      </c>
      <c r="E1011">
        <v>8.2899999999999991</v>
      </c>
      <c r="F1011" s="50">
        <v>43132</v>
      </c>
      <c r="G1011" s="50">
        <v>43174</v>
      </c>
      <c r="H1011">
        <v>9</v>
      </c>
      <c r="I1011">
        <v>2003</v>
      </c>
      <c r="J1011" t="s">
        <v>17</v>
      </c>
      <c r="K1011">
        <v>13</v>
      </c>
      <c r="L1011">
        <v>0.40555555555555561</v>
      </c>
      <c r="M1011">
        <v>5.2722222222222221</v>
      </c>
      <c r="N1011">
        <v>43</v>
      </c>
      <c r="O1011">
        <v>0.122609819121447</v>
      </c>
      <c r="P1011">
        <v>0.30232558139534882</v>
      </c>
      <c r="Q1011" t="s">
        <v>10</v>
      </c>
    </row>
    <row r="1012" spans="1:17" x14ac:dyDescent="0.3">
      <c r="A1012">
        <v>486</v>
      </c>
      <c r="B1012" t="s">
        <v>364</v>
      </c>
      <c r="C1012" t="s">
        <v>16</v>
      </c>
      <c r="D1012" t="s">
        <v>59</v>
      </c>
      <c r="E1012">
        <v>8.2899999999999991</v>
      </c>
      <c r="F1012" s="50">
        <v>43132</v>
      </c>
      <c r="G1012" s="50">
        <v>43174</v>
      </c>
      <c r="H1012">
        <v>9</v>
      </c>
      <c r="I1012">
        <v>2003</v>
      </c>
      <c r="J1012" t="s">
        <v>17</v>
      </c>
      <c r="K1012">
        <v>13</v>
      </c>
      <c r="L1012">
        <v>0.40555555555555561</v>
      </c>
      <c r="M1012">
        <v>5.2722222222222221</v>
      </c>
      <c r="N1012">
        <v>43</v>
      </c>
      <c r="O1012">
        <v>0.122609819121447</v>
      </c>
      <c r="P1012">
        <v>0.30232558139534882</v>
      </c>
      <c r="Q1012" t="s">
        <v>201</v>
      </c>
    </row>
    <row r="1013" spans="1:17" x14ac:dyDescent="0.3">
      <c r="A1013">
        <v>486</v>
      </c>
      <c r="B1013" t="s">
        <v>364</v>
      </c>
      <c r="C1013" t="s">
        <v>16</v>
      </c>
      <c r="D1013" t="s">
        <v>59</v>
      </c>
      <c r="E1013">
        <v>8.2899999999999991</v>
      </c>
      <c r="F1013" s="50">
        <v>43132</v>
      </c>
      <c r="G1013" s="50">
        <v>43174</v>
      </c>
      <c r="H1013">
        <v>9</v>
      </c>
      <c r="I1013">
        <v>2003</v>
      </c>
      <c r="J1013" t="s">
        <v>17</v>
      </c>
      <c r="K1013">
        <v>13</v>
      </c>
      <c r="L1013">
        <v>0.40555555555555561</v>
      </c>
      <c r="M1013">
        <v>5.2722222222222221</v>
      </c>
      <c r="N1013">
        <v>43</v>
      </c>
      <c r="O1013">
        <v>0.122609819121447</v>
      </c>
      <c r="P1013">
        <v>0.30232558139534882</v>
      </c>
      <c r="Q1013" t="s">
        <v>47</v>
      </c>
    </row>
    <row r="1014" spans="1:17" x14ac:dyDescent="0.3">
      <c r="A1014">
        <v>486</v>
      </c>
      <c r="B1014" t="s">
        <v>364</v>
      </c>
      <c r="C1014" t="s">
        <v>16</v>
      </c>
      <c r="D1014" t="s">
        <v>59</v>
      </c>
      <c r="E1014">
        <v>8.2899999999999991</v>
      </c>
      <c r="F1014" s="50">
        <v>43132</v>
      </c>
      <c r="G1014" s="50">
        <v>43174</v>
      </c>
      <c r="H1014">
        <v>9</v>
      </c>
      <c r="I1014">
        <v>2003</v>
      </c>
      <c r="J1014" t="s">
        <v>17</v>
      </c>
      <c r="K1014">
        <v>13</v>
      </c>
      <c r="L1014">
        <v>0.40555555555555561</v>
      </c>
      <c r="M1014">
        <v>5.2722222222222221</v>
      </c>
      <c r="N1014">
        <v>43</v>
      </c>
      <c r="O1014">
        <v>0.122609819121447</v>
      </c>
      <c r="P1014">
        <v>0.30232558139534882</v>
      </c>
      <c r="Q1014" t="s">
        <v>6</v>
      </c>
    </row>
    <row r="1015" spans="1:17" x14ac:dyDescent="0.3">
      <c r="A1015">
        <v>2526</v>
      </c>
      <c r="B1015" t="s">
        <v>365</v>
      </c>
      <c r="C1015" t="s">
        <v>50</v>
      </c>
      <c r="D1015" t="s">
        <v>22</v>
      </c>
      <c r="E1015">
        <v>6.05</v>
      </c>
      <c r="F1015" s="50">
        <v>43983</v>
      </c>
      <c r="G1015" s="50">
        <v>43983</v>
      </c>
      <c r="H1015">
        <v>3</v>
      </c>
      <c r="I1015">
        <v>2000</v>
      </c>
      <c r="J1015" t="s">
        <v>5</v>
      </c>
      <c r="K1015">
        <v>1</v>
      </c>
      <c r="L1015">
        <v>0.65</v>
      </c>
      <c r="M1015">
        <v>0.65</v>
      </c>
      <c r="N1015">
        <v>1</v>
      </c>
      <c r="O1015">
        <v>0.65</v>
      </c>
      <c r="P1015">
        <v>1</v>
      </c>
      <c r="Q1015" t="s">
        <v>20</v>
      </c>
    </row>
    <row r="1016" spans="1:17" x14ac:dyDescent="0.3">
      <c r="A1016">
        <v>2526</v>
      </c>
      <c r="B1016" t="s">
        <v>365</v>
      </c>
      <c r="C1016" t="s">
        <v>50</v>
      </c>
      <c r="D1016" t="s">
        <v>22</v>
      </c>
      <c r="E1016">
        <v>6.05</v>
      </c>
      <c r="F1016" s="50">
        <v>43983</v>
      </c>
      <c r="G1016" s="50">
        <v>43983</v>
      </c>
      <c r="H1016">
        <v>3</v>
      </c>
      <c r="I1016">
        <v>2000</v>
      </c>
      <c r="J1016" t="s">
        <v>5</v>
      </c>
      <c r="K1016">
        <v>1</v>
      </c>
      <c r="L1016">
        <v>0.65</v>
      </c>
      <c r="M1016">
        <v>0.65</v>
      </c>
      <c r="N1016">
        <v>1</v>
      </c>
      <c r="O1016">
        <v>0.65</v>
      </c>
      <c r="P1016">
        <v>1</v>
      </c>
      <c r="Q1016" t="s">
        <v>56</v>
      </c>
    </row>
    <row r="1017" spans="1:17" x14ac:dyDescent="0.3">
      <c r="A1017">
        <v>2526</v>
      </c>
      <c r="B1017" t="s">
        <v>365</v>
      </c>
      <c r="C1017" t="s">
        <v>50</v>
      </c>
      <c r="D1017" t="s">
        <v>22</v>
      </c>
      <c r="E1017">
        <v>6.05</v>
      </c>
      <c r="F1017" s="50">
        <v>43983</v>
      </c>
      <c r="G1017" s="50">
        <v>43983</v>
      </c>
      <c r="H1017">
        <v>3</v>
      </c>
      <c r="I1017">
        <v>2000</v>
      </c>
      <c r="J1017" t="s">
        <v>5</v>
      </c>
      <c r="K1017">
        <v>1</v>
      </c>
      <c r="L1017">
        <v>0.65</v>
      </c>
      <c r="M1017">
        <v>0.65</v>
      </c>
      <c r="N1017">
        <v>1</v>
      </c>
      <c r="O1017">
        <v>0.65</v>
      </c>
      <c r="P1017">
        <v>1</v>
      </c>
      <c r="Q1017" t="s">
        <v>41</v>
      </c>
    </row>
    <row r="1018" spans="1:17" x14ac:dyDescent="0.3">
      <c r="A1018">
        <v>2526</v>
      </c>
      <c r="B1018" t="s">
        <v>365</v>
      </c>
      <c r="C1018" t="s">
        <v>50</v>
      </c>
      <c r="D1018" t="s">
        <v>22</v>
      </c>
      <c r="E1018">
        <v>6.05</v>
      </c>
      <c r="F1018" s="50">
        <v>43983</v>
      </c>
      <c r="G1018" s="50">
        <v>43983</v>
      </c>
      <c r="H1018">
        <v>3</v>
      </c>
      <c r="I1018">
        <v>2000</v>
      </c>
      <c r="J1018" t="s">
        <v>5</v>
      </c>
      <c r="K1018">
        <v>1</v>
      </c>
      <c r="L1018">
        <v>0.65</v>
      </c>
      <c r="M1018">
        <v>0.65</v>
      </c>
      <c r="N1018">
        <v>1</v>
      </c>
      <c r="O1018">
        <v>0.65</v>
      </c>
      <c r="P1018">
        <v>1</v>
      </c>
      <c r="Q1018" t="s">
        <v>6</v>
      </c>
    </row>
    <row r="1019" spans="1:17" x14ac:dyDescent="0.3">
      <c r="A1019">
        <v>2526</v>
      </c>
      <c r="B1019" t="s">
        <v>365</v>
      </c>
      <c r="C1019" t="s">
        <v>50</v>
      </c>
      <c r="D1019" t="s">
        <v>22</v>
      </c>
      <c r="E1019">
        <v>6.05</v>
      </c>
      <c r="F1019" s="50">
        <v>43983</v>
      </c>
      <c r="G1019" s="50">
        <v>43983</v>
      </c>
      <c r="H1019">
        <v>3</v>
      </c>
      <c r="I1019">
        <v>2000</v>
      </c>
      <c r="J1019" t="s">
        <v>5</v>
      </c>
      <c r="K1019">
        <v>1</v>
      </c>
      <c r="L1019">
        <v>0.65</v>
      </c>
      <c r="M1019">
        <v>0.65</v>
      </c>
      <c r="N1019">
        <v>1</v>
      </c>
      <c r="O1019">
        <v>0.65</v>
      </c>
      <c r="P1019">
        <v>1</v>
      </c>
      <c r="Q1019" t="s">
        <v>103</v>
      </c>
    </row>
    <row r="1020" spans="1:17" x14ac:dyDescent="0.3">
      <c r="A1020">
        <v>39582</v>
      </c>
      <c r="B1020" t="s">
        <v>366</v>
      </c>
      <c r="C1020" t="s">
        <v>16</v>
      </c>
      <c r="D1020" t="s">
        <v>31</v>
      </c>
      <c r="E1020">
        <v>6.1</v>
      </c>
      <c r="F1020" s="50">
        <v>44196</v>
      </c>
      <c r="G1020" s="50">
        <v>44202</v>
      </c>
      <c r="H1020">
        <v>6</v>
      </c>
      <c r="I1020">
        <v>2020</v>
      </c>
      <c r="J1020" t="s">
        <v>17</v>
      </c>
      <c r="K1020">
        <v>12</v>
      </c>
      <c r="L1020">
        <v>0.4</v>
      </c>
      <c r="M1020">
        <v>4.8000000000000007</v>
      </c>
      <c r="N1020">
        <v>7</v>
      </c>
      <c r="O1020">
        <v>0.68571428571428583</v>
      </c>
      <c r="P1020">
        <v>1.714285714285714</v>
      </c>
      <c r="Q1020" t="s">
        <v>75</v>
      </c>
    </row>
    <row r="1021" spans="1:17" x14ac:dyDescent="0.3">
      <c r="A1021">
        <v>39582</v>
      </c>
      <c r="B1021" t="s">
        <v>366</v>
      </c>
      <c r="C1021" t="s">
        <v>16</v>
      </c>
      <c r="D1021" t="s">
        <v>31</v>
      </c>
      <c r="E1021">
        <v>6.1</v>
      </c>
      <c r="F1021" s="50">
        <v>44196</v>
      </c>
      <c r="G1021" s="50">
        <v>44202</v>
      </c>
      <c r="H1021">
        <v>6</v>
      </c>
      <c r="I1021">
        <v>2020</v>
      </c>
      <c r="J1021" t="s">
        <v>17</v>
      </c>
      <c r="K1021">
        <v>12</v>
      </c>
      <c r="L1021">
        <v>0.4</v>
      </c>
      <c r="M1021">
        <v>4.8000000000000007</v>
      </c>
      <c r="N1021">
        <v>7</v>
      </c>
      <c r="O1021">
        <v>0.68571428571428583</v>
      </c>
      <c r="P1021">
        <v>1.714285714285714</v>
      </c>
      <c r="Q1021" t="s">
        <v>81</v>
      </c>
    </row>
    <row r="1022" spans="1:17" x14ac:dyDescent="0.3">
      <c r="A1022">
        <v>39582</v>
      </c>
      <c r="B1022" t="s">
        <v>366</v>
      </c>
      <c r="C1022" t="s">
        <v>16</v>
      </c>
      <c r="D1022" t="s">
        <v>31</v>
      </c>
      <c r="E1022">
        <v>6.1</v>
      </c>
      <c r="F1022" s="50">
        <v>44196</v>
      </c>
      <c r="G1022" s="50">
        <v>44202</v>
      </c>
      <c r="H1022">
        <v>6</v>
      </c>
      <c r="I1022">
        <v>2020</v>
      </c>
      <c r="J1022" t="s">
        <v>17</v>
      </c>
      <c r="K1022">
        <v>12</v>
      </c>
      <c r="L1022">
        <v>0.4</v>
      </c>
      <c r="M1022">
        <v>4.8000000000000007</v>
      </c>
      <c r="N1022">
        <v>7</v>
      </c>
      <c r="O1022">
        <v>0.68571428571428583</v>
      </c>
      <c r="P1022">
        <v>1.714285714285714</v>
      </c>
      <c r="Q1022" t="s">
        <v>12</v>
      </c>
    </row>
    <row r="1023" spans="1:17" x14ac:dyDescent="0.3">
      <c r="A1023">
        <v>38920</v>
      </c>
      <c r="B1023" t="s">
        <v>367</v>
      </c>
      <c r="C1023" t="s">
        <v>16</v>
      </c>
      <c r="D1023" t="s">
        <v>4</v>
      </c>
      <c r="E1023">
        <v>6.53</v>
      </c>
      <c r="F1023" s="50">
        <v>43945</v>
      </c>
      <c r="G1023" s="50">
        <v>43950</v>
      </c>
      <c r="H1023">
        <v>6</v>
      </c>
      <c r="I1023">
        <v>2019</v>
      </c>
      <c r="J1023" t="s">
        <v>5</v>
      </c>
      <c r="K1023">
        <v>12</v>
      </c>
      <c r="L1023">
        <v>0.39527777777777778</v>
      </c>
      <c r="M1023">
        <v>4.7433333333333332</v>
      </c>
      <c r="N1023">
        <v>6</v>
      </c>
      <c r="O1023">
        <v>0.79055555555555557</v>
      </c>
      <c r="P1023">
        <v>2</v>
      </c>
      <c r="Q1023" t="s">
        <v>23</v>
      </c>
    </row>
    <row r="1024" spans="1:17" x14ac:dyDescent="0.3">
      <c r="A1024">
        <v>38920</v>
      </c>
      <c r="B1024" t="s">
        <v>367</v>
      </c>
      <c r="C1024" t="s">
        <v>16</v>
      </c>
      <c r="D1024" t="s">
        <v>4</v>
      </c>
      <c r="E1024">
        <v>6.53</v>
      </c>
      <c r="F1024" s="50">
        <v>43945</v>
      </c>
      <c r="G1024" s="50">
        <v>43950</v>
      </c>
      <c r="H1024">
        <v>6</v>
      </c>
      <c r="I1024">
        <v>2019</v>
      </c>
      <c r="J1024" t="s">
        <v>5</v>
      </c>
      <c r="K1024">
        <v>12</v>
      </c>
      <c r="L1024">
        <v>0.39527777777777778</v>
      </c>
      <c r="M1024">
        <v>4.7433333333333332</v>
      </c>
      <c r="N1024">
        <v>6</v>
      </c>
      <c r="O1024">
        <v>0.79055555555555557</v>
      </c>
      <c r="P1024">
        <v>2</v>
      </c>
      <c r="Q1024" t="s">
        <v>24</v>
      </c>
    </row>
    <row r="1025" spans="1:17" x14ac:dyDescent="0.3">
      <c r="A1025">
        <v>38920</v>
      </c>
      <c r="B1025" t="s">
        <v>367</v>
      </c>
      <c r="C1025" t="s">
        <v>16</v>
      </c>
      <c r="D1025" t="s">
        <v>4</v>
      </c>
      <c r="E1025">
        <v>6.53</v>
      </c>
      <c r="F1025" s="50">
        <v>43945</v>
      </c>
      <c r="G1025" s="50">
        <v>43950</v>
      </c>
      <c r="H1025">
        <v>6</v>
      </c>
      <c r="I1025">
        <v>2019</v>
      </c>
      <c r="J1025" t="s">
        <v>5</v>
      </c>
      <c r="K1025">
        <v>12</v>
      </c>
      <c r="L1025">
        <v>0.39527777777777778</v>
      </c>
      <c r="M1025">
        <v>4.7433333333333332</v>
      </c>
      <c r="N1025">
        <v>6</v>
      </c>
      <c r="O1025">
        <v>0.79055555555555557</v>
      </c>
      <c r="P1025">
        <v>2</v>
      </c>
      <c r="Q1025" t="s">
        <v>81</v>
      </c>
    </row>
    <row r="1026" spans="1:17" x14ac:dyDescent="0.3">
      <c r="A1026">
        <v>38920</v>
      </c>
      <c r="B1026" t="s">
        <v>367</v>
      </c>
      <c r="C1026" t="s">
        <v>16</v>
      </c>
      <c r="D1026" t="s">
        <v>4</v>
      </c>
      <c r="E1026">
        <v>6.53</v>
      </c>
      <c r="F1026" s="50">
        <v>43945</v>
      </c>
      <c r="G1026" s="50">
        <v>43950</v>
      </c>
      <c r="H1026">
        <v>6</v>
      </c>
      <c r="I1026">
        <v>2019</v>
      </c>
      <c r="J1026" t="s">
        <v>5</v>
      </c>
      <c r="K1026">
        <v>12</v>
      </c>
      <c r="L1026">
        <v>0.39527777777777778</v>
      </c>
      <c r="M1026">
        <v>4.7433333333333332</v>
      </c>
      <c r="N1026">
        <v>6</v>
      </c>
      <c r="O1026">
        <v>0.79055555555555557</v>
      </c>
      <c r="P1026">
        <v>2</v>
      </c>
      <c r="Q1026" t="s">
        <v>192</v>
      </c>
    </row>
    <row r="1027" spans="1:17" x14ac:dyDescent="0.3">
      <c r="A1027">
        <v>28851</v>
      </c>
      <c r="B1027" t="s">
        <v>368</v>
      </c>
      <c r="C1027" t="s">
        <v>85</v>
      </c>
      <c r="D1027" t="s">
        <v>22</v>
      </c>
      <c r="E1027">
        <v>8.94</v>
      </c>
      <c r="F1027" s="50">
        <v>43108</v>
      </c>
      <c r="G1027" s="50">
        <v>43108</v>
      </c>
      <c r="H1027">
        <v>10</v>
      </c>
      <c r="I1027">
        <v>2016</v>
      </c>
      <c r="J1027" t="s">
        <v>5</v>
      </c>
      <c r="K1027">
        <v>1</v>
      </c>
      <c r="L1027">
        <v>2.1675</v>
      </c>
      <c r="M1027">
        <v>2.1675</v>
      </c>
      <c r="N1027">
        <v>1</v>
      </c>
      <c r="O1027">
        <v>2.1675</v>
      </c>
      <c r="P1027">
        <v>1</v>
      </c>
      <c r="Q1027" t="s">
        <v>55</v>
      </c>
    </row>
    <row r="1028" spans="1:17" x14ac:dyDescent="0.3">
      <c r="A1028">
        <v>28851</v>
      </c>
      <c r="B1028" t="s">
        <v>368</v>
      </c>
      <c r="C1028" t="s">
        <v>85</v>
      </c>
      <c r="D1028" t="s">
        <v>22</v>
      </c>
      <c r="E1028">
        <v>8.94</v>
      </c>
      <c r="F1028" s="50">
        <v>43108</v>
      </c>
      <c r="G1028" s="50">
        <v>43108</v>
      </c>
      <c r="H1028">
        <v>10</v>
      </c>
      <c r="I1028">
        <v>2016</v>
      </c>
      <c r="J1028" t="s">
        <v>5</v>
      </c>
      <c r="K1028">
        <v>1</v>
      </c>
      <c r="L1028">
        <v>2.1675</v>
      </c>
      <c r="M1028">
        <v>2.1675</v>
      </c>
      <c r="N1028">
        <v>1</v>
      </c>
      <c r="O1028">
        <v>2.1675</v>
      </c>
      <c r="P1028">
        <v>1</v>
      </c>
      <c r="Q1028" t="s">
        <v>24</v>
      </c>
    </row>
    <row r="1029" spans="1:17" x14ac:dyDescent="0.3">
      <c r="A1029">
        <v>28851</v>
      </c>
      <c r="B1029" t="s">
        <v>368</v>
      </c>
      <c r="C1029" t="s">
        <v>85</v>
      </c>
      <c r="D1029" t="s">
        <v>22</v>
      </c>
      <c r="E1029">
        <v>8.94</v>
      </c>
      <c r="F1029" s="50">
        <v>43108</v>
      </c>
      <c r="G1029" s="50">
        <v>43108</v>
      </c>
      <c r="H1029">
        <v>10</v>
      </c>
      <c r="I1029">
        <v>2016</v>
      </c>
      <c r="J1029" t="s">
        <v>5</v>
      </c>
      <c r="K1029">
        <v>1</v>
      </c>
      <c r="L1029">
        <v>2.1675</v>
      </c>
      <c r="M1029">
        <v>2.1675</v>
      </c>
      <c r="N1029">
        <v>1</v>
      </c>
      <c r="O1029">
        <v>2.1675</v>
      </c>
      <c r="P1029">
        <v>1</v>
      </c>
      <c r="Q1029" t="s">
        <v>232</v>
      </c>
    </row>
    <row r="1030" spans="1:17" x14ac:dyDescent="0.3">
      <c r="A1030">
        <v>28851</v>
      </c>
      <c r="B1030" t="s">
        <v>368</v>
      </c>
      <c r="C1030" t="s">
        <v>85</v>
      </c>
      <c r="D1030" t="s">
        <v>22</v>
      </c>
      <c r="E1030">
        <v>8.94</v>
      </c>
      <c r="F1030" s="50">
        <v>43108</v>
      </c>
      <c r="G1030" s="50">
        <v>43108</v>
      </c>
      <c r="H1030">
        <v>10</v>
      </c>
      <c r="I1030">
        <v>2016</v>
      </c>
      <c r="J1030" t="s">
        <v>5</v>
      </c>
      <c r="K1030">
        <v>1</v>
      </c>
      <c r="L1030">
        <v>2.1675</v>
      </c>
      <c r="M1030">
        <v>2.1675</v>
      </c>
      <c r="N1030">
        <v>1</v>
      </c>
      <c r="O1030">
        <v>2.1675</v>
      </c>
      <c r="P1030">
        <v>1</v>
      </c>
      <c r="Q1030" t="s">
        <v>26</v>
      </c>
    </row>
    <row r="1031" spans="1:17" x14ac:dyDescent="0.3">
      <c r="A1031">
        <v>41103</v>
      </c>
      <c r="B1031" t="s">
        <v>369</v>
      </c>
      <c r="C1031" t="s">
        <v>16</v>
      </c>
      <c r="D1031" t="s">
        <v>62</v>
      </c>
      <c r="E1031">
        <v>7.14</v>
      </c>
      <c r="F1031" s="50">
        <v>44662</v>
      </c>
      <c r="G1031" s="50">
        <v>44679</v>
      </c>
      <c r="H1031">
        <v>7</v>
      </c>
      <c r="I1031">
        <v>2021</v>
      </c>
      <c r="J1031" t="s">
        <v>17</v>
      </c>
      <c r="K1031">
        <v>12</v>
      </c>
      <c r="L1031">
        <v>0.39444444444444438</v>
      </c>
      <c r="M1031">
        <v>4.7333333333333334</v>
      </c>
      <c r="N1031">
        <v>18</v>
      </c>
      <c r="O1031">
        <v>0.26296296296296301</v>
      </c>
      <c r="P1031">
        <v>0.66666666666666663</v>
      </c>
      <c r="Q1031" t="s">
        <v>20</v>
      </c>
    </row>
    <row r="1032" spans="1:17" x14ac:dyDescent="0.3">
      <c r="A1032">
        <v>41103</v>
      </c>
      <c r="B1032" t="s">
        <v>369</v>
      </c>
      <c r="C1032" t="s">
        <v>16</v>
      </c>
      <c r="D1032" t="s">
        <v>62</v>
      </c>
      <c r="E1032">
        <v>7.14</v>
      </c>
      <c r="F1032" s="50">
        <v>44662</v>
      </c>
      <c r="G1032" s="50">
        <v>44679</v>
      </c>
      <c r="H1032">
        <v>7</v>
      </c>
      <c r="I1032">
        <v>2021</v>
      </c>
      <c r="J1032" t="s">
        <v>17</v>
      </c>
      <c r="K1032">
        <v>12</v>
      </c>
      <c r="L1032">
        <v>0.39444444444444438</v>
      </c>
      <c r="M1032">
        <v>4.7333333333333334</v>
      </c>
      <c r="N1032">
        <v>18</v>
      </c>
      <c r="O1032">
        <v>0.26296296296296301</v>
      </c>
      <c r="P1032">
        <v>0.66666666666666663</v>
      </c>
      <c r="Q1032" t="s">
        <v>190</v>
      </c>
    </row>
    <row r="1033" spans="1:17" x14ac:dyDescent="0.3">
      <c r="A1033">
        <v>41103</v>
      </c>
      <c r="B1033" t="s">
        <v>369</v>
      </c>
      <c r="C1033" t="s">
        <v>16</v>
      </c>
      <c r="D1033" t="s">
        <v>62</v>
      </c>
      <c r="E1033">
        <v>7.14</v>
      </c>
      <c r="F1033" s="50">
        <v>44662</v>
      </c>
      <c r="G1033" s="50">
        <v>44679</v>
      </c>
      <c r="H1033">
        <v>7</v>
      </c>
      <c r="I1033">
        <v>2021</v>
      </c>
      <c r="J1033" t="s">
        <v>17</v>
      </c>
      <c r="K1033">
        <v>12</v>
      </c>
      <c r="L1033">
        <v>0.39444444444444438</v>
      </c>
      <c r="M1033">
        <v>4.7333333333333334</v>
      </c>
      <c r="N1033">
        <v>18</v>
      </c>
      <c r="O1033">
        <v>0.26296296296296301</v>
      </c>
      <c r="P1033">
        <v>0.66666666666666663</v>
      </c>
      <c r="Q1033" t="s">
        <v>41</v>
      </c>
    </row>
    <row r="1034" spans="1:17" x14ac:dyDescent="0.3">
      <c r="A1034">
        <v>41103</v>
      </c>
      <c r="B1034" t="s">
        <v>369</v>
      </c>
      <c r="C1034" t="s">
        <v>16</v>
      </c>
      <c r="D1034" t="s">
        <v>62</v>
      </c>
      <c r="E1034">
        <v>7.14</v>
      </c>
      <c r="F1034" s="50">
        <v>44662</v>
      </c>
      <c r="G1034" s="50">
        <v>44679</v>
      </c>
      <c r="H1034">
        <v>7</v>
      </c>
      <c r="I1034">
        <v>2021</v>
      </c>
      <c r="J1034" t="s">
        <v>17</v>
      </c>
      <c r="K1034">
        <v>12</v>
      </c>
      <c r="L1034">
        <v>0.39444444444444438</v>
      </c>
      <c r="M1034">
        <v>4.7333333333333334</v>
      </c>
      <c r="N1034">
        <v>18</v>
      </c>
      <c r="O1034">
        <v>0.26296296296296301</v>
      </c>
      <c r="P1034">
        <v>0.66666666666666663</v>
      </c>
      <c r="Q1034" t="s">
        <v>32</v>
      </c>
    </row>
    <row r="1035" spans="1:17" x14ac:dyDescent="0.3">
      <c r="A1035">
        <v>39388</v>
      </c>
      <c r="B1035" t="s">
        <v>370</v>
      </c>
      <c r="C1035" t="s">
        <v>16</v>
      </c>
      <c r="D1035" t="s">
        <v>105</v>
      </c>
      <c r="E1035">
        <v>6.88</v>
      </c>
      <c r="F1035" s="50">
        <v>44194</v>
      </c>
      <c r="G1035" s="50">
        <v>44203</v>
      </c>
      <c r="H1035">
        <v>5</v>
      </c>
      <c r="I1035">
        <v>2020</v>
      </c>
      <c r="J1035" t="s">
        <v>9</v>
      </c>
      <c r="K1035">
        <v>12</v>
      </c>
      <c r="L1035">
        <v>0.39444444444444438</v>
      </c>
      <c r="M1035">
        <v>4.7333333333333334</v>
      </c>
      <c r="N1035">
        <v>10</v>
      </c>
      <c r="O1035">
        <v>0.47333333333333327</v>
      </c>
      <c r="P1035">
        <v>1.2</v>
      </c>
      <c r="Q1035" t="s">
        <v>73</v>
      </c>
    </row>
    <row r="1036" spans="1:17" x14ac:dyDescent="0.3">
      <c r="A1036">
        <v>39388</v>
      </c>
      <c r="B1036" t="s">
        <v>370</v>
      </c>
      <c r="C1036" t="s">
        <v>16</v>
      </c>
      <c r="D1036" t="s">
        <v>105</v>
      </c>
      <c r="E1036">
        <v>6.88</v>
      </c>
      <c r="F1036" s="50">
        <v>44194</v>
      </c>
      <c r="G1036" s="50">
        <v>44203</v>
      </c>
      <c r="H1036">
        <v>5</v>
      </c>
      <c r="I1036">
        <v>2020</v>
      </c>
      <c r="J1036" t="s">
        <v>9</v>
      </c>
      <c r="K1036">
        <v>12</v>
      </c>
      <c r="L1036">
        <v>0.39444444444444438</v>
      </c>
      <c r="M1036">
        <v>4.7333333333333334</v>
      </c>
      <c r="N1036">
        <v>10</v>
      </c>
      <c r="O1036">
        <v>0.47333333333333327</v>
      </c>
      <c r="P1036">
        <v>1.2</v>
      </c>
      <c r="Q1036" t="s">
        <v>201</v>
      </c>
    </row>
    <row r="1037" spans="1:17" x14ac:dyDescent="0.3">
      <c r="A1037">
        <v>39388</v>
      </c>
      <c r="B1037" t="s">
        <v>370</v>
      </c>
      <c r="C1037" t="s">
        <v>16</v>
      </c>
      <c r="D1037" t="s">
        <v>105</v>
      </c>
      <c r="E1037">
        <v>6.88</v>
      </c>
      <c r="F1037" s="50">
        <v>44194</v>
      </c>
      <c r="G1037" s="50">
        <v>44203</v>
      </c>
      <c r="H1037">
        <v>5</v>
      </c>
      <c r="I1037">
        <v>2020</v>
      </c>
      <c r="J1037" t="s">
        <v>9</v>
      </c>
      <c r="K1037">
        <v>12</v>
      </c>
      <c r="L1037">
        <v>0.39444444444444438</v>
      </c>
      <c r="M1037">
        <v>4.7333333333333334</v>
      </c>
      <c r="N1037">
        <v>10</v>
      </c>
      <c r="O1037">
        <v>0.47333333333333327</v>
      </c>
      <c r="P1037">
        <v>1.2</v>
      </c>
      <c r="Q1037" t="s">
        <v>32</v>
      </c>
    </row>
    <row r="1038" spans="1:17" x14ac:dyDescent="0.3">
      <c r="A1038">
        <v>39388</v>
      </c>
      <c r="B1038" t="s">
        <v>370</v>
      </c>
      <c r="C1038" t="s">
        <v>16</v>
      </c>
      <c r="D1038" t="s">
        <v>105</v>
      </c>
      <c r="E1038">
        <v>6.88</v>
      </c>
      <c r="F1038" s="50">
        <v>44194</v>
      </c>
      <c r="G1038" s="50">
        <v>44203</v>
      </c>
      <c r="H1038">
        <v>5</v>
      </c>
      <c r="I1038">
        <v>2020</v>
      </c>
      <c r="J1038" t="s">
        <v>9</v>
      </c>
      <c r="K1038">
        <v>12</v>
      </c>
      <c r="L1038">
        <v>0.39444444444444438</v>
      </c>
      <c r="M1038">
        <v>4.7333333333333334</v>
      </c>
      <c r="N1038">
        <v>10</v>
      </c>
      <c r="O1038">
        <v>0.47333333333333327</v>
      </c>
      <c r="P1038">
        <v>1.2</v>
      </c>
      <c r="Q1038" t="s">
        <v>6</v>
      </c>
    </row>
    <row r="1039" spans="1:17" x14ac:dyDescent="0.3">
      <c r="A1039">
        <v>38080</v>
      </c>
      <c r="B1039" t="s">
        <v>371</v>
      </c>
      <c r="C1039" t="s">
        <v>16</v>
      </c>
      <c r="D1039" t="s">
        <v>22</v>
      </c>
      <c r="E1039">
        <v>7.92</v>
      </c>
      <c r="F1039" s="50">
        <v>43657</v>
      </c>
      <c r="G1039" s="50">
        <v>43659</v>
      </c>
      <c r="H1039">
        <v>8</v>
      </c>
      <c r="I1039">
        <v>2019</v>
      </c>
      <c r="J1039" t="s">
        <v>17</v>
      </c>
      <c r="K1039">
        <v>13</v>
      </c>
      <c r="L1039">
        <v>0.39833333333333332</v>
      </c>
      <c r="M1039">
        <v>5.1783333333333328</v>
      </c>
      <c r="N1039">
        <v>3</v>
      </c>
      <c r="O1039">
        <v>1.7261111111111109</v>
      </c>
      <c r="P1039">
        <v>4.333333333333333</v>
      </c>
      <c r="Q1039" t="s">
        <v>24</v>
      </c>
    </row>
    <row r="1040" spans="1:17" x14ac:dyDescent="0.3">
      <c r="A1040">
        <v>38080</v>
      </c>
      <c r="B1040" t="s">
        <v>371</v>
      </c>
      <c r="C1040" t="s">
        <v>16</v>
      </c>
      <c r="D1040" t="s">
        <v>22</v>
      </c>
      <c r="E1040">
        <v>7.92</v>
      </c>
      <c r="F1040" s="50">
        <v>43657</v>
      </c>
      <c r="G1040" s="50">
        <v>43659</v>
      </c>
      <c r="H1040">
        <v>8</v>
      </c>
      <c r="I1040">
        <v>2019</v>
      </c>
      <c r="J1040" t="s">
        <v>17</v>
      </c>
      <c r="K1040">
        <v>13</v>
      </c>
      <c r="L1040">
        <v>0.39833333333333332</v>
      </c>
      <c r="M1040">
        <v>5.1783333333333328</v>
      </c>
      <c r="N1040">
        <v>3</v>
      </c>
      <c r="O1040">
        <v>1.7261111111111109</v>
      </c>
      <c r="P1040">
        <v>4.333333333333333</v>
      </c>
      <c r="Q1040" t="s">
        <v>38</v>
      </c>
    </row>
    <row r="1041" spans="1:17" x14ac:dyDescent="0.3">
      <c r="A1041">
        <v>38080</v>
      </c>
      <c r="B1041" t="s">
        <v>371</v>
      </c>
      <c r="C1041" t="s">
        <v>16</v>
      </c>
      <c r="D1041" t="s">
        <v>22</v>
      </c>
      <c r="E1041">
        <v>7.92</v>
      </c>
      <c r="F1041" s="50">
        <v>43657</v>
      </c>
      <c r="G1041" s="50">
        <v>43659</v>
      </c>
      <c r="H1041">
        <v>8</v>
      </c>
      <c r="I1041">
        <v>2019</v>
      </c>
      <c r="J1041" t="s">
        <v>17</v>
      </c>
      <c r="K1041">
        <v>13</v>
      </c>
      <c r="L1041">
        <v>0.39833333333333332</v>
      </c>
      <c r="M1041">
        <v>5.1783333333333328</v>
      </c>
      <c r="N1041">
        <v>3</v>
      </c>
      <c r="O1041">
        <v>1.7261111111111109</v>
      </c>
      <c r="P1041">
        <v>4.333333333333333</v>
      </c>
      <c r="Q1041" t="s">
        <v>115</v>
      </c>
    </row>
    <row r="1042" spans="1:17" x14ac:dyDescent="0.3">
      <c r="A1042">
        <v>38080</v>
      </c>
      <c r="B1042" t="s">
        <v>371</v>
      </c>
      <c r="C1042" t="s">
        <v>16</v>
      </c>
      <c r="D1042" t="s">
        <v>22</v>
      </c>
      <c r="E1042">
        <v>7.92</v>
      </c>
      <c r="F1042" s="50">
        <v>43657</v>
      </c>
      <c r="G1042" s="50">
        <v>43659</v>
      </c>
      <c r="H1042">
        <v>8</v>
      </c>
      <c r="I1042">
        <v>2019</v>
      </c>
      <c r="J1042" t="s">
        <v>17</v>
      </c>
      <c r="K1042">
        <v>13</v>
      </c>
      <c r="L1042">
        <v>0.39833333333333332</v>
      </c>
      <c r="M1042">
        <v>5.1783333333333328</v>
      </c>
      <c r="N1042">
        <v>3</v>
      </c>
      <c r="O1042">
        <v>1.7261111111111109</v>
      </c>
      <c r="P1042">
        <v>4.333333333333333</v>
      </c>
      <c r="Q1042" t="s">
        <v>41</v>
      </c>
    </row>
    <row r="1043" spans="1:17" x14ac:dyDescent="0.3">
      <c r="A1043">
        <v>38080</v>
      </c>
      <c r="B1043" t="s">
        <v>371</v>
      </c>
      <c r="C1043" t="s">
        <v>16</v>
      </c>
      <c r="D1043" t="s">
        <v>22</v>
      </c>
      <c r="E1043">
        <v>7.92</v>
      </c>
      <c r="F1043" s="50">
        <v>43657</v>
      </c>
      <c r="G1043" s="50">
        <v>43659</v>
      </c>
      <c r="H1043">
        <v>8</v>
      </c>
      <c r="I1043">
        <v>2019</v>
      </c>
      <c r="J1043" t="s">
        <v>17</v>
      </c>
      <c r="K1043">
        <v>13</v>
      </c>
      <c r="L1043">
        <v>0.39833333333333332</v>
      </c>
      <c r="M1043">
        <v>5.1783333333333328</v>
      </c>
      <c r="N1043">
        <v>3</v>
      </c>
      <c r="O1043">
        <v>1.7261111111111109</v>
      </c>
      <c r="P1043">
        <v>4.333333333333333</v>
      </c>
      <c r="Q1043" t="s">
        <v>32</v>
      </c>
    </row>
    <row r="1044" spans="1:17" x14ac:dyDescent="0.3">
      <c r="A1044">
        <v>38080</v>
      </c>
      <c r="B1044" t="s">
        <v>371</v>
      </c>
      <c r="C1044" t="s">
        <v>16</v>
      </c>
      <c r="D1044" t="s">
        <v>22</v>
      </c>
      <c r="E1044">
        <v>7.92</v>
      </c>
      <c r="F1044" s="50">
        <v>43657</v>
      </c>
      <c r="G1044" s="50">
        <v>43659</v>
      </c>
      <c r="H1044">
        <v>8</v>
      </c>
      <c r="I1044">
        <v>2019</v>
      </c>
      <c r="J1044" t="s">
        <v>17</v>
      </c>
      <c r="K1044">
        <v>13</v>
      </c>
      <c r="L1044">
        <v>0.39833333333333332</v>
      </c>
      <c r="M1044">
        <v>5.1783333333333328</v>
      </c>
      <c r="N1044">
        <v>3</v>
      </c>
      <c r="O1044">
        <v>1.7261111111111109</v>
      </c>
      <c r="P1044">
        <v>4.333333333333333</v>
      </c>
      <c r="Q1044" t="s">
        <v>26</v>
      </c>
    </row>
    <row r="1045" spans="1:17" x14ac:dyDescent="0.3">
      <c r="A1045">
        <v>38889</v>
      </c>
      <c r="B1045" t="s">
        <v>372</v>
      </c>
      <c r="C1045" t="s">
        <v>16</v>
      </c>
      <c r="D1045" t="s">
        <v>22</v>
      </c>
      <c r="E1045">
        <v>8.43</v>
      </c>
      <c r="F1045" s="50">
        <v>44021</v>
      </c>
      <c r="G1045" s="50">
        <v>44045</v>
      </c>
      <c r="H1045">
        <v>8</v>
      </c>
      <c r="I1045">
        <v>2019</v>
      </c>
      <c r="J1045" t="s">
        <v>19</v>
      </c>
      <c r="K1045">
        <v>13</v>
      </c>
      <c r="L1045">
        <v>0.3972222222222222</v>
      </c>
      <c r="M1045">
        <v>5.1638888888888888</v>
      </c>
      <c r="N1045">
        <v>25</v>
      </c>
      <c r="O1045">
        <v>0.20655555555555549</v>
      </c>
      <c r="P1045">
        <v>0.52</v>
      </c>
      <c r="Q1045" t="s">
        <v>24</v>
      </c>
    </row>
    <row r="1046" spans="1:17" x14ac:dyDescent="0.3">
      <c r="A1046">
        <v>38889</v>
      </c>
      <c r="B1046" t="s">
        <v>372</v>
      </c>
      <c r="C1046" t="s">
        <v>16</v>
      </c>
      <c r="D1046" t="s">
        <v>22</v>
      </c>
      <c r="E1046">
        <v>8.43</v>
      </c>
      <c r="F1046" s="50">
        <v>44021</v>
      </c>
      <c r="G1046" s="50">
        <v>44045</v>
      </c>
      <c r="H1046">
        <v>8</v>
      </c>
      <c r="I1046">
        <v>2019</v>
      </c>
      <c r="J1046" t="s">
        <v>19</v>
      </c>
      <c r="K1046">
        <v>13</v>
      </c>
      <c r="L1046">
        <v>0.3972222222222222</v>
      </c>
      <c r="M1046">
        <v>5.1638888888888888</v>
      </c>
      <c r="N1046">
        <v>25</v>
      </c>
      <c r="O1046">
        <v>0.20655555555555549</v>
      </c>
      <c r="P1046">
        <v>0.52</v>
      </c>
      <c r="Q1046" t="s">
        <v>38</v>
      </c>
    </row>
    <row r="1047" spans="1:17" x14ac:dyDescent="0.3">
      <c r="A1047">
        <v>38889</v>
      </c>
      <c r="B1047" t="s">
        <v>372</v>
      </c>
      <c r="C1047" t="s">
        <v>16</v>
      </c>
      <c r="D1047" t="s">
        <v>22</v>
      </c>
      <c r="E1047">
        <v>8.43</v>
      </c>
      <c r="F1047" s="50">
        <v>44021</v>
      </c>
      <c r="G1047" s="50">
        <v>44045</v>
      </c>
      <c r="H1047">
        <v>8</v>
      </c>
      <c r="I1047">
        <v>2019</v>
      </c>
      <c r="J1047" t="s">
        <v>19</v>
      </c>
      <c r="K1047">
        <v>13</v>
      </c>
      <c r="L1047">
        <v>0.3972222222222222</v>
      </c>
      <c r="M1047">
        <v>5.1638888888888888</v>
      </c>
      <c r="N1047">
        <v>25</v>
      </c>
      <c r="O1047">
        <v>0.20655555555555549</v>
      </c>
      <c r="P1047">
        <v>0.52</v>
      </c>
      <c r="Q1047" t="s">
        <v>115</v>
      </c>
    </row>
    <row r="1048" spans="1:17" x14ac:dyDescent="0.3">
      <c r="A1048">
        <v>38889</v>
      </c>
      <c r="B1048" t="s">
        <v>372</v>
      </c>
      <c r="C1048" t="s">
        <v>16</v>
      </c>
      <c r="D1048" t="s">
        <v>22</v>
      </c>
      <c r="E1048">
        <v>8.43</v>
      </c>
      <c r="F1048" s="50">
        <v>44021</v>
      </c>
      <c r="G1048" s="50">
        <v>44045</v>
      </c>
      <c r="H1048">
        <v>8</v>
      </c>
      <c r="I1048">
        <v>2019</v>
      </c>
      <c r="J1048" t="s">
        <v>19</v>
      </c>
      <c r="K1048">
        <v>13</v>
      </c>
      <c r="L1048">
        <v>0.3972222222222222</v>
      </c>
      <c r="M1048">
        <v>5.1638888888888888</v>
      </c>
      <c r="N1048">
        <v>25</v>
      </c>
      <c r="O1048">
        <v>0.20655555555555549</v>
      </c>
      <c r="P1048">
        <v>0.52</v>
      </c>
      <c r="Q1048" t="s">
        <v>41</v>
      </c>
    </row>
    <row r="1049" spans="1:17" x14ac:dyDescent="0.3">
      <c r="A1049">
        <v>38889</v>
      </c>
      <c r="B1049" t="s">
        <v>372</v>
      </c>
      <c r="C1049" t="s">
        <v>16</v>
      </c>
      <c r="D1049" t="s">
        <v>22</v>
      </c>
      <c r="E1049">
        <v>8.43</v>
      </c>
      <c r="F1049" s="50">
        <v>44021</v>
      </c>
      <c r="G1049" s="50">
        <v>44045</v>
      </c>
      <c r="H1049">
        <v>8</v>
      </c>
      <c r="I1049">
        <v>2019</v>
      </c>
      <c r="J1049" t="s">
        <v>19</v>
      </c>
      <c r="K1049">
        <v>13</v>
      </c>
      <c r="L1049">
        <v>0.3972222222222222</v>
      </c>
      <c r="M1049">
        <v>5.1638888888888888</v>
      </c>
      <c r="N1049">
        <v>25</v>
      </c>
      <c r="O1049">
        <v>0.20655555555555549</v>
      </c>
      <c r="P1049">
        <v>0.52</v>
      </c>
      <c r="Q1049" t="s">
        <v>32</v>
      </c>
    </row>
    <row r="1050" spans="1:17" x14ac:dyDescent="0.3">
      <c r="A1050">
        <v>38889</v>
      </c>
      <c r="B1050" t="s">
        <v>372</v>
      </c>
      <c r="C1050" t="s">
        <v>16</v>
      </c>
      <c r="D1050" t="s">
        <v>22</v>
      </c>
      <c r="E1050">
        <v>8.43</v>
      </c>
      <c r="F1050" s="50">
        <v>44021</v>
      </c>
      <c r="G1050" s="50">
        <v>44045</v>
      </c>
      <c r="H1050">
        <v>8</v>
      </c>
      <c r="I1050">
        <v>2019</v>
      </c>
      <c r="J1050" t="s">
        <v>19</v>
      </c>
      <c r="K1050">
        <v>13</v>
      </c>
      <c r="L1050">
        <v>0.3972222222222222</v>
      </c>
      <c r="M1050">
        <v>5.1638888888888888</v>
      </c>
      <c r="N1050">
        <v>25</v>
      </c>
      <c r="O1050">
        <v>0.20655555555555549</v>
      </c>
      <c r="P1050">
        <v>0.52</v>
      </c>
      <c r="Q1050" t="s">
        <v>26</v>
      </c>
    </row>
    <row r="1051" spans="1:17" x14ac:dyDescent="0.3">
      <c r="A1051">
        <v>34620</v>
      </c>
      <c r="B1051" t="s">
        <v>373</v>
      </c>
      <c r="C1051" t="s">
        <v>16</v>
      </c>
      <c r="D1051" t="s">
        <v>337</v>
      </c>
      <c r="E1051">
        <v>6.58</v>
      </c>
      <c r="F1051" s="50">
        <v>44009</v>
      </c>
      <c r="G1051" s="50">
        <v>44016</v>
      </c>
      <c r="H1051">
        <v>4</v>
      </c>
      <c r="I1051">
        <v>2019</v>
      </c>
      <c r="J1051" t="s">
        <v>17</v>
      </c>
      <c r="K1051">
        <v>26</v>
      </c>
      <c r="L1051">
        <v>0.39444444444444438</v>
      </c>
      <c r="M1051">
        <v>10.255555555555549</v>
      </c>
      <c r="N1051">
        <v>8</v>
      </c>
      <c r="O1051">
        <v>1.2819444444444441</v>
      </c>
      <c r="P1051">
        <v>3.25</v>
      </c>
      <c r="Q1051" t="s">
        <v>24</v>
      </c>
    </row>
    <row r="1052" spans="1:17" x14ac:dyDescent="0.3">
      <c r="A1052">
        <v>34620</v>
      </c>
      <c r="B1052" t="s">
        <v>373</v>
      </c>
      <c r="C1052" t="s">
        <v>16</v>
      </c>
      <c r="D1052" t="s">
        <v>337</v>
      </c>
      <c r="E1052">
        <v>6.58</v>
      </c>
      <c r="F1052" s="50">
        <v>44009</v>
      </c>
      <c r="G1052" s="50">
        <v>44016</v>
      </c>
      <c r="H1052">
        <v>4</v>
      </c>
      <c r="I1052">
        <v>2019</v>
      </c>
      <c r="J1052" t="s">
        <v>17</v>
      </c>
      <c r="K1052">
        <v>26</v>
      </c>
      <c r="L1052">
        <v>0.39444444444444438</v>
      </c>
      <c r="M1052">
        <v>10.255555555555549</v>
      </c>
      <c r="N1052">
        <v>8</v>
      </c>
      <c r="O1052">
        <v>1.2819444444444441</v>
      </c>
      <c r="P1052">
        <v>3.25</v>
      </c>
      <c r="Q1052" t="s">
        <v>13</v>
      </c>
    </row>
    <row r="1053" spans="1:17" x14ac:dyDescent="0.3">
      <c r="A1053">
        <v>39846</v>
      </c>
      <c r="B1053" t="s">
        <v>374</v>
      </c>
      <c r="C1053" t="s">
        <v>8</v>
      </c>
      <c r="D1053" t="s">
        <v>337</v>
      </c>
      <c r="E1053">
        <v>6.67</v>
      </c>
      <c r="F1053" s="50">
        <v>44098</v>
      </c>
      <c r="G1053" s="50">
        <v>44098</v>
      </c>
      <c r="H1053">
        <v>4</v>
      </c>
      <c r="I1053">
        <v>2019</v>
      </c>
      <c r="J1053" t="s">
        <v>19</v>
      </c>
      <c r="K1053">
        <v>1</v>
      </c>
      <c r="L1053">
        <v>0.22472222222222221</v>
      </c>
      <c r="M1053">
        <v>0.22472222222222221</v>
      </c>
      <c r="N1053">
        <v>1</v>
      </c>
      <c r="O1053">
        <v>0.22472222222222221</v>
      </c>
      <c r="P1053">
        <v>1</v>
      </c>
      <c r="Q1053" t="s">
        <v>24</v>
      </c>
    </row>
    <row r="1054" spans="1:17" x14ac:dyDescent="0.3">
      <c r="A1054">
        <v>39846</v>
      </c>
      <c r="B1054" t="s">
        <v>374</v>
      </c>
      <c r="C1054" t="s">
        <v>8</v>
      </c>
      <c r="D1054" t="s">
        <v>337</v>
      </c>
      <c r="E1054">
        <v>6.67</v>
      </c>
      <c r="F1054" s="50">
        <v>44098</v>
      </c>
      <c r="G1054" s="50">
        <v>44098</v>
      </c>
      <c r="H1054">
        <v>4</v>
      </c>
      <c r="I1054">
        <v>2019</v>
      </c>
      <c r="J1054" t="s">
        <v>19</v>
      </c>
      <c r="K1054">
        <v>1</v>
      </c>
      <c r="L1054">
        <v>0.22472222222222221</v>
      </c>
      <c r="M1054">
        <v>0.22472222222222221</v>
      </c>
      <c r="N1054">
        <v>1</v>
      </c>
      <c r="O1054">
        <v>0.22472222222222221</v>
      </c>
      <c r="P1054">
        <v>1</v>
      </c>
      <c r="Q1054" t="s">
        <v>13</v>
      </c>
    </row>
    <row r="1055" spans="1:17" x14ac:dyDescent="0.3">
      <c r="A1055">
        <v>44516</v>
      </c>
      <c r="B1055" t="s">
        <v>375</v>
      </c>
      <c r="C1055" t="s">
        <v>16</v>
      </c>
      <c r="D1055" t="s">
        <v>22</v>
      </c>
      <c r="E1055">
        <v>6.9</v>
      </c>
      <c r="F1055" s="50">
        <v>44976</v>
      </c>
      <c r="G1055" s="50">
        <v>44993</v>
      </c>
      <c r="H1055">
        <v>5</v>
      </c>
      <c r="I1055">
        <v>2022</v>
      </c>
      <c r="J1055" t="s">
        <v>9</v>
      </c>
      <c r="K1055">
        <v>12</v>
      </c>
      <c r="L1055">
        <v>0.39444444444444438</v>
      </c>
      <c r="M1055">
        <v>4.7333333333333334</v>
      </c>
      <c r="N1055">
        <v>18</v>
      </c>
      <c r="O1055">
        <v>0.26296296296296301</v>
      </c>
      <c r="P1055">
        <v>0.66666666666666663</v>
      </c>
      <c r="Q1055" t="s">
        <v>23</v>
      </c>
    </row>
    <row r="1056" spans="1:17" x14ac:dyDescent="0.3">
      <c r="A1056">
        <v>44516</v>
      </c>
      <c r="B1056" t="s">
        <v>375</v>
      </c>
      <c r="C1056" t="s">
        <v>16</v>
      </c>
      <c r="D1056" t="s">
        <v>22</v>
      </c>
      <c r="E1056">
        <v>6.9</v>
      </c>
      <c r="F1056" s="50">
        <v>44976</v>
      </c>
      <c r="G1056" s="50">
        <v>44993</v>
      </c>
      <c r="H1056">
        <v>5</v>
      </c>
      <c r="I1056">
        <v>2022</v>
      </c>
      <c r="J1056" t="s">
        <v>9</v>
      </c>
      <c r="K1056">
        <v>12</v>
      </c>
      <c r="L1056">
        <v>0.39444444444444438</v>
      </c>
      <c r="M1056">
        <v>4.7333333333333334</v>
      </c>
      <c r="N1056">
        <v>18</v>
      </c>
      <c r="O1056">
        <v>0.26296296296296301</v>
      </c>
      <c r="P1056">
        <v>0.66666666666666663</v>
      </c>
      <c r="Q1056" t="s">
        <v>75</v>
      </c>
    </row>
    <row r="1057" spans="1:17" x14ac:dyDescent="0.3">
      <c r="A1057">
        <v>44516</v>
      </c>
      <c r="B1057" t="s">
        <v>375</v>
      </c>
      <c r="C1057" t="s">
        <v>16</v>
      </c>
      <c r="D1057" t="s">
        <v>22</v>
      </c>
      <c r="E1057">
        <v>6.9</v>
      </c>
      <c r="F1057" s="50">
        <v>44976</v>
      </c>
      <c r="G1057" s="50">
        <v>44993</v>
      </c>
      <c r="H1057">
        <v>5</v>
      </c>
      <c r="I1057">
        <v>2022</v>
      </c>
      <c r="J1057" t="s">
        <v>9</v>
      </c>
      <c r="K1057">
        <v>12</v>
      </c>
      <c r="L1057">
        <v>0.39444444444444438</v>
      </c>
      <c r="M1057">
        <v>4.7333333333333334</v>
      </c>
      <c r="N1057">
        <v>18</v>
      </c>
      <c r="O1057">
        <v>0.26296296296296301</v>
      </c>
      <c r="P1057">
        <v>0.66666666666666663</v>
      </c>
      <c r="Q1057" t="s">
        <v>132</v>
      </c>
    </row>
    <row r="1058" spans="1:17" x14ac:dyDescent="0.3">
      <c r="A1058">
        <v>44516</v>
      </c>
      <c r="B1058" t="s">
        <v>375</v>
      </c>
      <c r="C1058" t="s">
        <v>16</v>
      </c>
      <c r="D1058" t="s">
        <v>22</v>
      </c>
      <c r="E1058">
        <v>6.9</v>
      </c>
      <c r="F1058" s="50">
        <v>44976</v>
      </c>
      <c r="G1058" s="50">
        <v>44993</v>
      </c>
      <c r="H1058">
        <v>5</v>
      </c>
      <c r="I1058">
        <v>2022</v>
      </c>
      <c r="J1058" t="s">
        <v>9</v>
      </c>
      <c r="K1058">
        <v>12</v>
      </c>
      <c r="L1058">
        <v>0.39444444444444438</v>
      </c>
      <c r="M1058">
        <v>4.7333333333333334</v>
      </c>
      <c r="N1058">
        <v>18</v>
      </c>
      <c r="O1058">
        <v>0.26296296296296301</v>
      </c>
      <c r="P1058">
        <v>0.66666666666666663</v>
      </c>
      <c r="Q1058" t="s">
        <v>376</v>
      </c>
    </row>
    <row r="1059" spans="1:17" x14ac:dyDescent="0.3">
      <c r="A1059">
        <v>44516</v>
      </c>
      <c r="B1059" t="s">
        <v>375</v>
      </c>
      <c r="C1059" t="s">
        <v>16</v>
      </c>
      <c r="D1059" t="s">
        <v>22</v>
      </c>
      <c r="E1059">
        <v>6.9</v>
      </c>
      <c r="F1059" s="50">
        <v>44976</v>
      </c>
      <c r="G1059" s="50">
        <v>44993</v>
      </c>
      <c r="H1059">
        <v>5</v>
      </c>
      <c r="I1059">
        <v>2022</v>
      </c>
      <c r="J1059" t="s">
        <v>9</v>
      </c>
      <c r="K1059">
        <v>12</v>
      </c>
      <c r="L1059">
        <v>0.39444444444444438</v>
      </c>
      <c r="M1059">
        <v>4.7333333333333334</v>
      </c>
      <c r="N1059">
        <v>18</v>
      </c>
      <c r="O1059">
        <v>0.26296296296296301</v>
      </c>
      <c r="P1059">
        <v>0.66666666666666663</v>
      </c>
      <c r="Q1059" t="s">
        <v>41</v>
      </c>
    </row>
    <row r="1060" spans="1:17" x14ac:dyDescent="0.3">
      <c r="A1060">
        <v>16782</v>
      </c>
      <c r="B1060" t="s">
        <v>377</v>
      </c>
      <c r="C1060" t="s">
        <v>85</v>
      </c>
      <c r="D1060" t="s">
        <v>4</v>
      </c>
      <c r="E1060">
        <v>7.9</v>
      </c>
      <c r="F1060" s="50">
        <v>44548</v>
      </c>
      <c r="G1060" s="50">
        <v>44548</v>
      </c>
      <c r="H1060">
        <v>7</v>
      </c>
      <c r="I1060">
        <v>2013</v>
      </c>
      <c r="J1060" t="s">
        <v>17</v>
      </c>
      <c r="K1060">
        <v>1</v>
      </c>
      <c r="L1060">
        <v>0.76666666666666672</v>
      </c>
      <c r="M1060">
        <v>0.76666666666666672</v>
      </c>
      <c r="N1060">
        <v>1</v>
      </c>
      <c r="O1060">
        <v>0.76666666666666672</v>
      </c>
      <c r="P1060">
        <v>1</v>
      </c>
      <c r="Q1060" t="s">
        <v>55</v>
      </c>
    </row>
    <row r="1061" spans="1:17" x14ac:dyDescent="0.3">
      <c r="A1061">
        <v>16782</v>
      </c>
      <c r="B1061" t="s">
        <v>377</v>
      </c>
      <c r="C1061" t="s">
        <v>85</v>
      </c>
      <c r="D1061" t="s">
        <v>4</v>
      </c>
      <c r="E1061">
        <v>7.9</v>
      </c>
      <c r="F1061" s="50">
        <v>44548</v>
      </c>
      <c r="G1061" s="50">
        <v>44548</v>
      </c>
      <c r="H1061">
        <v>7</v>
      </c>
      <c r="I1061">
        <v>2013</v>
      </c>
      <c r="J1061" t="s">
        <v>17</v>
      </c>
      <c r="K1061">
        <v>1</v>
      </c>
      <c r="L1061">
        <v>0.76666666666666672</v>
      </c>
      <c r="M1061">
        <v>0.76666666666666672</v>
      </c>
      <c r="N1061">
        <v>1</v>
      </c>
      <c r="O1061">
        <v>0.76666666666666672</v>
      </c>
      <c r="P1061">
        <v>1</v>
      </c>
      <c r="Q1061" t="s">
        <v>24</v>
      </c>
    </row>
    <row r="1062" spans="1:17" x14ac:dyDescent="0.3">
      <c r="A1062">
        <v>16782</v>
      </c>
      <c r="B1062" t="s">
        <v>377</v>
      </c>
      <c r="C1062" t="s">
        <v>85</v>
      </c>
      <c r="D1062" t="s">
        <v>4</v>
      </c>
      <c r="E1062">
        <v>7.9</v>
      </c>
      <c r="F1062" s="50">
        <v>44548</v>
      </c>
      <c r="G1062" s="50">
        <v>44548</v>
      </c>
      <c r="H1062">
        <v>7</v>
      </c>
      <c r="I1062">
        <v>2013</v>
      </c>
      <c r="J1062" t="s">
        <v>17</v>
      </c>
      <c r="K1062">
        <v>1</v>
      </c>
      <c r="L1062">
        <v>0.76666666666666672</v>
      </c>
      <c r="M1062">
        <v>0.76666666666666672</v>
      </c>
      <c r="N1062">
        <v>1</v>
      </c>
      <c r="O1062">
        <v>0.76666666666666672</v>
      </c>
      <c r="P1062">
        <v>1</v>
      </c>
      <c r="Q1062" t="s">
        <v>41</v>
      </c>
    </row>
    <row r="1063" spans="1:17" x14ac:dyDescent="0.3">
      <c r="A1063">
        <v>16782</v>
      </c>
      <c r="B1063" t="s">
        <v>377</v>
      </c>
      <c r="C1063" t="s">
        <v>85</v>
      </c>
      <c r="D1063" t="s">
        <v>4</v>
      </c>
      <c r="E1063">
        <v>7.9</v>
      </c>
      <c r="F1063" s="50">
        <v>44548</v>
      </c>
      <c r="G1063" s="50">
        <v>44548</v>
      </c>
      <c r="H1063">
        <v>7</v>
      </c>
      <c r="I1063">
        <v>2013</v>
      </c>
      <c r="J1063" t="s">
        <v>17</v>
      </c>
      <c r="K1063">
        <v>1</v>
      </c>
      <c r="L1063">
        <v>0.76666666666666672</v>
      </c>
      <c r="M1063">
        <v>0.76666666666666672</v>
      </c>
      <c r="N1063">
        <v>1</v>
      </c>
      <c r="O1063">
        <v>0.76666666666666672</v>
      </c>
      <c r="P1063">
        <v>1</v>
      </c>
      <c r="Q1063" t="s">
        <v>125</v>
      </c>
    </row>
    <row r="1064" spans="1:17" x14ac:dyDescent="0.3">
      <c r="A1064">
        <v>38301</v>
      </c>
      <c r="B1064" t="s">
        <v>378</v>
      </c>
      <c r="C1064" t="s">
        <v>16</v>
      </c>
      <c r="D1064" t="s">
        <v>4</v>
      </c>
      <c r="E1064">
        <v>6.84</v>
      </c>
      <c r="F1064" s="50">
        <v>43566</v>
      </c>
      <c r="G1064" s="50">
        <v>43586</v>
      </c>
      <c r="H1064">
        <v>4</v>
      </c>
      <c r="I1064">
        <v>2019</v>
      </c>
      <c r="J1064" t="s">
        <v>9</v>
      </c>
      <c r="K1064">
        <v>12</v>
      </c>
      <c r="L1064">
        <v>0.4</v>
      </c>
      <c r="M1064">
        <v>4.8000000000000007</v>
      </c>
      <c r="N1064">
        <v>21</v>
      </c>
      <c r="O1064">
        <v>0.22857142857142859</v>
      </c>
      <c r="P1064">
        <v>0.5714285714285714</v>
      </c>
      <c r="Q1064" t="s">
        <v>23</v>
      </c>
    </row>
    <row r="1065" spans="1:17" x14ac:dyDescent="0.3">
      <c r="A1065">
        <v>38301</v>
      </c>
      <c r="B1065" t="s">
        <v>378</v>
      </c>
      <c r="C1065" t="s">
        <v>16</v>
      </c>
      <c r="D1065" t="s">
        <v>4</v>
      </c>
      <c r="E1065">
        <v>6.84</v>
      </c>
      <c r="F1065" s="50">
        <v>43566</v>
      </c>
      <c r="G1065" s="50">
        <v>43586</v>
      </c>
      <c r="H1065">
        <v>4</v>
      </c>
      <c r="I1065">
        <v>2019</v>
      </c>
      <c r="J1065" t="s">
        <v>9</v>
      </c>
      <c r="K1065">
        <v>12</v>
      </c>
      <c r="L1065">
        <v>0.4</v>
      </c>
      <c r="M1065">
        <v>4.8000000000000007</v>
      </c>
      <c r="N1065">
        <v>21</v>
      </c>
      <c r="O1065">
        <v>0.22857142857142859</v>
      </c>
      <c r="P1065">
        <v>0.5714285714285714</v>
      </c>
      <c r="Q1065" t="s">
        <v>10</v>
      </c>
    </row>
    <row r="1066" spans="1:17" x14ac:dyDescent="0.3">
      <c r="A1066">
        <v>38301</v>
      </c>
      <c r="B1066" t="s">
        <v>378</v>
      </c>
      <c r="C1066" t="s">
        <v>16</v>
      </c>
      <c r="D1066" t="s">
        <v>4</v>
      </c>
      <c r="E1066">
        <v>6.84</v>
      </c>
      <c r="F1066" s="50">
        <v>43566</v>
      </c>
      <c r="G1066" s="50">
        <v>43586</v>
      </c>
      <c r="H1066">
        <v>4</v>
      </c>
      <c r="I1066">
        <v>2019</v>
      </c>
      <c r="J1066" t="s">
        <v>9</v>
      </c>
      <c r="K1066">
        <v>12</v>
      </c>
      <c r="L1066">
        <v>0.4</v>
      </c>
      <c r="M1066">
        <v>4.8000000000000007</v>
      </c>
      <c r="N1066">
        <v>21</v>
      </c>
      <c r="O1066">
        <v>0.22857142857142859</v>
      </c>
      <c r="P1066">
        <v>0.5714285714285714</v>
      </c>
      <c r="Q1066" t="s">
        <v>88</v>
      </c>
    </row>
    <row r="1067" spans="1:17" x14ac:dyDescent="0.3">
      <c r="A1067">
        <v>37984</v>
      </c>
      <c r="B1067" t="s">
        <v>379</v>
      </c>
      <c r="C1067" t="s">
        <v>16</v>
      </c>
      <c r="D1067" t="s">
        <v>59</v>
      </c>
      <c r="E1067">
        <v>7.45</v>
      </c>
      <c r="F1067" s="50">
        <v>44538</v>
      </c>
      <c r="G1067" s="50">
        <v>44548</v>
      </c>
      <c r="H1067">
        <v>7</v>
      </c>
      <c r="I1067">
        <v>2021</v>
      </c>
      <c r="J1067" t="s">
        <v>9</v>
      </c>
      <c r="K1067">
        <v>24</v>
      </c>
      <c r="L1067">
        <v>0.39500000000000002</v>
      </c>
      <c r="M1067">
        <v>9.48</v>
      </c>
      <c r="N1067">
        <v>11</v>
      </c>
      <c r="O1067">
        <v>0.86181818181818182</v>
      </c>
      <c r="P1067">
        <v>2.1818181818181821</v>
      </c>
      <c r="Q1067" t="s">
        <v>23</v>
      </c>
    </row>
    <row r="1068" spans="1:17" x14ac:dyDescent="0.3">
      <c r="A1068">
        <v>37984</v>
      </c>
      <c r="B1068" t="s">
        <v>379</v>
      </c>
      <c r="C1068" t="s">
        <v>16</v>
      </c>
      <c r="D1068" t="s">
        <v>59</v>
      </c>
      <c r="E1068">
        <v>7.45</v>
      </c>
      <c r="F1068" s="50">
        <v>44538</v>
      </c>
      <c r="G1068" s="50">
        <v>44548</v>
      </c>
      <c r="H1068">
        <v>7</v>
      </c>
      <c r="I1068">
        <v>2021</v>
      </c>
      <c r="J1068" t="s">
        <v>9</v>
      </c>
      <c r="K1068">
        <v>24</v>
      </c>
      <c r="L1068">
        <v>0.39500000000000002</v>
      </c>
      <c r="M1068">
        <v>9.48</v>
      </c>
      <c r="N1068">
        <v>11</v>
      </c>
      <c r="O1068">
        <v>0.86181818181818182</v>
      </c>
      <c r="P1068">
        <v>2.1818181818181821</v>
      </c>
      <c r="Q1068" t="s">
        <v>10</v>
      </c>
    </row>
    <row r="1069" spans="1:17" x14ac:dyDescent="0.3">
      <c r="A1069">
        <v>37984</v>
      </c>
      <c r="B1069" t="s">
        <v>379</v>
      </c>
      <c r="C1069" t="s">
        <v>16</v>
      </c>
      <c r="D1069" t="s">
        <v>59</v>
      </c>
      <c r="E1069">
        <v>7.45</v>
      </c>
      <c r="F1069" s="50">
        <v>44538</v>
      </c>
      <c r="G1069" s="50">
        <v>44548</v>
      </c>
      <c r="H1069">
        <v>7</v>
      </c>
      <c r="I1069">
        <v>2021</v>
      </c>
      <c r="J1069" t="s">
        <v>9</v>
      </c>
      <c r="K1069">
        <v>24</v>
      </c>
      <c r="L1069">
        <v>0.39500000000000002</v>
      </c>
      <c r="M1069">
        <v>9.48</v>
      </c>
      <c r="N1069">
        <v>11</v>
      </c>
      <c r="O1069">
        <v>0.86181818181818182</v>
      </c>
      <c r="P1069">
        <v>2.1818181818181821</v>
      </c>
      <c r="Q1069" t="s">
        <v>20</v>
      </c>
    </row>
    <row r="1070" spans="1:17" x14ac:dyDescent="0.3">
      <c r="A1070">
        <v>37984</v>
      </c>
      <c r="B1070" t="s">
        <v>379</v>
      </c>
      <c r="C1070" t="s">
        <v>16</v>
      </c>
      <c r="D1070" t="s">
        <v>59</v>
      </c>
      <c r="E1070">
        <v>7.45</v>
      </c>
      <c r="F1070" s="50">
        <v>44538</v>
      </c>
      <c r="G1070" s="50">
        <v>44548</v>
      </c>
      <c r="H1070">
        <v>7</v>
      </c>
      <c r="I1070">
        <v>2021</v>
      </c>
      <c r="J1070" t="s">
        <v>9</v>
      </c>
      <c r="K1070">
        <v>24</v>
      </c>
      <c r="L1070">
        <v>0.39500000000000002</v>
      </c>
      <c r="M1070">
        <v>9.48</v>
      </c>
      <c r="N1070">
        <v>11</v>
      </c>
      <c r="O1070">
        <v>0.86181818181818182</v>
      </c>
      <c r="P1070">
        <v>2.1818181818181821</v>
      </c>
      <c r="Q1070" t="s">
        <v>11</v>
      </c>
    </row>
    <row r="1071" spans="1:17" x14ac:dyDescent="0.3">
      <c r="A1071">
        <v>37984</v>
      </c>
      <c r="B1071" t="s">
        <v>379</v>
      </c>
      <c r="C1071" t="s">
        <v>16</v>
      </c>
      <c r="D1071" t="s">
        <v>59</v>
      </c>
      <c r="E1071">
        <v>7.45</v>
      </c>
      <c r="F1071" s="50">
        <v>44538</v>
      </c>
      <c r="G1071" s="50">
        <v>44548</v>
      </c>
      <c r="H1071">
        <v>7</v>
      </c>
      <c r="I1071">
        <v>2021</v>
      </c>
      <c r="J1071" t="s">
        <v>9</v>
      </c>
      <c r="K1071">
        <v>24</v>
      </c>
      <c r="L1071">
        <v>0.39500000000000002</v>
      </c>
      <c r="M1071">
        <v>9.48</v>
      </c>
      <c r="N1071">
        <v>11</v>
      </c>
      <c r="O1071">
        <v>0.86181818181818182</v>
      </c>
      <c r="P1071">
        <v>2.1818181818181821</v>
      </c>
      <c r="Q1071" t="s">
        <v>25</v>
      </c>
    </row>
    <row r="1072" spans="1:17" x14ac:dyDescent="0.3">
      <c r="A1072">
        <v>37984</v>
      </c>
      <c r="B1072" t="s">
        <v>379</v>
      </c>
      <c r="C1072" t="s">
        <v>16</v>
      </c>
      <c r="D1072" t="s">
        <v>59</v>
      </c>
      <c r="E1072">
        <v>7.45</v>
      </c>
      <c r="F1072" s="50">
        <v>44538</v>
      </c>
      <c r="G1072" s="50">
        <v>44548</v>
      </c>
      <c r="H1072">
        <v>7</v>
      </c>
      <c r="I1072">
        <v>2021</v>
      </c>
      <c r="J1072" t="s">
        <v>9</v>
      </c>
      <c r="K1072">
        <v>24</v>
      </c>
      <c r="L1072">
        <v>0.39500000000000002</v>
      </c>
      <c r="M1072">
        <v>9.48</v>
      </c>
      <c r="N1072">
        <v>11</v>
      </c>
      <c r="O1072">
        <v>0.86181818181818182</v>
      </c>
      <c r="P1072">
        <v>2.1818181818181821</v>
      </c>
      <c r="Q1072" t="s">
        <v>12</v>
      </c>
    </row>
    <row r="1073" spans="1:17" x14ac:dyDescent="0.3">
      <c r="A1073">
        <v>37984</v>
      </c>
      <c r="B1073" t="s">
        <v>379</v>
      </c>
      <c r="C1073" t="s">
        <v>16</v>
      </c>
      <c r="D1073" t="s">
        <v>59</v>
      </c>
      <c r="E1073">
        <v>7.45</v>
      </c>
      <c r="F1073" s="50">
        <v>44538</v>
      </c>
      <c r="G1073" s="50">
        <v>44548</v>
      </c>
      <c r="H1073">
        <v>7</v>
      </c>
      <c r="I1073">
        <v>2021</v>
      </c>
      <c r="J1073" t="s">
        <v>9</v>
      </c>
      <c r="K1073">
        <v>24</v>
      </c>
      <c r="L1073">
        <v>0.39500000000000002</v>
      </c>
      <c r="M1073">
        <v>9.48</v>
      </c>
      <c r="N1073">
        <v>11</v>
      </c>
      <c r="O1073">
        <v>0.86181818181818182</v>
      </c>
      <c r="P1073">
        <v>2.1818181818181821</v>
      </c>
      <c r="Q1073" t="s">
        <v>102</v>
      </c>
    </row>
    <row r="1074" spans="1:17" x14ac:dyDescent="0.3">
      <c r="A1074">
        <v>50037</v>
      </c>
      <c r="B1074" t="s">
        <v>380</v>
      </c>
      <c r="C1074" t="s">
        <v>69</v>
      </c>
      <c r="D1074" t="s">
        <v>4</v>
      </c>
      <c r="E1074">
        <v>7.36</v>
      </c>
      <c r="F1074" s="50">
        <v>44991</v>
      </c>
      <c r="G1074" s="50">
        <v>44991</v>
      </c>
      <c r="H1074">
        <v>6</v>
      </c>
      <c r="I1074">
        <v>2021</v>
      </c>
      <c r="J1074" t="s">
        <v>9</v>
      </c>
      <c r="K1074">
        <v>1</v>
      </c>
      <c r="L1074">
        <v>7.166666666666667E-2</v>
      </c>
      <c r="M1074">
        <v>7.166666666666667E-2</v>
      </c>
      <c r="N1074">
        <v>1</v>
      </c>
      <c r="O1074">
        <v>7.166666666666667E-2</v>
      </c>
      <c r="P1074">
        <v>1</v>
      </c>
      <c r="Q1074" t="s">
        <v>38</v>
      </c>
    </row>
    <row r="1075" spans="1:17" x14ac:dyDescent="0.3">
      <c r="A1075">
        <v>50037</v>
      </c>
      <c r="B1075" t="s">
        <v>380</v>
      </c>
      <c r="C1075" t="s">
        <v>69</v>
      </c>
      <c r="D1075" t="s">
        <v>4</v>
      </c>
      <c r="E1075">
        <v>7.36</v>
      </c>
      <c r="F1075" s="50">
        <v>44991</v>
      </c>
      <c r="G1075" s="50">
        <v>44991</v>
      </c>
      <c r="H1075">
        <v>6</v>
      </c>
      <c r="I1075">
        <v>2021</v>
      </c>
      <c r="J1075" t="s">
        <v>9</v>
      </c>
      <c r="K1075">
        <v>1</v>
      </c>
      <c r="L1075">
        <v>7.166666666666667E-2</v>
      </c>
      <c r="M1075">
        <v>7.166666666666667E-2</v>
      </c>
      <c r="N1075">
        <v>1</v>
      </c>
      <c r="O1075">
        <v>7.166666666666667E-2</v>
      </c>
      <c r="P1075">
        <v>1</v>
      </c>
      <c r="Q1075" t="s">
        <v>47</v>
      </c>
    </row>
    <row r="1076" spans="1:17" x14ac:dyDescent="0.3">
      <c r="A1076">
        <v>50037</v>
      </c>
      <c r="B1076" t="s">
        <v>380</v>
      </c>
      <c r="C1076" t="s">
        <v>69</v>
      </c>
      <c r="D1076" t="s">
        <v>4</v>
      </c>
      <c r="E1076">
        <v>7.36</v>
      </c>
      <c r="F1076" s="50">
        <v>44991</v>
      </c>
      <c r="G1076" s="50">
        <v>44991</v>
      </c>
      <c r="H1076">
        <v>6</v>
      </c>
      <c r="I1076">
        <v>2021</v>
      </c>
      <c r="J1076" t="s">
        <v>9</v>
      </c>
      <c r="K1076">
        <v>1</v>
      </c>
      <c r="L1076">
        <v>7.166666666666667E-2</v>
      </c>
      <c r="M1076">
        <v>7.166666666666667E-2</v>
      </c>
      <c r="N1076">
        <v>1</v>
      </c>
      <c r="O1076">
        <v>7.166666666666667E-2</v>
      </c>
      <c r="P1076">
        <v>1</v>
      </c>
      <c r="Q1076" t="s">
        <v>103</v>
      </c>
    </row>
    <row r="1077" spans="1:17" x14ac:dyDescent="0.3">
      <c r="A1077">
        <v>39531</v>
      </c>
      <c r="B1077" t="s">
        <v>381</v>
      </c>
      <c r="C1077" t="s">
        <v>16</v>
      </c>
      <c r="D1077" t="s">
        <v>22</v>
      </c>
      <c r="E1077">
        <v>6.97</v>
      </c>
      <c r="F1077" s="50">
        <v>44126</v>
      </c>
      <c r="G1077" s="50">
        <v>44129</v>
      </c>
      <c r="H1077">
        <v>5</v>
      </c>
      <c r="I1077">
        <v>2020</v>
      </c>
      <c r="J1077" t="s">
        <v>9</v>
      </c>
      <c r="K1077">
        <v>12</v>
      </c>
      <c r="L1077">
        <v>0.38333333333333341</v>
      </c>
      <c r="M1077">
        <v>4.6000000000000014</v>
      </c>
      <c r="N1077">
        <v>4</v>
      </c>
      <c r="O1077">
        <v>1.1499999999999999</v>
      </c>
      <c r="P1077">
        <v>3</v>
      </c>
      <c r="Q1077" t="s">
        <v>10</v>
      </c>
    </row>
    <row r="1078" spans="1:17" x14ac:dyDescent="0.3">
      <c r="A1078">
        <v>39531</v>
      </c>
      <c r="B1078" t="s">
        <v>381</v>
      </c>
      <c r="C1078" t="s">
        <v>16</v>
      </c>
      <c r="D1078" t="s">
        <v>22</v>
      </c>
      <c r="E1078">
        <v>6.97</v>
      </c>
      <c r="F1078" s="50">
        <v>44126</v>
      </c>
      <c r="G1078" s="50">
        <v>44129</v>
      </c>
      <c r="H1078">
        <v>5</v>
      </c>
      <c r="I1078">
        <v>2020</v>
      </c>
      <c r="J1078" t="s">
        <v>9</v>
      </c>
      <c r="K1078">
        <v>12</v>
      </c>
      <c r="L1078">
        <v>0.38333333333333341</v>
      </c>
      <c r="M1078">
        <v>4.6000000000000014</v>
      </c>
      <c r="N1078">
        <v>4</v>
      </c>
      <c r="O1078">
        <v>1.1499999999999999</v>
      </c>
      <c r="P1078">
        <v>3</v>
      </c>
      <c r="Q1078" t="s">
        <v>11</v>
      </c>
    </row>
    <row r="1079" spans="1:17" x14ac:dyDescent="0.3">
      <c r="A1079">
        <v>39531</v>
      </c>
      <c r="B1079" t="s">
        <v>381</v>
      </c>
      <c r="C1079" t="s">
        <v>16</v>
      </c>
      <c r="D1079" t="s">
        <v>22</v>
      </c>
      <c r="E1079">
        <v>6.97</v>
      </c>
      <c r="F1079" s="50">
        <v>44126</v>
      </c>
      <c r="G1079" s="50">
        <v>44129</v>
      </c>
      <c r="H1079">
        <v>5</v>
      </c>
      <c r="I1079">
        <v>2020</v>
      </c>
      <c r="J1079" t="s">
        <v>9</v>
      </c>
      <c r="K1079">
        <v>12</v>
      </c>
      <c r="L1079">
        <v>0.38333333333333341</v>
      </c>
      <c r="M1079">
        <v>4.6000000000000014</v>
      </c>
      <c r="N1079">
        <v>4</v>
      </c>
      <c r="O1079">
        <v>1.1499999999999999</v>
      </c>
      <c r="P1079">
        <v>3</v>
      </c>
      <c r="Q1079" t="s">
        <v>66</v>
      </c>
    </row>
    <row r="1080" spans="1:17" x14ac:dyDescent="0.3">
      <c r="A1080">
        <v>39017</v>
      </c>
      <c r="B1080" t="s">
        <v>382</v>
      </c>
      <c r="C1080" t="s">
        <v>16</v>
      </c>
      <c r="D1080" t="s">
        <v>22</v>
      </c>
      <c r="E1080">
        <v>6.91</v>
      </c>
      <c r="F1080" s="50">
        <v>44123</v>
      </c>
      <c r="G1080" s="50">
        <v>44126</v>
      </c>
      <c r="H1080">
        <v>6</v>
      </c>
      <c r="I1080">
        <v>2020</v>
      </c>
      <c r="J1080" t="s">
        <v>9</v>
      </c>
      <c r="K1080">
        <v>12</v>
      </c>
      <c r="L1080">
        <v>0.4</v>
      </c>
      <c r="M1080">
        <v>4.8000000000000007</v>
      </c>
      <c r="N1080">
        <v>4</v>
      </c>
      <c r="O1080">
        <v>1.2</v>
      </c>
      <c r="P1080">
        <v>3</v>
      </c>
      <c r="Q1080" t="s">
        <v>75</v>
      </c>
    </row>
    <row r="1081" spans="1:17" x14ac:dyDescent="0.3">
      <c r="A1081">
        <v>39017</v>
      </c>
      <c r="B1081" t="s">
        <v>382</v>
      </c>
      <c r="C1081" t="s">
        <v>16</v>
      </c>
      <c r="D1081" t="s">
        <v>22</v>
      </c>
      <c r="E1081">
        <v>6.91</v>
      </c>
      <c r="F1081" s="50">
        <v>44123</v>
      </c>
      <c r="G1081" s="50">
        <v>44126</v>
      </c>
      <c r="H1081">
        <v>6</v>
      </c>
      <c r="I1081">
        <v>2020</v>
      </c>
      <c r="J1081" t="s">
        <v>9</v>
      </c>
      <c r="K1081">
        <v>12</v>
      </c>
      <c r="L1081">
        <v>0.4</v>
      </c>
      <c r="M1081">
        <v>4.8000000000000007</v>
      </c>
      <c r="N1081">
        <v>4</v>
      </c>
      <c r="O1081">
        <v>1.2</v>
      </c>
      <c r="P1081">
        <v>3</v>
      </c>
      <c r="Q1081" t="s">
        <v>12</v>
      </c>
    </row>
    <row r="1082" spans="1:17" x14ac:dyDescent="0.3">
      <c r="A1082">
        <v>39017</v>
      </c>
      <c r="B1082" t="s">
        <v>382</v>
      </c>
      <c r="C1082" t="s">
        <v>16</v>
      </c>
      <c r="D1082" t="s">
        <v>22</v>
      </c>
      <c r="E1082">
        <v>6.91</v>
      </c>
      <c r="F1082" s="50">
        <v>44123</v>
      </c>
      <c r="G1082" s="50">
        <v>44126</v>
      </c>
      <c r="H1082">
        <v>6</v>
      </c>
      <c r="I1082">
        <v>2020</v>
      </c>
      <c r="J1082" t="s">
        <v>9</v>
      </c>
      <c r="K1082">
        <v>12</v>
      </c>
      <c r="L1082">
        <v>0.4</v>
      </c>
      <c r="M1082">
        <v>4.8000000000000007</v>
      </c>
      <c r="N1082">
        <v>4</v>
      </c>
      <c r="O1082">
        <v>1.2</v>
      </c>
      <c r="P1082">
        <v>3</v>
      </c>
      <c r="Q1082" t="s">
        <v>118</v>
      </c>
    </row>
    <row r="1083" spans="1:17" x14ac:dyDescent="0.3">
      <c r="A1083">
        <v>39017</v>
      </c>
      <c r="B1083" t="s">
        <v>382</v>
      </c>
      <c r="C1083" t="s">
        <v>16</v>
      </c>
      <c r="D1083" t="s">
        <v>22</v>
      </c>
      <c r="E1083">
        <v>6.91</v>
      </c>
      <c r="F1083" s="50">
        <v>44123</v>
      </c>
      <c r="G1083" s="50">
        <v>44126</v>
      </c>
      <c r="H1083">
        <v>6</v>
      </c>
      <c r="I1083">
        <v>2020</v>
      </c>
      <c r="J1083" t="s">
        <v>9</v>
      </c>
      <c r="K1083">
        <v>12</v>
      </c>
      <c r="L1083">
        <v>0.4</v>
      </c>
      <c r="M1083">
        <v>4.8000000000000007</v>
      </c>
      <c r="N1083">
        <v>4</v>
      </c>
      <c r="O1083">
        <v>1.2</v>
      </c>
      <c r="P1083">
        <v>3</v>
      </c>
      <c r="Q1083" t="s">
        <v>41</v>
      </c>
    </row>
    <row r="1084" spans="1:17" x14ac:dyDescent="0.3">
      <c r="A1084">
        <v>39017</v>
      </c>
      <c r="B1084" t="s">
        <v>382</v>
      </c>
      <c r="C1084" t="s">
        <v>16</v>
      </c>
      <c r="D1084" t="s">
        <v>22</v>
      </c>
      <c r="E1084">
        <v>6.91</v>
      </c>
      <c r="F1084" s="50">
        <v>44123</v>
      </c>
      <c r="G1084" s="50">
        <v>44126</v>
      </c>
      <c r="H1084">
        <v>6</v>
      </c>
      <c r="I1084">
        <v>2020</v>
      </c>
      <c r="J1084" t="s">
        <v>9</v>
      </c>
      <c r="K1084">
        <v>12</v>
      </c>
      <c r="L1084">
        <v>0.4</v>
      </c>
      <c r="M1084">
        <v>4.8000000000000007</v>
      </c>
      <c r="N1084">
        <v>4</v>
      </c>
      <c r="O1084">
        <v>1.2</v>
      </c>
      <c r="P1084">
        <v>3</v>
      </c>
      <c r="Q1084" t="s">
        <v>26</v>
      </c>
    </row>
    <row r="1085" spans="1:17" x14ac:dyDescent="0.3">
      <c r="A1085">
        <v>39017</v>
      </c>
      <c r="B1085" t="s">
        <v>382</v>
      </c>
      <c r="C1085" t="s">
        <v>16</v>
      </c>
      <c r="D1085" t="s">
        <v>22</v>
      </c>
      <c r="E1085">
        <v>6.91</v>
      </c>
      <c r="F1085" s="50">
        <v>44123</v>
      </c>
      <c r="G1085" s="50">
        <v>44126</v>
      </c>
      <c r="H1085">
        <v>6</v>
      </c>
      <c r="I1085">
        <v>2020</v>
      </c>
      <c r="J1085" t="s">
        <v>9</v>
      </c>
      <c r="K1085">
        <v>12</v>
      </c>
      <c r="L1085">
        <v>0.4</v>
      </c>
      <c r="M1085">
        <v>4.8000000000000007</v>
      </c>
      <c r="N1085">
        <v>4</v>
      </c>
      <c r="O1085">
        <v>1.2</v>
      </c>
      <c r="P1085">
        <v>3</v>
      </c>
      <c r="Q1085" t="s">
        <v>103</v>
      </c>
    </row>
    <row r="1086" spans="1:17" x14ac:dyDescent="0.3">
      <c r="A1086">
        <v>42057</v>
      </c>
      <c r="B1086" t="s">
        <v>383</v>
      </c>
      <c r="C1086" t="s">
        <v>3</v>
      </c>
      <c r="D1086" t="s">
        <v>4</v>
      </c>
      <c r="E1086">
        <v>5.61</v>
      </c>
      <c r="F1086" s="50">
        <v>44207</v>
      </c>
      <c r="G1086" s="50">
        <v>44207</v>
      </c>
      <c r="H1086">
        <v>5</v>
      </c>
      <c r="I1086">
        <v>2020</v>
      </c>
      <c r="J1086" t="s">
        <v>5</v>
      </c>
      <c r="K1086">
        <v>4</v>
      </c>
      <c r="L1086">
        <v>2.194444444444444E-2</v>
      </c>
      <c r="M1086">
        <v>8.7777777777777774E-2</v>
      </c>
      <c r="N1086">
        <v>1</v>
      </c>
      <c r="O1086">
        <v>8.7777777777777774E-2</v>
      </c>
      <c r="P1086">
        <v>4</v>
      </c>
      <c r="Q1086" t="s">
        <v>24</v>
      </c>
    </row>
    <row r="1087" spans="1:17" x14ac:dyDescent="0.3">
      <c r="A1087">
        <v>42057</v>
      </c>
      <c r="B1087" t="s">
        <v>383</v>
      </c>
      <c r="C1087" t="s">
        <v>3</v>
      </c>
      <c r="D1087" t="s">
        <v>4</v>
      </c>
      <c r="E1087">
        <v>5.61</v>
      </c>
      <c r="F1087" s="50">
        <v>44207</v>
      </c>
      <c r="G1087" s="50">
        <v>44207</v>
      </c>
      <c r="H1087">
        <v>5</v>
      </c>
      <c r="I1087">
        <v>2020</v>
      </c>
      <c r="J1087" t="s">
        <v>5</v>
      </c>
      <c r="K1087">
        <v>4</v>
      </c>
      <c r="L1087">
        <v>2.194444444444444E-2</v>
      </c>
      <c r="M1087">
        <v>8.7777777777777774E-2</v>
      </c>
      <c r="N1087">
        <v>1</v>
      </c>
      <c r="O1087">
        <v>8.7777777777777774E-2</v>
      </c>
      <c r="P1087">
        <v>4</v>
      </c>
      <c r="Q1087" t="s">
        <v>12</v>
      </c>
    </row>
    <row r="1088" spans="1:17" x14ac:dyDescent="0.3">
      <c r="A1088">
        <v>42057</v>
      </c>
      <c r="B1088" t="s">
        <v>383</v>
      </c>
      <c r="C1088" t="s">
        <v>3</v>
      </c>
      <c r="D1088" t="s">
        <v>4</v>
      </c>
      <c r="E1088">
        <v>5.61</v>
      </c>
      <c r="F1088" s="50">
        <v>44207</v>
      </c>
      <c r="G1088" s="50">
        <v>44207</v>
      </c>
      <c r="H1088">
        <v>5</v>
      </c>
      <c r="I1088">
        <v>2020</v>
      </c>
      <c r="J1088" t="s">
        <v>5</v>
      </c>
      <c r="K1088">
        <v>4</v>
      </c>
      <c r="L1088">
        <v>2.194444444444444E-2</v>
      </c>
      <c r="M1088">
        <v>8.7777777777777774E-2</v>
      </c>
      <c r="N1088">
        <v>1</v>
      </c>
      <c r="O1088">
        <v>8.7777777777777774E-2</v>
      </c>
      <c r="P1088">
        <v>4</v>
      </c>
      <c r="Q1088" t="s">
        <v>103</v>
      </c>
    </row>
    <row r="1089" spans="1:17" x14ac:dyDescent="0.3">
      <c r="A1089">
        <v>48466</v>
      </c>
      <c r="B1089" t="s">
        <v>384</v>
      </c>
      <c r="C1089" t="s">
        <v>16</v>
      </c>
      <c r="D1089" t="s">
        <v>4</v>
      </c>
      <c r="E1089">
        <v>6.31</v>
      </c>
      <c r="F1089" s="50">
        <v>44718</v>
      </c>
      <c r="G1089" s="50">
        <v>44724</v>
      </c>
      <c r="H1089">
        <v>6</v>
      </c>
      <c r="I1089">
        <v>2021</v>
      </c>
      <c r="J1089" t="s">
        <v>19</v>
      </c>
      <c r="K1089">
        <v>13</v>
      </c>
      <c r="L1089">
        <v>0.40833333333333333</v>
      </c>
      <c r="M1089">
        <v>5.3083333333333336</v>
      </c>
      <c r="N1089">
        <v>7</v>
      </c>
      <c r="O1089">
        <v>0.75833333333333341</v>
      </c>
      <c r="P1089">
        <v>1.857142857142857</v>
      </c>
      <c r="Q1089" t="s">
        <v>23</v>
      </c>
    </row>
    <row r="1090" spans="1:17" x14ac:dyDescent="0.3">
      <c r="A1090">
        <v>48466</v>
      </c>
      <c r="B1090" t="s">
        <v>384</v>
      </c>
      <c r="C1090" t="s">
        <v>16</v>
      </c>
      <c r="D1090" t="s">
        <v>4</v>
      </c>
      <c r="E1090">
        <v>6.31</v>
      </c>
      <c r="F1090" s="50">
        <v>44718</v>
      </c>
      <c r="G1090" s="50">
        <v>44724</v>
      </c>
      <c r="H1090">
        <v>6</v>
      </c>
      <c r="I1090">
        <v>2021</v>
      </c>
      <c r="J1090" t="s">
        <v>19</v>
      </c>
      <c r="K1090">
        <v>13</v>
      </c>
      <c r="L1090">
        <v>0.40833333333333333</v>
      </c>
      <c r="M1090">
        <v>5.3083333333333336</v>
      </c>
      <c r="N1090">
        <v>7</v>
      </c>
      <c r="O1090">
        <v>0.75833333333333341</v>
      </c>
      <c r="P1090">
        <v>1.857142857142857</v>
      </c>
      <c r="Q1090" t="s">
        <v>87</v>
      </c>
    </row>
    <row r="1091" spans="1:17" x14ac:dyDescent="0.3">
      <c r="A1091">
        <v>48466</v>
      </c>
      <c r="B1091" t="s">
        <v>384</v>
      </c>
      <c r="C1091" t="s">
        <v>16</v>
      </c>
      <c r="D1091" t="s">
        <v>4</v>
      </c>
      <c r="E1091">
        <v>6.31</v>
      </c>
      <c r="F1091" s="50">
        <v>44718</v>
      </c>
      <c r="G1091" s="50">
        <v>44724</v>
      </c>
      <c r="H1091">
        <v>6</v>
      </c>
      <c r="I1091">
        <v>2021</v>
      </c>
      <c r="J1091" t="s">
        <v>19</v>
      </c>
      <c r="K1091">
        <v>13</v>
      </c>
      <c r="L1091">
        <v>0.40833333333333333</v>
      </c>
      <c r="M1091">
        <v>5.3083333333333336</v>
      </c>
      <c r="N1091">
        <v>7</v>
      </c>
      <c r="O1091">
        <v>0.75833333333333341</v>
      </c>
      <c r="P1091">
        <v>1.857142857142857</v>
      </c>
      <c r="Q1091" t="s">
        <v>13</v>
      </c>
    </row>
    <row r="1092" spans="1:17" x14ac:dyDescent="0.3">
      <c r="A1092">
        <v>50678</v>
      </c>
      <c r="B1092" t="s">
        <v>385</v>
      </c>
      <c r="C1092" t="s">
        <v>16</v>
      </c>
      <c r="D1092" t="s">
        <v>4</v>
      </c>
      <c r="E1092">
        <v>6.52</v>
      </c>
      <c r="F1092" s="50">
        <v>44733</v>
      </c>
      <c r="G1092" s="50">
        <v>44740</v>
      </c>
      <c r="H1092">
        <v>7</v>
      </c>
      <c r="I1092">
        <v>2022</v>
      </c>
      <c r="J1092" t="s">
        <v>17</v>
      </c>
      <c r="K1092">
        <v>12</v>
      </c>
      <c r="L1092">
        <v>0.40388888888888891</v>
      </c>
      <c r="M1092">
        <v>4.8466666666666667</v>
      </c>
      <c r="N1092">
        <v>8</v>
      </c>
      <c r="O1092">
        <v>0.60583333333333333</v>
      </c>
      <c r="P1092">
        <v>1.5</v>
      </c>
      <c r="Q1092" t="s">
        <v>23</v>
      </c>
    </row>
    <row r="1093" spans="1:17" x14ac:dyDescent="0.3">
      <c r="A1093">
        <v>50678</v>
      </c>
      <c r="B1093" t="s">
        <v>385</v>
      </c>
      <c r="C1093" t="s">
        <v>16</v>
      </c>
      <c r="D1093" t="s">
        <v>4</v>
      </c>
      <c r="E1093">
        <v>6.52</v>
      </c>
      <c r="F1093" s="50">
        <v>44733</v>
      </c>
      <c r="G1093" s="50">
        <v>44740</v>
      </c>
      <c r="H1093">
        <v>7</v>
      </c>
      <c r="I1093">
        <v>2022</v>
      </c>
      <c r="J1093" t="s">
        <v>17</v>
      </c>
      <c r="K1093">
        <v>12</v>
      </c>
      <c r="L1093">
        <v>0.40388888888888891</v>
      </c>
      <c r="M1093">
        <v>4.8466666666666667</v>
      </c>
      <c r="N1093">
        <v>8</v>
      </c>
      <c r="O1093">
        <v>0.60583333333333333</v>
      </c>
      <c r="P1093">
        <v>1.5</v>
      </c>
      <c r="Q1093" t="s">
        <v>87</v>
      </c>
    </row>
    <row r="1094" spans="1:17" x14ac:dyDescent="0.3">
      <c r="A1094">
        <v>50678</v>
      </c>
      <c r="B1094" t="s">
        <v>385</v>
      </c>
      <c r="C1094" t="s">
        <v>16</v>
      </c>
      <c r="D1094" t="s">
        <v>4</v>
      </c>
      <c r="E1094">
        <v>6.52</v>
      </c>
      <c r="F1094" s="50">
        <v>44733</v>
      </c>
      <c r="G1094" s="50">
        <v>44740</v>
      </c>
      <c r="H1094">
        <v>7</v>
      </c>
      <c r="I1094">
        <v>2022</v>
      </c>
      <c r="J1094" t="s">
        <v>17</v>
      </c>
      <c r="K1094">
        <v>12</v>
      </c>
      <c r="L1094">
        <v>0.40388888888888891</v>
      </c>
      <c r="M1094">
        <v>4.8466666666666667</v>
      </c>
      <c r="N1094">
        <v>8</v>
      </c>
      <c r="O1094">
        <v>0.60583333333333333</v>
      </c>
      <c r="P1094">
        <v>1.5</v>
      </c>
      <c r="Q1094" t="s">
        <v>13</v>
      </c>
    </row>
    <row r="1095" spans="1:17" x14ac:dyDescent="0.3">
      <c r="A1095">
        <v>41833</v>
      </c>
      <c r="B1095" t="s">
        <v>386</v>
      </c>
      <c r="C1095" t="s">
        <v>16</v>
      </c>
      <c r="D1095" t="s">
        <v>22</v>
      </c>
      <c r="E1095">
        <v>7.26</v>
      </c>
      <c r="F1095" s="50">
        <v>44857</v>
      </c>
      <c r="G1095" s="50">
        <v>44889</v>
      </c>
      <c r="H1095">
        <v>7</v>
      </c>
      <c r="I1095">
        <v>2021</v>
      </c>
      <c r="J1095" t="s">
        <v>19</v>
      </c>
      <c r="K1095">
        <v>12</v>
      </c>
      <c r="L1095">
        <v>0.39444444444444438</v>
      </c>
      <c r="M1095">
        <v>4.7333333333333334</v>
      </c>
      <c r="N1095">
        <v>33</v>
      </c>
      <c r="O1095">
        <v>0.14343434343434339</v>
      </c>
      <c r="P1095">
        <v>0.36363636363636359</v>
      </c>
      <c r="Q1095" t="s">
        <v>75</v>
      </c>
    </row>
    <row r="1096" spans="1:17" x14ac:dyDescent="0.3">
      <c r="A1096">
        <v>41833</v>
      </c>
      <c r="B1096" t="s">
        <v>386</v>
      </c>
      <c r="C1096" t="s">
        <v>16</v>
      </c>
      <c r="D1096" t="s">
        <v>22</v>
      </c>
      <c r="E1096">
        <v>7.26</v>
      </c>
      <c r="F1096" s="50">
        <v>44857</v>
      </c>
      <c r="G1096" s="50">
        <v>44889</v>
      </c>
      <c r="H1096">
        <v>7</v>
      </c>
      <c r="I1096">
        <v>2021</v>
      </c>
      <c r="J1096" t="s">
        <v>19</v>
      </c>
      <c r="K1096">
        <v>12</v>
      </c>
      <c r="L1096">
        <v>0.39444444444444438</v>
      </c>
      <c r="M1096">
        <v>4.7333333333333334</v>
      </c>
      <c r="N1096">
        <v>33</v>
      </c>
      <c r="O1096">
        <v>0.14343434343434339</v>
      </c>
      <c r="P1096">
        <v>0.36363636363636359</v>
      </c>
      <c r="Q1096" t="s">
        <v>20</v>
      </c>
    </row>
    <row r="1097" spans="1:17" x14ac:dyDescent="0.3">
      <c r="A1097">
        <v>41833</v>
      </c>
      <c r="B1097" t="s">
        <v>386</v>
      </c>
      <c r="C1097" t="s">
        <v>16</v>
      </c>
      <c r="D1097" t="s">
        <v>22</v>
      </c>
      <c r="E1097">
        <v>7.26</v>
      </c>
      <c r="F1097" s="50">
        <v>44857</v>
      </c>
      <c r="G1097" s="50">
        <v>44889</v>
      </c>
      <c r="H1097">
        <v>7</v>
      </c>
      <c r="I1097">
        <v>2021</v>
      </c>
      <c r="J1097" t="s">
        <v>19</v>
      </c>
      <c r="K1097">
        <v>12</v>
      </c>
      <c r="L1097">
        <v>0.39444444444444438</v>
      </c>
      <c r="M1097">
        <v>4.7333333333333334</v>
      </c>
      <c r="N1097">
        <v>33</v>
      </c>
      <c r="O1097">
        <v>0.14343434343434339</v>
      </c>
      <c r="P1097">
        <v>0.36363636363636359</v>
      </c>
      <c r="Q1097" t="s">
        <v>106</v>
      </c>
    </row>
    <row r="1098" spans="1:17" x14ac:dyDescent="0.3">
      <c r="A1098">
        <v>41833</v>
      </c>
      <c r="B1098" t="s">
        <v>386</v>
      </c>
      <c r="C1098" t="s">
        <v>16</v>
      </c>
      <c r="D1098" t="s">
        <v>22</v>
      </c>
      <c r="E1098">
        <v>7.26</v>
      </c>
      <c r="F1098" s="50">
        <v>44857</v>
      </c>
      <c r="G1098" s="50">
        <v>44889</v>
      </c>
      <c r="H1098">
        <v>7</v>
      </c>
      <c r="I1098">
        <v>2021</v>
      </c>
      <c r="J1098" t="s">
        <v>19</v>
      </c>
      <c r="K1098">
        <v>12</v>
      </c>
      <c r="L1098">
        <v>0.39444444444444438</v>
      </c>
      <c r="M1098">
        <v>4.7333333333333334</v>
      </c>
      <c r="N1098">
        <v>33</v>
      </c>
      <c r="O1098">
        <v>0.14343434343434339</v>
      </c>
      <c r="P1098">
        <v>0.36363636363636359</v>
      </c>
      <c r="Q1098" t="s">
        <v>26</v>
      </c>
    </row>
    <row r="1099" spans="1:17" x14ac:dyDescent="0.3">
      <c r="A1099">
        <v>41833</v>
      </c>
      <c r="B1099" t="s">
        <v>386</v>
      </c>
      <c r="C1099" t="s">
        <v>16</v>
      </c>
      <c r="D1099" t="s">
        <v>22</v>
      </c>
      <c r="E1099">
        <v>7.26</v>
      </c>
      <c r="F1099" s="50">
        <v>44857</v>
      </c>
      <c r="G1099" s="50">
        <v>44889</v>
      </c>
      <c r="H1099">
        <v>7</v>
      </c>
      <c r="I1099">
        <v>2021</v>
      </c>
      <c r="J1099" t="s">
        <v>19</v>
      </c>
      <c r="K1099">
        <v>12</v>
      </c>
      <c r="L1099">
        <v>0.39444444444444438</v>
      </c>
      <c r="M1099">
        <v>4.7333333333333334</v>
      </c>
      <c r="N1099">
        <v>33</v>
      </c>
      <c r="O1099">
        <v>0.14343434343434339</v>
      </c>
      <c r="P1099">
        <v>0.36363636363636359</v>
      </c>
      <c r="Q1099" t="s">
        <v>103</v>
      </c>
    </row>
    <row r="1100" spans="1:17" x14ac:dyDescent="0.3">
      <c r="A1100">
        <v>41833</v>
      </c>
      <c r="B1100" t="s">
        <v>386</v>
      </c>
      <c r="C1100" t="s">
        <v>16</v>
      </c>
      <c r="D1100" t="s">
        <v>22</v>
      </c>
      <c r="E1100">
        <v>7.26</v>
      </c>
      <c r="F1100" s="50">
        <v>44857</v>
      </c>
      <c r="G1100" s="50">
        <v>44889</v>
      </c>
      <c r="H1100">
        <v>7</v>
      </c>
      <c r="I1100">
        <v>2021</v>
      </c>
      <c r="J1100" t="s">
        <v>19</v>
      </c>
      <c r="K1100">
        <v>12</v>
      </c>
      <c r="L1100">
        <v>0.39444444444444438</v>
      </c>
      <c r="M1100">
        <v>4.7333333333333334</v>
      </c>
      <c r="N1100">
        <v>33</v>
      </c>
      <c r="O1100">
        <v>0.14343434343434339</v>
      </c>
      <c r="P1100">
        <v>0.36363636363636359</v>
      </c>
      <c r="Q1100" t="s">
        <v>113</v>
      </c>
    </row>
    <row r="1101" spans="1:17" x14ac:dyDescent="0.3">
      <c r="A1101">
        <v>44276</v>
      </c>
      <c r="B1101" t="s">
        <v>387</v>
      </c>
      <c r="C1101" t="s">
        <v>16</v>
      </c>
      <c r="D1101" t="s">
        <v>59</v>
      </c>
      <c r="E1101">
        <v>6.47</v>
      </c>
      <c r="F1101" s="50">
        <v>44580</v>
      </c>
      <c r="G1101" s="50">
        <v>44587</v>
      </c>
      <c r="H1101">
        <v>6</v>
      </c>
      <c r="I1101">
        <v>2021</v>
      </c>
      <c r="J1101" t="s">
        <v>17</v>
      </c>
      <c r="K1101">
        <v>12</v>
      </c>
      <c r="L1101">
        <v>0.39444444444444438</v>
      </c>
      <c r="M1101">
        <v>4.7333333333333334</v>
      </c>
      <c r="N1101">
        <v>8</v>
      </c>
      <c r="O1101">
        <v>0.59166666666666667</v>
      </c>
      <c r="P1101">
        <v>1.5</v>
      </c>
      <c r="Q1101" t="s">
        <v>23</v>
      </c>
    </row>
    <row r="1102" spans="1:17" x14ac:dyDescent="0.3">
      <c r="A1102">
        <v>44276</v>
      </c>
      <c r="B1102" t="s">
        <v>387</v>
      </c>
      <c r="C1102" t="s">
        <v>16</v>
      </c>
      <c r="D1102" t="s">
        <v>59</v>
      </c>
      <c r="E1102">
        <v>6.47</v>
      </c>
      <c r="F1102" s="50">
        <v>44580</v>
      </c>
      <c r="G1102" s="50">
        <v>44587</v>
      </c>
      <c r="H1102">
        <v>6</v>
      </c>
      <c r="I1102">
        <v>2021</v>
      </c>
      <c r="J1102" t="s">
        <v>17</v>
      </c>
      <c r="K1102">
        <v>12</v>
      </c>
      <c r="L1102">
        <v>0.39444444444444438</v>
      </c>
      <c r="M1102">
        <v>4.7333333333333334</v>
      </c>
      <c r="N1102">
        <v>8</v>
      </c>
      <c r="O1102">
        <v>0.59166666666666667</v>
      </c>
      <c r="P1102">
        <v>1.5</v>
      </c>
      <c r="Q1102" t="s">
        <v>20</v>
      </c>
    </row>
    <row r="1103" spans="1:17" x14ac:dyDescent="0.3">
      <c r="A1103">
        <v>44276</v>
      </c>
      <c r="B1103" t="s">
        <v>387</v>
      </c>
      <c r="C1103" t="s">
        <v>16</v>
      </c>
      <c r="D1103" t="s">
        <v>59</v>
      </c>
      <c r="E1103">
        <v>6.47</v>
      </c>
      <c r="F1103" s="50">
        <v>44580</v>
      </c>
      <c r="G1103" s="50">
        <v>44587</v>
      </c>
      <c r="H1103">
        <v>6</v>
      </c>
      <c r="I1103">
        <v>2021</v>
      </c>
      <c r="J1103" t="s">
        <v>17</v>
      </c>
      <c r="K1103">
        <v>12</v>
      </c>
      <c r="L1103">
        <v>0.39444444444444438</v>
      </c>
      <c r="M1103">
        <v>4.7333333333333334</v>
      </c>
      <c r="N1103">
        <v>8</v>
      </c>
      <c r="O1103">
        <v>0.59166666666666667</v>
      </c>
      <c r="P1103">
        <v>1.5</v>
      </c>
      <c r="Q1103" t="s">
        <v>11</v>
      </c>
    </row>
    <row r="1104" spans="1:17" x14ac:dyDescent="0.3">
      <c r="A1104">
        <v>44276</v>
      </c>
      <c r="B1104" t="s">
        <v>387</v>
      </c>
      <c r="C1104" t="s">
        <v>16</v>
      </c>
      <c r="D1104" t="s">
        <v>59</v>
      </c>
      <c r="E1104">
        <v>6.47</v>
      </c>
      <c r="F1104" s="50">
        <v>44580</v>
      </c>
      <c r="G1104" s="50">
        <v>44587</v>
      </c>
      <c r="H1104">
        <v>6</v>
      </c>
      <c r="I1104">
        <v>2021</v>
      </c>
      <c r="J1104" t="s">
        <v>17</v>
      </c>
      <c r="K1104">
        <v>12</v>
      </c>
      <c r="L1104">
        <v>0.39444444444444438</v>
      </c>
      <c r="M1104">
        <v>4.7333333333333334</v>
      </c>
      <c r="N1104">
        <v>8</v>
      </c>
      <c r="O1104">
        <v>0.59166666666666667</v>
      </c>
      <c r="P1104">
        <v>1.5</v>
      </c>
      <c r="Q1104" t="s">
        <v>14</v>
      </c>
    </row>
    <row r="1105" spans="1:17" x14ac:dyDescent="0.3">
      <c r="A1105">
        <v>38558</v>
      </c>
      <c r="B1105" t="s">
        <v>388</v>
      </c>
      <c r="C1105" t="s">
        <v>85</v>
      </c>
      <c r="D1105" t="s">
        <v>4</v>
      </c>
      <c r="E1105">
        <v>6.11</v>
      </c>
      <c r="F1105" s="50">
        <v>44041</v>
      </c>
      <c r="G1105" s="50">
        <v>44041</v>
      </c>
      <c r="H1105">
        <v>5</v>
      </c>
      <c r="I1105">
        <v>2019</v>
      </c>
      <c r="J1105" t="s">
        <v>17</v>
      </c>
      <c r="K1105">
        <v>1</v>
      </c>
      <c r="L1105">
        <v>0.97388888888888892</v>
      </c>
      <c r="M1105">
        <v>0.97388888888888892</v>
      </c>
      <c r="N1105">
        <v>1</v>
      </c>
      <c r="O1105">
        <v>0.97388888888888892</v>
      </c>
      <c r="P1105">
        <v>1</v>
      </c>
      <c r="Q1105" t="s">
        <v>20</v>
      </c>
    </row>
    <row r="1106" spans="1:17" x14ac:dyDescent="0.3">
      <c r="A1106">
        <v>38558</v>
      </c>
      <c r="B1106" t="s">
        <v>388</v>
      </c>
      <c r="C1106" t="s">
        <v>85</v>
      </c>
      <c r="D1106" t="s">
        <v>4</v>
      </c>
      <c r="E1106">
        <v>6.11</v>
      </c>
      <c r="F1106" s="50">
        <v>44041</v>
      </c>
      <c r="G1106" s="50">
        <v>44041</v>
      </c>
      <c r="H1106">
        <v>5</v>
      </c>
      <c r="I1106">
        <v>2019</v>
      </c>
      <c r="J1106" t="s">
        <v>17</v>
      </c>
      <c r="K1106">
        <v>1</v>
      </c>
      <c r="L1106">
        <v>0.97388888888888892</v>
      </c>
      <c r="M1106">
        <v>0.97388888888888892</v>
      </c>
      <c r="N1106">
        <v>1</v>
      </c>
      <c r="O1106">
        <v>0.97388888888888892</v>
      </c>
      <c r="P1106">
        <v>1</v>
      </c>
      <c r="Q1106" t="s">
        <v>11</v>
      </c>
    </row>
    <row r="1107" spans="1:17" x14ac:dyDescent="0.3">
      <c r="A1107">
        <v>37587</v>
      </c>
      <c r="B1107" t="s">
        <v>389</v>
      </c>
      <c r="C1107" t="s">
        <v>16</v>
      </c>
      <c r="D1107" t="s">
        <v>98</v>
      </c>
      <c r="E1107">
        <v>6.66</v>
      </c>
      <c r="F1107" s="50">
        <v>44311</v>
      </c>
      <c r="G1107" s="50">
        <v>44320</v>
      </c>
      <c r="H1107">
        <v>5</v>
      </c>
      <c r="I1107">
        <v>2020</v>
      </c>
      <c r="J1107" t="s">
        <v>5</v>
      </c>
      <c r="K1107">
        <v>12</v>
      </c>
      <c r="L1107">
        <v>0.40555555555555561</v>
      </c>
      <c r="M1107">
        <v>4.8666666666666671</v>
      </c>
      <c r="N1107">
        <v>10</v>
      </c>
      <c r="O1107">
        <v>0.48666666666666669</v>
      </c>
      <c r="P1107">
        <v>1.2</v>
      </c>
      <c r="Q1107" t="s">
        <v>11</v>
      </c>
    </row>
    <row r="1108" spans="1:17" x14ac:dyDescent="0.3">
      <c r="A1108">
        <v>37587</v>
      </c>
      <c r="B1108" t="s">
        <v>389</v>
      </c>
      <c r="C1108" t="s">
        <v>16</v>
      </c>
      <c r="D1108" t="s">
        <v>98</v>
      </c>
      <c r="E1108">
        <v>6.66</v>
      </c>
      <c r="F1108" s="50">
        <v>44311</v>
      </c>
      <c r="G1108" s="50">
        <v>44320</v>
      </c>
      <c r="H1108">
        <v>5</v>
      </c>
      <c r="I1108">
        <v>2020</v>
      </c>
      <c r="J1108" t="s">
        <v>5</v>
      </c>
      <c r="K1108">
        <v>12</v>
      </c>
      <c r="L1108">
        <v>0.40555555555555561</v>
      </c>
      <c r="M1108">
        <v>4.8666666666666671</v>
      </c>
      <c r="N1108">
        <v>10</v>
      </c>
      <c r="O1108">
        <v>0.48666666666666669</v>
      </c>
      <c r="P1108">
        <v>1.2</v>
      </c>
      <c r="Q1108" t="s">
        <v>37</v>
      </c>
    </row>
    <row r="1109" spans="1:17" x14ac:dyDescent="0.3">
      <c r="A1109">
        <v>37587</v>
      </c>
      <c r="B1109" t="s">
        <v>389</v>
      </c>
      <c r="C1109" t="s">
        <v>16</v>
      </c>
      <c r="D1109" t="s">
        <v>98</v>
      </c>
      <c r="E1109">
        <v>6.66</v>
      </c>
      <c r="F1109" s="50">
        <v>44311</v>
      </c>
      <c r="G1109" s="50">
        <v>44320</v>
      </c>
      <c r="H1109">
        <v>5</v>
      </c>
      <c r="I1109">
        <v>2020</v>
      </c>
      <c r="J1109" t="s">
        <v>5</v>
      </c>
      <c r="K1109">
        <v>12</v>
      </c>
      <c r="L1109">
        <v>0.40555555555555561</v>
      </c>
      <c r="M1109">
        <v>4.8666666666666671</v>
      </c>
      <c r="N1109">
        <v>10</v>
      </c>
      <c r="O1109">
        <v>0.48666666666666669</v>
      </c>
      <c r="P1109">
        <v>1.2</v>
      </c>
      <c r="Q1109" t="s">
        <v>38</v>
      </c>
    </row>
    <row r="1110" spans="1:17" x14ac:dyDescent="0.3">
      <c r="A1110">
        <v>48239</v>
      </c>
      <c r="B1110" t="s">
        <v>390</v>
      </c>
      <c r="C1110" t="s">
        <v>16</v>
      </c>
      <c r="D1110" t="s">
        <v>59</v>
      </c>
      <c r="E1110">
        <v>6.94</v>
      </c>
      <c r="F1110" s="50">
        <v>44928</v>
      </c>
      <c r="G1110" s="50">
        <v>44944</v>
      </c>
      <c r="H1110">
        <v>3</v>
      </c>
      <c r="I1110">
        <v>2022</v>
      </c>
      <c r="J1110" t="s">
        <v>9</v>
      </c>
      <c r="K1110">
        <v>12</v>
      </c>
      <c r="L1110">
        <v>0.39444444444444438</v>
      </c>
      <c r="M1110">
        <v>4.7333333333333334</v>
      </c>
      <c r="N1110">
        <v>17</v>
      </c>
      <c r="O1110">
        <v>0.27843137254901962</v>
      </c>
      <c r="P1110">
        <v>0.70588235294117652</v>
      </c>
      <c r="Q1110" t="s">
        <v>10</v>
      </c>
    </row>
    <row r="1111" spans="1:17" x14ac:dyDescent="0.3">
      <c r="A1111">
        <v>48239</v>
      </c>
      <c r="B1111" t="s">
        <v>390</v>
      </c>
      <c r="C1111" t="s">
        <v>16</v>
      </c>
      <c r="D1111" t="s">
        <v>59</v>
      </c>
      <c r="E1111">
        <v>6.94</v>
      </c>
      <c r="F1111" s="50">
        <v>44928</v>
      </c>
      <c r="G1111" s="50">
        <v>44944</v>
      </c>
      <c r="H1111">
        <v>3</v>
      </c>
      <c r="I1111">
        <v>2022</v>
      </c>
      <c r="J1111" t="s">
        <v>9</v>
      </c>
      <c r="K1111">
        <v>12</v>
      </c>
      <c r="L1111">
        <v>0.39444444444444438</v>
      </c>
      <c r="M1111">
        <v>4.7333333333333334</v>
      </c>
      <c r="N1111">
        <v>17</v>
      </c>
      <c r="O1111">
        <v>0.27843137254901962</v>
      </c>
      <c r="P1111">
        <v>0.70588235294117652</v>
      </c>
      <c r="Q1111" t="s">
        <v>11</v>
      </c>
    </row>
    <row r="1112" spans="1:17" x14ac:dyDescent="0.3">
      <c r="A1112">
        <v>48239</v>
      </c>
      <c r="B1112" t="s">
        <v>390</v>
      </c>
      <c r="C1112" t="s">
        <v>16</v>
      </c>
      <c r="D1112" t="s">
        <v>59</v>
      </c>
      <c r="E1112">
        <v>6.94</v>
      </c>
      <c r="F1112" s="50">
        <v>44928</v>
      </c>
      <c r="G1112" s="50">
        <v>44944</v>
      </c>
      <c r="H1112">
        <v>3</v>
      </c>
      <c r="I1112">
        <v>2022</v>
      </c>
      <c r="J1112" t="s">
        <v>9</v>
      </c>
      <c r="K1112">
        <v>12</v>
      </c>
      <c r="L1112">
        <v>0.39444444444444438</v>
      </c>
      <c r="M1112">
        <v>4.7333333333333334</v>
      </c>
      <c r="N1112">
        <v>17</v>
      </c>
      <c r="O1112">
        <v>0.27843137254901962</v>
      </c>
      <c r="P1112">
        <v>0.70588235294117652</v>
      </c>
      <c r="Q1112" t="s">
        <v>25</v>
      </c>
    </row>
    <row r="1113" spans="1:17" x14ac:dyDescent="0.3">
      <c r="A1113">
        <v>48239</v>
      </c>
      <c r="B1113" t="s">
        <v>390</v>
      </c>
      <c r="C1113" t="s">
        <v>16</v>
      </c>
      <c r="D1113" t="s">
        <v>59</v>
      </c>
      <c r="E1113">
        <v>6.94</v>
      </c>
      <c r="F1113" s="50">
        <v>44928</v>
      </c>
      <c r="G1113" s="50">
        <v>44944</v>
      </c>
      <c r="H1113">
        <v>3</v>
      </c>
      <c r="I1113">
        <v>2022</v>
      </c>
      <c r="J1113" t="s">
        <v>9</v>
      </c>
      <c r="K1113">
        <v>12</v>
      </c>
      <c r="L1113">
        <v>0.39444444444444438</v>
      </c>
      <c r="M1113">
        <v>4.7333333333333334</v>
      </c>
      <c r="N1113">
        <v>17</v>
      </c>
      <c r="O1113">
        <v>0.27843137254901962</v>
      </c>
      <c r="P1113">
        <v>0.70588235294117652</v>
      </c>
      <c r="Q1113" t="s">
        <v>102</v>
      </c>
    </row>
    <row r="1114" spans="1:17" x14ac:dyDescent="0.3">
      <c r="A1114">
        <v>40165</v>
      </c>
      <c r="B1114" t="s">
        <v>391</v>
      </c>
      <c r="C1114" t="s">
        <v>16</v>
      </c>
      <c r="D1114" t="s">
        <v>4</v>
      </c>
      <c r="E1114">
        <v>5.37</v>
      </c>
      <c r="F1114" s="50">
        <v>44166</v>
      </c>
      <c r="G1114" s="50">
        <v>44171</v>
      </c>
      <c r="H1114">
        <v>5</v>
      </c>
      <c r="I1114">
        <v>2020</v>
      </c>
      <c r="J1114" t="s">
        <v>17</v>
      </c>
      <c r="K1114">
        <v>12</v>
      </c>
      <c r="L1114">
        <v>0.40944444444444439</v>
      </c>
      <c r="M1114">
        <v>4.9133333333333331</v>
      </c>
      <c r="N1114">
        <v>6</v>
      </c>
      <c r="O1114">
        <v>0.81888888888888889</v>
      </c>
      <c r="P1114">
        <v>2</v>
      </c>
      <c r="Q1114" t="s">
        <v>87</v>
      </c>
    </row>
    <row r="1115" spans="1:17" x14ac:dyDescent="0.3">
      <c r="A1115">
        <v>40165</v>
      </c>
      <c r="B1115" t="s">
        <v>391</v>
      </c>
      <c r="C1115" t="s">
        <v>16</v>
      </c>
      <c r="D1115" t="s">
        <v>4</v>
      </c>
      <c r="E1115">
        <v>5.37</v>
      </c>
      <c r="F1115" s="50">
        <v>44166</v>
      </c>
      <c r="G1115" s="50">
        <v>44171</v>
      </c>
      <c r="H1115">
        <v>5</v>
      </c>
      <c r="I1115">
        <v>2020</v>
      </c>
      <c r="J1115" t="s">
        <v>17</v>
      </c>
      <c r="K1115">
        <v>12</v>
      </c>
      <c r="L1115">
        <v>0.40944444444444439</v>
      </c>
      <c r="M1115">
        <v>4.9133333333333331</v>
      </c>
      <c r="N1115">
        <v>6</v>
      </c>
      <c r="O1115">
        <v>0.81888888888888889</v>
      </c>
      <c r="P1115">
        <v>2</v>
      </c>
      <c r="Q1115" t="s">
        <v>38</v>
      </c>
    </row>
    <row r="1116" spans="1:17" x14ac:dyDescent="0.3">
      <c r="A1116">
        <v>40165</v>
      </c>
      <c r="B1116" t="s">
        <v>391</v>
      </c>
      <c r="C1116" t="s">
        <v>16</v>
      </c>
      <c r="D1116" t="s">
        <v>4</v>
      </c>
      <c r="E1116">
        <v>5.37</v>
      </c>
      <c r="F1116" s="50">
        <v>44166</v>
      </c>
      <c r="G1116" s="50">
        <v>44171</v>
      </c>
      <c r="H1116">
        <v>5</v>
      </c>
      <c r="I1116">
        <v>2020</v>
      </c>
      <c r="J1116" t="s">
        <v>17</v>
      </c>
      <c r="K1116">
        <v>12</v>
      </c>
      <c r="L1116">
        <v>0.40944444444444439</v>
      </c>
      <c r="M1116">
        <v>4.9133333333333331</v>
      </c>
      <c r="N1116">
        <v>6</v>
      </c>
      <c r="O1116">
        <v>0.81888888888888889</v>
      </c>
      <c r="P1116">
        <v>2</v>
      </c>
      <c r="Q1116" t="s">
        <v>13</v>
      </c>
    </row>
    <row r="1117" spans="1:17" x14ac:dyDescent="0.3">
      <c r="A1117">
        <v>189</v>
      </c>
      <c r="B1117" t="s">
        <v>392</v>
      </c>
      <c r="C1117" t="s">
        <v>16</v>
      </c>
      <c r="D1117" t="s">
        <v>22</v>
      </c>
      <c r="E1117">
        <v>7.1</v>
      </c>
      <c r="F1117" s="50">
        <v>42647</v>
      </c>
      <c r="G1117" s="50">
        <v>42696</v>
      </c>
      <c r="H1117">
        <v>5</v>
      </c>
      <c r="I1117">
        <v>2000</v>
      </c>
      <c r="J1117" t="s">
        <v>17</v>
      </c>
      <c r="K1117">
        <v>24</v>
      </c>
      <c r="L1117">
        <v>0.38333333333333341</v>
      </c>
      <c r="M1117">
        <v>9.2000000000000011</v>
      </c>
      <c r="N1117">
        <v>50</v>
      </c>
      <c r="O1117">
        <v>0.184</v>
      </c>
      <c r="P1117">
        <v>0.48</v>
      </c>
      <c r="Q1117" t="s">
        <v>20</v>
      </c>
    </row>
    <row r="1118" spans="1:17" x14ac:dyDescent="0.3">
      <c r="A1118">
        <v>189</v>
      </c>
      <c r="B1118" t="s">
        <v>392</v>
      </c>
      <c r="C1118" t="s">
        <v>16</v>
      </c>
      <c r="D1118" t="s">
        <v>22</v>
      </c>
      <c r="E1118">
        <v>7.1</v>
      </c>
      <c r="F1118" s="50">
        <v>42647</v>
      </c>
      <c r="G1118" s="50">
        <v>42696</v>
      </c>
      <c r="H1118">
        <v>5</v>
      </c>
      <c r="I1118">
        <v>2000</v>
      </c>
      <c r="J1118" t="s">
        <v>17</v>
      </c>
      <c r="K1118">
        <v>24</v>
      </c>
      <c r="L1118">
        <v>0.38333333333333341</v>
      </c>
      <c r="M1118">
        <v>9.2000000000000011</v>
      </c>
      <c r="N1118">
        <v>50</v>
      </c>
      <c r="O1118">
        <v>0.184</v>
      </c>
      <c r="P1118">
        <v>0.48</v>
      </c>
      <c r="Q1118" t="s">
        <v>56</v>
      </c>
    </row>
    <row r="1119" spans="1:17" x14ac:dyDescent="0.3">
      <c r="A1119">
        <v>189</v>
      </c>
      <c r="B1119" t="s">
        <v>392</v>
      </c>
      <c r="C1119" t="s">
        <v>16</v>
      </c>
      <c r="D1119" t="s">
        <v>22</v>
      </c>
      <c r="E1119">
        <v>7.1</v>
      </c>
      <c r="F1119" s="50">
        <v>42647</v>
      </c>
      <c r="G1119" s="50">
        <v>42696</v>
      </c>
      <c r="H1119">
        <v>5</v>
      </c>
      <c r="I1119">
        <v>2000</v>
      </c>
      <c r="J1119" t="s">
        <v>17</v>
      </c>
      <c r="K1119">
        <v>24</v>
      </c>
      <c r="L1119">
        <v>0.38333333333333341</v>
      </c>
      <c r="M1119">
        <v>9.2000000000000011</v>
      </c>
      <c r="N1119">
        <v>50</v>
      </c>
      <c r="O1119">
        <v>0.184</v>
      </c>
      <c r="P1119">
        <v>0.48</v>
      </c>
      <c r="Q1119" t="s">
        <v>45</v>
      </c>
    </row>
    <row r="1120" spans="1:17" x14ac:dyDescent="0.3">
      <c r="A1120">
        <v>189</v>
      </c>
      <c r="B1120" t="s">
        <v>392</v>
      </c>
      <c r="C1120" t="s">
        <v>16</v>
      </c>
      <c r="D1120" t="s">
        <v>22</v>
      </c>
      <c r="E1120">
        <v>7.1</v>
      </c>
      <c r="F1120" s="50">
        <v>42647</v>
      </c>
      <c r="G1120" s="50">
        <v>42696</v>
      </c>
      <c r="H1120">
        <v>5</v>
      </c>
      <c r="I1120">
        <v>2000</v>
      </c>
      <c r="J1120" t="s">
        <v>17</v>
      </c>
      <c r="K1120">
        <v>24</v>
      </c>
      <c r="L1120">
        <v>0.38333333333333341</v>
      </c>
      <c r="M1120">
        <v>9.2000000000000011</v>
      </c>
      <c r="N1120">
        <v>50</v>
      </c>
      <c r="O1120">
        <v>0.184</v>
      </c>
      <c r="P1120">
        <v>0.48</v>
      </c>
      <c r="Q1120" t="s">
        <v>41</v>
      </c>
    </row>
    <row r="1121" spans="1:17" x14ac:dyDescent="0.3">
      <c r="A1121">
        <v>189</v>
      </c>
      <c r="B1121" t="s">
        <v>392</v>
      </c>
      <c r="C1121" t="s">
        <v>16</v>
      </c>
      <c r="D1121" t="s">
        <v>22</v>
      </c>
      <c r="E1121">
        <v>7.1</v>
      </c>
      <c r="F1121" s="50">
        <v>42647</v>
      </c>
      <c r="G1121" s="50">
        <v>42696</v>
      </c>
      <c r="H1121">
        <v>5</v>
      </c>
      <c r="I1121">
        <v>2000</v>
      </c>
      <c r="J1121" t="s">
        <v>17</v>
      </c>
      <c r="K1121">
        <v>24</v>
      </c>
      <c r="L1121">
        <v>0.38333333333333341</v>
      </c>
      <c r="M1121">
        <v>9.2000000000000011</v>
      </c>
      <c r="N1121">
        <v>50</v>
      </c>
      <c r="O1121">
        <v>0.184</v>
      </c>
      <c r="P1121">
        <v>0.48</v>
      </c>
      <c r="Q1121" t="s">
        <v>26</v>
      </c>
    </row>
    <row r="1122" spans="1:17" x14ac:dyDescent="0.3">
      <c r="A1122">
        <v>49751</v>
      </c>
      <c r="B1122" t="s">
        <v>393</v>
      </c>
      <c r="C1122" t="s">
        <v>69</v>
      </c>
      <c r="D1122" t="s">
        <v>4</v>
      </c>
      <c r="E1122">
        <v>6.91</v>
      </c>
      <c r="F1122" s="50">
        <v>44990</v>
      </c>
      <c r="G1122" s="50">
        <v>44990</v>
      </c>
      <c r="H1122">
        <v>5</v>
      </c>
      <c r="I1122">
        <v>2021</v>
      </c>
      <c r="J1122" t="s">
        <v>5</v>
      </c>
      <c r="K1122">
        <v>1</v>
      </c>
      <c r="L1122">
        <v>6.0833333333333343E-2</v>
      </c>
      <c r="M1122">
        <v>6.0833333333333343E-2</v>
      </c>
      <c r="N1122">
        <v>1</v>
      </c>
      <c r="O1122">
        <v>6.0833333333333343E-2</v>
      </c>
      <c r="P1122">
        <v>1</v>
      </c>
      <c r="Q1122" t="s">
        <v>38</v>
      </c>
    </row>
    <row r="1123" spans="1:17" x14ac:dyDescent="0.3">
      <c r="A1123">
        <v>39071</v>
      </c>
      <c r="B1123" t="s">
        <v>394</v>
      </c>
      <c r="C1123" t="s">
        <v>16</v>
      </c>
      <c r="D1123" t="s">
        <v>105</v>
      </c>
      <c r="E1123">
        <v>7.65</v>
      </c>
      <c r="F1123" s="50">
        <v>43808</v>
      </c>
      <c r="G1123" s="50">
        <v>43814</v>
      </c>
      <c r="H1123">
        <v>6</v>
      </c>
      <c r="I1123">
        <v>2019</v>
      </c>
      <c r="J1123" t="s">
        <v>5</v>
      </c>
      <c r="K1123">
        <v>12</v>
      </c>
      <c r="L1123">
        <v>0.4</v>
      </c>
      <c r="M1123">
        <v>4.8000000000000007</v>
      </c>
      <c r="N1123">
        <v>7</v>
      </c>
      <c r="O1123">
        <v>0.68571428571428583</v>
      </c>
      <c r="P1123">
        <v>1.714285714285714</v>
      </c>
      <c r="Q1123" t="s">
        <v>73</v>
      </c>
    </row>
    <row r="1124" spans="1:17" x14ac:dyDescent="0.3">
      <c r="A1124">
        <v>39071</v>
      </c>
      <c r="B1124" t="s">
        <v>394</v>
      </c>
      <c r="C1124" t="s">
        <v>16</v>
      </c>
      <c r="D1124" t="s">
        <v>105</v>
      </c>
      <c r="E1124">
        <v>7.65</v>
      </c>
      <c r="F1124" s="50">
        <v>43808</v>
      </c>
      <c r="G1124" s="50">
        <v>43814</v>
      </c>
      <c r="H1124">
        <v>6</v>
      </c>
      <c r="I1124">
        <v>2019</v>
      </c>
      <c r="J1124" t="s">
        <v>5</v>
      </c>
      <c r="K1124">
        <v>12</v>
      </c>
      <c r="L1124">
        <v>0.4</v>
      </c>
      <c r="M1124">
        <v>4.8000000000000007</v>
      </c>
      <c r="N1124">
        <v>7</v>
      </c>
      <c r="O1124">
        <v>0.68571428571428583</v>
      </c>
      <c r="P1124">
        <v>1.714285714285714</v>
      </c>
      <c r="Q1124" t="s">
        <v>20</v>
      </c>
    </row>
    <row r="1125" spans="1:17" x14ac:dyDescent="0.3">
      <c r="A1125">
        <v>39071</v>
      </c>
      <c r="B1125" t="s">
        <v>394</v>
      </c>
      <c r="C1125" t="s">
        <v>16</v>
      </c>
      <c r="D1125" t="s">
        <v>105</v>
      </c>
      <c r="E1125">
        <v>7.65</v>
      </c>
      <c r="F1125" s="50">
        <v>43808</v>
      </c>
      <c r="G1125" s="50">
        <v>43814</v>
      </c>
      <c r="H1125">
        <v>6</v>
      </c>
      <c r="I1125">
        <v>2019</v>
      </c>
      <c r="J1125" t="s">
        <v>5</v>
      </c>
      <c r="K1125">
        <v>12</v>
      </c>
      <c r="L1125">
        <v>0.4</v>
      </c>
      <c r="M1125">
        <v>4.8000000000000007</v>
      </c>
      <c r="N1125">
        <v>7</v>
      </c>
      <c r="O1125">
        <v>0.68571428571428583</v>
      </c>
      <c r="P1125">
        <v>1.714285714285714</v>
      </c>
      <c r="Q1125" t="s">
        <v>11</v>
      </c>
    </row>
    <row r="1126" spans="1:17" x14ac:dyDescent="0.3">
      <c r="A1126">
        <v>39071</v>
      </c>
      <c r="B1126" t="s">
        <v>394</v>
      </c>
      <c r="C1126" t="s">
        <v>16</v>
      </c>
      <c r="D1126" t="s">
        <v>105</v>
      </c>
      <c r="E1126">
        <v>7.65</v>
      </c>
      <c r="F1126" s="50">
        <v>43808</v>
      </c>
      <c r="G1126" s="50">
        <v>43814</v>
      </c>
      <c r="H1126">
        <v>6</v>
      </c>
      <c r="I1126">
        <v>2019</v>
      </c>
      <c r="J1126" t="s">
        <v>5</v>
      </c>
      <c r="K1126">
        <v>12</v>
      </c>
      <c r="L1126">
        <v>0.4</v>
      </c>
      <c r="M1126">
        <v>4.8000000000000007</v>
      </c>
      <c r="N1126">
        <v>7</v>
      </c>
      <c r="O1126">
        <v>0.68571428571428583</v>
      </c>
      <c r="P1126">
        <v>1.714285714285714</v>
      </c>
      <c r="Q1126" t="s">
        <v>245</v>
      </c>
    </row>
    <row r="1127" spans="1:17" x14ac:dyDescent="0.3">
      <c r="A1127">
        <v>39071</v>
      </c>
      <c r="B1127" t="s">
        <v>394</v>
      </c>
      <c r="C1127" t="s">
        <v>16</v>
      </c>
      <c r="D1127" t="s">
        <v>105</v>
      </c>
      <c r="E1127">
        <v>7.65</v>
      </c>
      <c r="F1127" s="50">
        <v>43808</v>
      </c>
      <c r="G1127" s="50">
        <v>43814</v>
      </c>
      <c r="H1127">
        <v>6</v>
      </c>
      <c r="I1127">
        <v>2019</v>
      </c>
      <c r="J1127" t="s">
        <v>5</v>
      </c>
      <c r="K1127">
        <v>12</v>
      </c>
      <c r="L1127">
        <v>0.4</v>
      </c>
      <c r="M1127">
        <v>4.8000000000000007</v>
      </c>
      <c r="N1127">
        <v>7</v>
      </c>
      <c r="O1127">
        <v>0.68571428571428583</v>
      </c>
      <c r="P1127">
        <v>1.714285714285714</v>
      </c>
      <c r="Q1127" t="s">
        <v>32</v>
      </c>
    </row>
    <row r="1128" spans="1:17" x14ac:dyDescent="0.3">
      <c r="A1128">
        <v>37599</v>
      </c>
      <c r="B1128" t="s">
        <v>395</v>
      </c>
      <c r="C1128" t="s">
        <v>16</v>
      </c>
      <c r="D1128" t="s">
        <v>108</v>
      </c>
      <c r="E1128">
        <v>6.55</v>
      </c>
      <c r="F1128" s="50">
        <v>44364</v>
      </c>
      <c r="G1128" s="50">
        <v>44365</v>
      </c>
      <c r="H1128">
        <v>7</v>
      </c>
      <c r="I1128">
        <v>2020</v>
      </c>
      <c r="J1128" t="s">
        <v>19</v>
      </c>
      <c r="K1128">
        <v>12</v>
      </c>
      <c r="L1128">
        <v>0.40305555555555561</v>
      </c>
      <c r="M1128">
        <v>4.8366666666666669</v>
      </c>
      <c r="N1128">
        <v>2</v>
      </c>
      <c r="O1128">
        <v>2.418333333333333</v>
      </c>
      <c r="P1128">
        <v>6</v>
      </c>
      <c r="Q1128" t="s">
        <v>23</v>
      </c>
    </row>
    <row r="1129" spans="1:17" x14ac:dyDescent="0.3">
      <c r="A1129">
        <v>37599</v>
      </c>
      <c r="B1129" t="s">
        <v>395</v>
      </c>
      <c r="C1129" t="s">
        <v>16</v>
      </c>
      <c r="D1129" t="s">
        <v>108</v>
      </c>
      <c r="E1129">
        <v>6.55</v>
      </c>
      <c r="F1129" s="50">
        <v>44364</v>
      </c>
      <c r="G1129" s="50">
        <v>44365</v>
      </c>
      <c r="H1129">
        <v>7</v>
      </c>
      <c r="I1129">
        <v>2020</v>
      </c>
      <c r="J1129" t="s">
        <v>19</v>
      </c>
      <c r="K1129">
        <v>12</v>
      </c>
      <c r="L1129">
        <v>0.40305555555555561</v>
      </c>
      <c r="M1129">
        <v>4.8366666666666669</v>
      </c>
      <c r="N1129">
        <v>2</v>
      </c>
      <c r="O1129">
        <v>2.418333333333333</v>
      </c>
      <c r="P1129">
        <v>6</v>
      </c>
      <c r="Q1129" t="s">
        <v>11</v>
      </c>
    </row>
    <row r="1130" spans="1:17" x14ac:dyDescent="0.3">
      <c r="A1130">
        <v>1164</v>
      </c>
      <c r="B1130" t="s">
        <v>396</v>
      </c>
      <c r="C1130" t="s">
        <v>16</v>
      </c>
      <c r="D1130" t="s">
        <v>59</v>
      </c>
      <c r="E1130">
        <v>7.16</v>
      </c>
      <c r="F1130" s="50">
        <v>44642</v>
      </c>
      <c r="G1130" s="50">
        <v>44658</v>
      </c>
      <c r="H1130">
        <v>6</v>
      </c>
      <c r="I1130">
        <v>2001</v>
      </c>
      <c r="J1130" t="s">
        <v>17</v>
      </c>
      <c r="K1130">
        <v>24</v>
      </c>
      <c r="L1130">
        <v>0.38333333333333341</v>
      </c>
      <c r="M1130">
        <v>9.2000000000000011</v>
      </c>
      <c r="N1130">
        <v>17</v>
      </c>
      <c r="O1130">
        <v>0.54117647058823537</v>
      </c>
      <c r="P1130">
        <v>1.411764705882353</v>
      </c>
      <c r="Q1130" t="s">
        <v>10</v>
      </c>
    </row>
    <row r="1131" spans="1:17" x14ac:dyDescent="0.3">
      <c r="A1131">
        <v>1164</v>
      </c>
      <c r="B1131" t="s">
        <v>396</v>
      </c>
      <c r="C1131" t="s">
        <v>16</v>
      </c>
      <c r="D1131" t="s">
        <v>59</v>
      </c>
      <c r="E1131">
        <v>7.16</v>
      </c>
      <c r="F1131" s="50">
        <v>44642</v>
      </c>
      <c r="G1131" s="50">
        <v>44658</v>
      </c>
      <c r="H1131">
        <v>6</v>
      </c>
      <c r="I1131">
        <v>2001</v>
      </c>
      <c r="J1131" t="s">
        <v>17</v>
      </c>
      <c r="K1131">
        <v>24</v>
      </c>
      <c r="L1131">
        <v>0.38333333333333341</v>
      </c>
      <c r="M1131">
        <v>9.2000000000000011</v>
      </c>
      <c r="N1131">
        <v>17</v>
      </c>
      <c r="O1131">
        <v>0.54117647058823537</v>
      </c>
      <c r="P1131">
        <v>1.411764705882353</v>
      </c>
      <c r="Q1131" t="s">
        <v>20</v>
      </c>
    </row>
    <row r="1132" spans="1:17" x14ac:dyDescent="0.3">
      <c r="A1132">
        <v>1164</v>
      </c>
      <c r="B1132" t="s">
        <v>396</v>
      </c>
      <c r="C1132" t="s">
        <v>16</v>
      </c>
      <c r="D1132" t="s">
        <v>59</v>
      </c>
      <c r="E1132">
        <v>7.16</v>
      </c>
      <c r="F1132" s="50">
        <v>44642</v>
      </c>
      <c r="G1132" s="50">
        <v>44658</v>
      </c>
      <c r="H1132">
        <v>6</v>
      </c>
      <c r="I1132">
        <v>2001</v>
      </c>
      <c r="J1132" t="s">
        <v>17</v>
      </c>
      <c r="K1132">
        <v>24</v>
      </c>
      <c r="L1132">
        <v>0.38333333333333341</v>
      </c>
      <c r="M1132">
        <v>9.2000000000000011</v>
      </c>
      <c r="N1132">
        <v>17</v>
      </c>
      <c r="O1132">
        <v>0.54117647058823537</v>
      </c>
      <c r="P1132">
        <v>1.411764705882353</v>
      </c>
      <c r="Q1132" t="s">
        <v>11</v>
      </c>
    </row>
    <row r="1133" spans="1:17" x14ac:dyDescent="0.3">
      <c r="A1133">
        <v>37979</v>
      </c>
      <c r="B1133" t="s">
        <v>397</v>
      </c>
      <c r="C1133" t="s">
        <v>16</v>
      </c>
      <c r="D1133" t="s">
        <v>22</v>
      </c>
      <c r="E1133">
        <v>6.33</v>
      </c>
      <c r="F1133" s="50">
        <v>43564</v>
      </c>
      <c r="G1133" s="50">
        <v>43575</v>
      </c>
      <c r="H1133">
        <v>6</v>
      </c>
      <c r="I1133">
        <v>2019</v>
      </c>
      <c r="J1133" t="s">
        <v>9</v>
      </c>
      <c r="K1133">
        <v>12</v>
      </c>
      <c r="L1133">
        <v>0.40333333333333332</v>
      </c>
      <c r="M1133">
        <v>4.84</v>
      </c>
      <c r="N1133">
        <v>12</v>
      </c>
      <c r="O1133">
        <v>0.40333333333333332</v>
      </c>
      <c r="P1133">
        <v>1</v>
      </c>
      <c r="Q1133" t="s">
        <v>23</v>
      </c>
    </row>
    <row r="1134" spans="1:17" x14ac:dyDescent="0.3">
      <c r="A1134">
        <v>37979</v>
      </c>
      <c r="B1134" t="s">
        <v>397</v>
      </c>
      <c r="C1134" t="s">
        <v>16</v>
      </c>
      <c r="D1134" t="s">
        <v>22</v>
      </c>
      <c r="E1134">
        <v>6.33</v>
      </c>
      <c r="F1134" s="50">
        <v>43564</v>
      </c>
      <c r="G1134" s="50">
        <v>43575</v>
      </c>
      <c r="H1134">
        <v>6</v>
      </c>
      <c r="I1134">
        <v>2019</v>
      </c>
      <c r="J1134" t="s">
        <v>9</v>
      </c>
      <c r="K1134">
        <v>12</v>
      </c>
      <c r="L1134">
        <v>0.40333333333333332</v>
      </c>
      <c r="M1134">
        <v>4.84</v>
      </c>
      <c r="N1134">
        <v>12</v>
      </c>
      <c r="O1134">
        <v>0.40333333333333332</v>
      </c>
      <c r="P1134">
        <v>1</v>
      </c>
      <c r="Q1134" t="s">
        <v>24</v>
      </c>
    </row>
    <row r="1135" spans="1:17" x14ac:dyDescent="0.3">
      <c r="A1135">
        <v>37979</v>
      </c>
      <c r="B1135" t="s">
        <v>397</v>
      </c>
      <c r="C1135" t="s">
        <v>16</v>
      </c>
      <c r="D1135" t="s">
        <v>22</v>
      </c>
      <c r="E1135">
        <v>6.33</v>
      </c>
      <c r="F1135" s="50">
        <v>43564</v>
      </c>
      <c r="G1135" s="50">
        <v>43575</v>
      </c>
      <c r="H1135">
        <v>6</v>
      </c>
      <c r="I1135">
        <v>2019</v>
      </c>
      <c r="J1135" t="s">
        <v>9</v>
      </c>
      <c r="K1135">
        <v>12</v>
      </c>
      <c r="L1135">
        <v>0.40333333333333332</v>
      </c>
      <c r="M1135">
        <v>4.84</v>
      </c>
      <c r="N1135">
        <v>12</v>
      </c>
      <c r="O1135">
        <v>0.40333333333333332</v>
      </c>
      <c r="P1135">
        <v>1</v>
      </c>
      <c r="Q1135" t="s">
        <v>245</v>
      </c>
    </row>
    <row r="1136" spans="1:17" x14ac:dyDescent="0.3">
      <c r="A1136">
        <v>37979</v>
      </c>
      <c r="B1136" t="s">
        <v>397</v>
      </c>
      <c r="C1136" t="s">
        <v>16</v>
      </c>
      <c r="D1136" t="s">
        <v>22</v>
      </c>
      <c r="E1136">
        <v>6.33</v>
      </c>
      <c r="F1136" s="50">
        <v>43564</v>
      </c>
      <c r="G1136" s="50">
        <v>43575</v>
      </c>
      <c r="H1136">
        <v>6</v>
      </c>
      <c r="I1136">
        <v>2019</v>
      </c>
      <c r="J1136" t="s">
        <v>9</v>
      </c>
      <c r="K1136">
        <v>12</v>
      </c>
      <c r="L1136">
        <v>0.40333333333333332</v>
      </c>
      <c r="M1136">
        <v>4.84</v>
      </c>
      <c r="N1136">
        <v>12</v>
      </c>
      <c r="O1136">
        <v>0.40333333333333332</v>
      </c>
      <c r="P1136">
        <v>1</v>
      </c>
      <c r="Q1136" t="s">
        <v>88</v>
      </c>
    </row>
    <row r="1137" spans="1:17" x14ac:dyDescent="0.3">
      <c r="A1137">
        <v>37979</v>
      </c>
      <c r="B1137" t="s">
        <v>397</v>
      </c>
      <c r="C1137" t="s">
        <v>16</v>
      </c>
      <c r="D1137" t="s">
        <v>22</v>
      </c>
      <c r="E1137">
        <v>6.33</v>
      </c>
      <c r="F1137" s="50">
        <v>43564</v>
      </c>
      <c r="G1137" s="50">
        <v>43575</v>
      </c>
      <c r="H1137">
        <v>6</v>
      </c>
      <c r="I1137">
        <v>2019</v>
      </c>
      <c r="J1137" t="s">
        <v>9</v>
      </c>
      <c r="K1137">
        <v>12</v>
      </c>
      <c r="L1137">
        <v>0.40333333333333332</v>
      </c>
      <c r="M1137">
        <v>4.84</v>
      </c>
      <c r="N1137">
        <v>12</v>
      </c>
      <c r="O1137">
        <v>0.40333333333333332</v>
      </c>
      <c r="P1137">
        <v>1</v>
      </c>
      <c r="Q1137" t="s">
        <v>66</v>
      </c>
    </row>
    <row r="1138" spans="1:17" x14ac:dyDescent="0.3">
      <c r="A1138">
        <v>37576</v>
      </c>
      <c r="B1138" t="s">
        <v>398</v>
      </c>
      <c r="C1138" t="s">
        <v>16</v>
      </c>
      <c r="D1138" t="s">
        <v>59</v>
      </c>
      <c r="E1138">
        <v>5.83</v>
      </c>
      <c r="F1138" s="50">
        <v>44446</v>
      </c>
      <c r="G1138" s="50">
        <v>44466</v>
      </c>
      <c r="H1138">
        <v>5</v>
      </c>
      <c r="I1138">
        <v>2020</v>
      </c>
      <c r="J1138" t="s">
        <v>9</v>
      </c>
      <c r="K1138">
        <v>13</v>
      </c>
      <c r="L1138">
        <v>0.3963888888888889</v>
      </c>
      <c r="M1138">
        <v>5.1530555555555564</v>
      </c>
      <c r="N1138">
        <v>21</v>
      </c>
      <c r="O1138">
        <v>0.2453835978835979</v>
      </c>
      <c r="P1138">
        <v>0.61904761904761907</v>
      </c>
      <c r="Q1138" t="s">
        <v>23</v>
      </c>
    </row>
    <row r="1139" spans="1:17" x14ac:dyDescent="0.3">
      <c r="A1139">
        <v>37576</v>
      </c>
      <c r="B1139" t="s">
        <v>398</v>
      </c>
      <c r="C1139" t="s">
        <v>16</v>
      </c>
      <c r="D1139" t="s">
        <v>59</v>
      </c>
      <c r="E1139">
        <v>5.83</v>
      </c>
      <c r="F1139" s="50">
        <v>44446</v>
      </c>
      <c r="G1139" s="50">
        <v>44466</v>
      </c>
      <c r="H1139">
        <v>5</v>
      </c>
      <c r="I1139">
        <v>2020</v>
      </c>
      <c r="J1139" t="s">
        <v>9</v>
      </c>
      <c r="K1139">
        <v>13</v>
      </c>
      <c r="L1139">
        <v>0.3963888888888889</v>
      </c>
      <c r="M1139">
        <v>5.1530555555555564</v>
      </c>
      <c r="N1139">
        <v>21</v>
      </c>
      <c r="O1139">
        <v>0.2453835978835979</v>
      </c>
      <c r="P1139">
        <v>0.61904761904761907</v>
      </c>
      <c r="Q1139" t="s">
        <v>10</v>
      </c>
    </row>
    <row r="1140" spans="1:17" x14ac:dyDescent="0.3">
      <c r="A1140">
        <v>37576</v>
      </c>
      <c r="B1140" t="s">
        <v>398</v>
      </c>
      <c r="C1140" t="s">
        <v>16</v>
      </c>
      <c r="D1140" t="s">
        <v>59</v>
      </c>
      <c r="E1140">
        <v>5.83</v>
      </c>
      <c r="F1140" s="50">
        <v>44446</v>
      </c>
      <c r="G1140" s="50">
        <v>44466</v>
      </c>
      <c r="H1140">
        <v>5</v>
      </c>
      <c r="I1140">
        <v>2020</v>
      </c>
      <c r="J1140" t="s">
        <v>9</v>
      </c>
      <c r="K1140">
        <v>13</v>
      </c>
      <c r="L1140">
        <v>0.3963888888888889</v>
      </c>
      <c r="M1140">
        <v>5.1530555555555564</v>
      </c>
      <c r="N1140">
        <v>21</v>
      </c>
      <c r="O1140">
        <v>0.2453835978835979</v>
      </c>
      <c r="P1140">
        <v>0.61904761904761907</v>
      </c>
      <c r="Q1140" t="s">
        <v>24</v>
      </c>
    </row>
    <row r="1141" spans="1:17" x14ac:dyDescent="0.3">
      <c r="A1141">
        <v>37576</v>
      </c>
      <c r="B1141" t="s">
        <v>398</v>
      </c>
      <c r="C1141" t="s">
        <v>16</v>
      </c>
      <c r="D1141" t="s">
        <v>59</v>
      </c>
      <c r="E1141">
        <v>5.83</v>
      </c>
      <c r="F1141" s="50">
        <v>44446</v>
      </c>
      <c r="G1141" s="50">
        <v>44466</v>
      </c>
      <c r="H1141">
        <v>5</v>
      </c>
      <c r="I1141">
        <v>2020</v>
      </c>
      <c r="J1141" t="s">
        <v>9</v>
      </c>
      <c r="K1141">
        <v>13</v>
      </c>
      <c r="L1141">
        <v>0.3963888888888889</v>
      </c>
      <c r="M1141">
        <v>5.1530555555555564</v>
      </c>
      <c r="N1141">
        <v>21</v>
      </c>
      <c r="O1141">
        <v>0.2453835978835979</v>
      </c>
      <c r="P1141">
        <v>0.61904761904761907</v>
      </c>
      <c r="Q1141" t="s">
        <v>11</v>
      </c>
    </row>
    <row r="1142" spans="1:17" x14ac:dyDescent="0.3">
      <c r="A1142">
        <v>37576</v>
      </c>
      <c r="B1142" t="s">
        <v>398</v>
      </c>
      <c r="C1142" t="s">
        <v>16</v>
      </c>
      <c r="D1142" t="s">
        <v>59</v>
      </c>
      <c r="E1142">
        <v>5.83</v>
      </c>
      <c r="F1142" s="50">
        <v>44446</v>
      </c>
      <c r="G1142" s="50">
        <v>44466</v>
      </c>
      <c r="H1142">
        <v>5</v>
      </c>
      <c r="I1142">
        <v>2020</v>
      </c>
      <c r="J1142" t="s">
        <v>9</v>
      </c>
      <c r="K1142">
        <v>13</v>
      </c>
      <c r="L1142">
        <v>0.3963888888888889</v>
      </c>
      <c r="M1142">
        <v>5.1530555555555564</v>
      </c>
      <c r="N1142">
        <v>21</v>
      </c>
      <c r="O1142">
        <v>0.2453835978835979</v>
      </c>
      <c r="P1142">
        <v>0.61904761904761907</v>
      </c>
      <c r="Q1142" t="s">
        <v>198</v>
      </c>
    </row>
    <row r="1143" spans="1:17" x14ac:dyDescent="0.3">
      <c r="A1143">
        <v>41573</v>
      </c>
      <c r="B1143" t="s">
        <v>399</v>
      </c>
      <c r="C1143" t="s">
        <v>16</v>
      </c>
      <c r="D1143" t="s">
        <v>59</v>
      </c>
      <c r="E1143">
        <v>6.18</v>
      </c>
      <c r="F1143" s="50">
        <v>44490</v>
      </c>
      <c r="G1143" s="50">
        <v>44494</v>
      </c>
      <c r="H1143">
        <v>4</v>
      </c>
      <c r="I1143">
        <v>2021</v>
      </c>
      <c r="J1143" t="s">
        <v>9</v>
      </c>
      <c r="K1143">
        <v>11</v>
      </c>
      <c r="L1143">
        <v>0.3963888888888889</v>
      </c>
      <c r="M1143">
        <v>4.3602777777777781</v>
      </c>
      <c r="N1143">
        <v>5</v>
      </c>
      <c r="O1143">
        <v>0.87205555555555558</v>
      </c>
      <c r="P1143">
        <v>2.2000000000000002</v>
      </c>
      <c r="Q1143" t="s">
        <v>23</v>
      </c>
    </row>
    <row r="1144" spans="1:17" x14ac:dyDescent="0.3">
      <c r="A1144">
        <v>41573</v>
      </c>
      <c r="B1144" t="s">
        <v>399</v>
      </c>
      <c r="C1144" t="s">
        <v>16</v>
      </c>
      <c r="D1144" t="s">
        <v>59</v>
      </c>
      <c r="E1144">
        <v>6.18</v>
      </c>
      <c r="F1144" s="50">
        <v>44490</v>
      </c>
      <c r="G1144" s="50">
        <v>44494</v>
      </c>
      <c r="H1144">
        <v>4</v>
      </c>
      <c r="I1144">
        <v>2021</v>
      </c>
      <c r="J1144" t="s">
        <v>9</v>
      </c>
      <c r="K1144">
        <v>11</v>
      </c>
      <c r="L1144">
        <v>0.3963888888888889</v>
      </c>
      <c r="M1144">
        <v>4.3602777777777781</v>
      </c>
      <c r="N1144">
        <v>5</v>
      </c>
      <c r="O1144">
        <v>0.87205555555555558</v>
      </c>
      <c r="P1144">
        <v>2.2000000000000002</v>
      </c>
      <c r="Q1144" t="s">
        <v>10</v>
      </c>
    </row>
    <row r="1145" spans="1:17" x14ac:dyDescent="0.3">
      <c r="A1145">
        <v>41573</v>
      </c>
      <c r="B1145" t="s">
        <v>399</v>
      </c>
      <c r="C1145" t="s">
        <v>16</v>
      </c>
      <c r="D1145" t="s">
        <v>59</v>
      </c>
      <c r="E1145">
        <v>6.18</v>
      </c>
      <c r="F1145" s="50">
        <v>44490</v>
      </c>
      <c r="G1145" s="50">
        <v>44494</v>
      </c>
      <c r="H1145">
        <v>4</v>
      </c>
      <c r="I1145">
        <v>2021</v>
      </c>
      <c r="J1145" t="s">
        <v>9</v>
      </c>
      <c r="K1145">
        <v>11</v>
      </c>
      <c r="L1145">
        <v>0.3963888888888889</v>
      </c>
      <c r="M1145">
        <v>4.3602777777777781</v>
      </c>
      <c r="N1145">
        <v>5</v>
      </c>
      <c r="O1145">
        <v>0.87205555555555558</v>
      </c>
      <c r="P1145">
        <v>2.2000000000000002</v>
      </c>
      <c r="Q1145" t="s">
        <v>24</v>
      </c>
    </row>
    <row r="1146" spans="1:17" x14ac:dyDescent="0.3">
      <c r="A1146">
        <v>41573</v>
      </c>
      <c r="B1146" t="s">
        <v>399</v>
      </c>
      <c r="C1146" t="s">
        <v>16</v>
      </c>
      <c r="D1146" t="s">
        <v>59</v>
      </c>
      <c r="E1146">
        <v>6.18</v>
      </c>
      <c r="F1146" s="50">
        <v>44490</v>
      </c>
      <c r="G1146" s="50">
        <v>44494</v>
      </c>
      <c r="H1146">
        <v>4</v>
      </c>
      <c r="I1146">
        <v>2021</v>
      </c>
      <c r="J1146" t="s">
        <v>9</v>
      </c>
      <c r="K1146">
        <v>11</v>
      </c>
      <c r="L1146">
        <v>0.3963888888888889</v>
      </c>
      <c r="M1146">
        <v>4.3602777777777781</v>
      </c>
      <c r="N1146">
        <v>5</v>
      </c>
      <c r="O1146">
        <v>0.87205555555555558</v>
      </c>
      <c r="P1146">
        <v>2.2000000000000002</v>
      </c>
      <c r="Q1146" t="s">
        <v>11</v>
      </c>
    </row>
    <row r="1147" spans="1:17" x14ac:dyDescent="0.3">
      <c r="A1147">
        <v>41573</v>
      </c>
      <c r="B1147" t="s">
        <v>399</v>
      </c>
      <c r="C1147" t="s">
        <v>16</v>
      </c>
      <c r="D1147" t="s">
        <v>59</v>
      </c>
      <c r="E1147">
        <v>6.18</v>
      </c>
      <c r="F1147" s="50">
        <v>44490</v>
      </c>
      <c r="G1147" s="50">
        <v>44494</v>
      </c>
      <c r="H1147">
        <v>4</v>
      </c>
      <c r="I1147">
        <v>2021</v>
      </c>
      <c r="J1147" t="s">
        <v>9</v>
      </c>
      <c r="K1147">
        <v>11</v>
      </c>
      <c r="L1147">
        <v>0.3963888888888889</v>
      </c>
      <c r="M1147">
        <v>4.3602777777777781</v>
      </c>
      <c r="N1147">
        <v>5</v>
      </c>
      <c r="O1147">
        <v>0.87205555555555558</v>
      </c>
      <c r="P1147">
        <v>2.2000000000000002</v>
      </c>
      <c r="Q1147" t="s">
        <v>198</v>
      </c>
    </row>
    <row r="1148" spans="1:17" x14ac:dyDescent="0.3">
      <c r="A1148">
        <v>41549</v>
      </c>
      <c r="B1148" t="s">
        <v>400</v>
      </c>
      <c r="C1148" t="s">
        <v>8</v>
      </c>
      <c r="D1148" t="s">
        <v>59</v>
      </c>
      <c r="E1148">
        <v>6.08</v>
      </c>
      <c r="F1148" s="50">
        <v>44488</v>
      </c>
      <c r="G1148" s="50">
        <v>44488</v>
      </c>
      <c r="H1148">
        <v>6</v>
      </c>
      <c r="I1148">
        <v>2020</v>
      </c>
      <c r="J1148" t="s">
        <v>17</v>
      </c>
      <c r="K1148">
        <v>1</v>
      </c>
      <c r="L1148">
        <v>0.3963888888888889</v>
      </c>
      <c r="M1148">
        <v>0.3963888888888889</v>
      </c>
      <c r="N1148">
        <v>1</v>
      </c>
      <c r="O1148">
        <v>0.3963888888888889</v>
      </c>
      <c r="P1148">
        <v>1</v>
      </c>
      <c r="Q1148" t="s">
        <v>23</v>
      </c>
    </row>
    <row r="1149" spans="1:17" x14ac:dyDescent="0.3">
      <c r="A1149">
        <v>41549</v>
      </c>
      <c r="B1149" t="s">
        <v>400</v>
      </c>
      <c r="C1149" t="s">
        <v>8</v>
      </c>
      <c r="D1149" t="s">
        <v>59</v>
      </c>
      <c r="E1149">
        <v>6.08</v>
      </c>
      <c r="F1149" s="50">
        <v>44488</v>
      </c>
      <c r="G1149" s="50">
        <v>44488</v>
      </c>
      <c r="H1149">
        <v>6</v>
      </c>
      <c r="I1149">
        <v>2020</v>
      </c>
      <c r="J1149" t="s">
        <v>17</v>
      </c>
      <c r="K1149">
        <v>1</v>
      </c>
      <c r="L1149">
        <v>0.3963888888888889</v>
      </c>
      <c r="M1149">
        <v>0.3963888888888889</v>
      </c>
      <c r="N1149">
        <v>1</v>
      </c>
      <c r="O1149">
        <v>0.3963888888888889</v>
      </c>
      <c r="P1149">
        <v>1</v>
      </c>
      <c r="Q1149" t="s">
        <v>10</v>
      </c>
    </row>
    <row r="1150" spans="1:17" x14ac:dyDescent="0.3">
      <c r="A1150">
        <v>41549</v>
      </c>
      <c r="B1150" t="s">
        <v>400</v>
      </c>
      <c r="C1150" t="s">
        <v>8</v>
      </c>
      <c r="D1150" t="s">
        <v>59</v>
      </c>
      <c r="E1150">
        <v>6.08</v>
      </c>
      <c r="F1150" s="50">
        <v>44488</v>
      </c>
      <c r="G1150" s="50">
        <v>44488</v>
      </c>
      <c r="H1150">
        <v>6</v>
      </c>
      <c r="I1150">
        <v>2020</v>
      </c>
      <c r="J1150" t="s">
        <v>17</v>
      </c>
      <c r="K1150">
        <v>1</v>
      </c>
      <c r="L1150">
        <v>0.3963888888888889</v>
      </c>
      <c r="M1150">
        <v>0.3963888888888889</v>
      </c>
      <c r="N1150">
        <v>1</v>
      </c>
      <c r="O1150">
        <v>0.3963888888888889</v>
      </c>
      <c r="P1150">
        <v>1</v>
      </c>
      <c r="Q1150" t="s">
        <v>24</v>
      </c>
    </row>
    <row r="1151" spans="1:17" x14ac:dyDescent="0.3">
      <c r="A1151">
        <v>41549</v>
      </c>
      <c r="B1151" t="s">
        <v>400</v>
      </c>
      <c r="C1151" t="s">
        <v>8</v>
      </c>
      <c r="D1151" t="s">
        <v>59</v>
      </c>
      <c r="E1151">
        <v>6.08</v>
      </c>
      <c r="F1151" s="50">
        <v>44488</v>
      </c>
      <c r="G1151" s="50">
        <v>44488</v>
      </c>
      <c r="H1151">
        <v>6</v>
      </c>
      <c r="I1151">
        <v>2020</v>
      </c>
      <c r="J1151" t="s">
        <v>17</v>
      </c>
      <c r="K1151">
        <v>1</v>
      </c>
      <c r="L1151">
        <v>0.3963888888888889</v>
      </c>
      <c r="M1151">
        <v>0.3963888888888889</v>
      </c>
      <c r="N1151">
        <v>1</v>
      </c>
      <c r="O1151">
        <v>0.3963888888888889</v>
      </c>
      <c r="P1151">
        <v>1</v>
      </c>
      <c r="Q1151" t="s">
        <v>11</v>
      </c>
    </row>
    <row r="1152" spans="1:17" x14ac:dyDescent="0.3">
      <c r="A1152">
        <v>41549</v>
      </c>
      <c r="B1152" t="s">
        <v>400</v>
      </c>
      <c r="C1152" t="s">
        <v>8</v>
      </c>
      <c r="D1152" t="s">
        <v>59</v>
      </c>
      <c r="E1152">
        <v>6.08</v>
      </c>
      <c r="F1152" s="50">
        <v>44488</v>
      </c>
      <c r="G1152" s="50">
        <v>44488</v>
      </c>
      <c r="H1152">
        <v>6</v>
      </c>
      <c r="I1152">
        <v>2020</v>
      </c>
      <c r="J1152" t="s">
        <v>17</v>
      </c>
      <c r="K1152">
        <v>1</v>
      </c>
      <c r="L1152">
        <v>0.3963888888888889</v>
      </c>
      <c r="M1152">
        <v>0.3963888888888889</v>
      </c>
      <c r="N1152">
        <v>1</v>
      </c>
      <c r="O1152">
        <v>0.3963888888888889</v>
      </c>
      <c r="P1152">
        <v>1</v>
      </c>
      <c r="Q1152" t="s">
        <v>198</v>
      </c>
    </row>
    <row r="1153" spans="1:17" x14ac:dyDescent="0.3">
      <c r="A1153">
        <v>50218</v>
      </c>
      <c r="B1153" t="s">
        <v>401</v>
      </c>
      <c r="C1153" t="s">
        <v>69</v>
      </c>
      <c r="D1153" t="s">
        <v>108</v>
      </c>
      <c r="E1153">
        <v>6.79</v>
      </c>
      <c r="F1153" s="50">
        <v>44991</v>
      </c>
      <c r="G1153" s="50">
        <v>44991</v>
      </c>
      <c r="H1153">
        <v>4</v>
      </c>
      <c r="I1153">
        <v>2021</v>
      </c>
      <c r="J1153" t="s">
        <v>19</v>
      </c>
      <c r="K1153">
        <v>1</v>
      </c>
      <c r="L1153">
        <v>5.7500000000000002E-2</v>
      </c>
      <c r="M1153">
        <v>5.7500000000000002E-2</v>
      </c>
      <c r="N1153">
        <v>1</v>
      </c>
      <c r="O1153">
        <v>5.7500000000000002E-2</v>
      </c>
      <c r="P1153">
        <v>1</v>
      </c>
      <c r="Q1153" t="s">
        <v>13</v>
      </c>
    </row>
    <row r="1154" spans="1:17" x14ac:dyDescent="0.3">
      <c r="A1154">
        <v>40496</v>
      </c>
      <c r="B1154" t="s">
        <v>402</v>
      </c>
      <c r="C1154" t="s">
        <v>16</v>
      </c>
      <c r="D1154" t="s">
        <v>59</v>
      </c>
      <c r="E1154">
        <v>7.38</v>
      </c>
      <c r="F1154" s="50">
        <v>44319</v>
      </c>
      <c r="G1154" s="50">
        <v>44324</v>
      </c>
      <c r="H1154">
        <v>6</v>
      </c>
      <c r="I1154">
        <v>2020</v>
      </c>
      <c r="J1154" t="s">
        <v>5</v>
      </c>
      <c r="K1154">
        <v>13</v>
      </c>
      <c r="L1154">
        <v>0.39444444444444438</v>
      </c>
      <c r="M1154">
        <v>5.1277777777777773</v>
      </c>
      <c r="N1154">
        <v>6</v>
      </c>
      <c r="O1154">
        <v>0.85462962962962952</v>
      </c>
      <c r="P1154">
        <v>2.166666666666667</v>
      </c>
      <c r="Q1154" t="s">
        <v>23</v>
      </c>
    </row>
    <row r="1155" spans="1:17" x14ac:dyDescent="0.3">
      <c r="A1155">
        <v>40496</v>
      </c>
      <c r="B1155" t="s">
        <v>402</v>
      </c>
      <c r="C1155" t="s">
        <v>16</v>
      </c>
      <c r="D1155" t="s">
        <v>59</v>
      </c>
      <c r="E1155">
        <v>7.38</v>
      </c>
      <c r="F1155" s="50">
        <v>44319</v>
      </c>
      <c r="G1155" s="50">
        <v>44324</v>
      </c>
      <c r="H1155">
        <v>6</v>
      </c>
      <c r="I1155">
        <v>2020</v>
      </c>
      <c r="J1155" t="s">
        <v>5</v>
      </c>
      <c r="K1155">
        <v>13</v>
      </c>
      <c r="L1155">
        <v>0.39444444444444438</v>
      </c>
      <c r="M1155">
        <v>5.1277777777777773</v>
      </c>
      <c r="N1155">
        <v>6</v>
      </c>
      <c r="O1155">
        <v>0.85462962962962952</v>
      </c>
      <c r="P1155">
        <v>2.166666666666667</v>
      </c>
      <c r="Q1155" t="s">
        <v>11</v>
      </c>
    </row>
    <row r="1156" spans="1:17" x14ac:dyDescent="0.3">
      <c r="A1156">
        <v>40496</v>
      </c>
      <c r="B1156" t="s">
        <v>402</v>
      </c>
      <c r="C1156" t="s">
        <v>16</v>
      </c>
      <c r="D1156" t="s">
        <v>59</v>
      </c>
      <c r="E1156">
        <v>7.38</v>
      </c>
      <c r="F1156" s="50">
        <v>44319</v>
      </c>
      <c r="G1156" s="50">
        <v>44324</v>
      </c>
      <c r="H1156">
        <v>6</v>
      </c>
      <c r="I1156">
        <v>2020</v>
      </c>
      <c r="J1156" t="s">
        <v>5</v>
      </c>
      <c r="K1156">
        <v>13</v>
      </c>
      <c r="L1156">
        <v>0.39444444444444438</v>
      </c>
      <c r="M1156">
        <v>5.1277777777777773</v>
      </c>
      <c r="N1156">
        <v>6</v>
      </c>
      <c r="O1156">
        <v>0.85462962962962952</v>
      </c>
      <c r="P1156">
        <v>2.166666666666667</v>
      </c>
      <c r="Q1156" t="s">
        <v>118</v>
      </c>
    </row>
    <row r="1157" spans="1:17" x14ac:dyDescent="0.3">
      <c r="A1157">
        <v>40496</v>
      </c>
      <c r="B1157" t="s">
        <v>402</v>
      </c>
      <c r="C1157" t="s">
        <v>16</v>
      </c>
      <c r="D1157" t="s">
        <v>59</v>
      </c>
      <c r="E1157">
        <v>7.38</v>
      </c>
      <c r="F1157" s="50">
        <v>44319</v>
      </c>
      <c r="G1157" s="50">
        <v>44324</v>
      </c>
      <c r="H1157">
        <v>6</v>
      </c>
      <c r="I1157">
        <v>2020</v>
      </c>
      <c r="J1157" t="s">
        <v>5</v>
      </c>
      <c r="K1157">
        <v>13</v>
      </c>
      <c r="L1157">
        <v>0.39444444444444438</v>
      </c>
      <c r="M1157">
        <v>5.1277777777777773</v>
      </c>
      <c r="N1157">
        <v>6</v>
      </c>
      <c r="O1157">
        <v>0.85462962962962952</v>
      </c>
      <c r="P1157">
        <v>2.166666666666667</v>
      </c>
      <c r="Q1157" t="s">
        <v>102</v>
      </c>
    </row>
    <row r="1158" spans="1:17" x14ac:dyDescent="0.3">
      <c r="A1158">
        <v>40496</v>
      </c>
      <c r="B1158" t="s">
        <v>402</v>
      </c>
      <c r="C1158" t="s">
        <v>16</v>
      </c>
      <c r="D1158" t="s">
        <v>59</v>
      </c>
      <c r="E1158">
        <v>7.38</v>
      </c>
      <c r="F1158" s="50">
        <v>44319</v>
      </c>
      <c r="G1158" s="50">
        <v>44324</v>
      </c>
      <c r="H1158">
        <v>6</v>
      </c>
      <c r="I1158">
        <v>2020</v>
      </c>
      <c r="J1158" t="s">
        <v>5</v>
      </c>
      <c r="K1158">
        <v>13</v>
      </c>
      <c r="L1158">
        <v>0.39444444444444438</v>
      </c>
      <c r="M1158">
        <v>5.1277777777777773</v>
      </c>
      <c r="N1158">
        <v>6</v>
      </c>
      <c r="O1158">
        <v>0.85462962962962952</v>
      </c>
      <c r="P1158">
        <v>2.166666666666667</v>
      </c>
      <c r="Q1158" t="s">
        <v>32</v>
      </c>
    </row>
    <row r="1159" spans="1:17" x14ac:dyDescent="0.3">
      <c r="A1159">
        <v>38297</v>
      </c>
      <c r="B1159" t="s">
        <v>403</v>
      </c>
      <c r="C1159" t="s">
        <v>16</v>
      </c>
      <c r="D1159" t="s">
        <v>59</v>
      </c>
      <c r="E1159">
        <v>6.55</v>
      </c>
      <c r="F1159" s="50">
        <v>43801</v>
      </c>
      <c r="G1159" s="50">
        <v>43808</v>
      </c>
      <c r="H1159">
        <v>5</v>
      </c>
      <c r="I1159">
        <v>2019</v>
      </c>
      <c r="J1159" t="s">
        <v>5</v>
      </c>
      <c r="K1159">
        <v>12</v>
      </c>
      <c r="L1159">
        <v>0.3963888888888889</v>
      </c>
      <c r="M1159">
        <v>4.7566666666666668</v>
      </c>
      <c r="N1159">
        <v>8</v>
      </c>
      <c r="O1159">
        <v>0.59458333333333335</v>
      </c>
      <c r="P1159">
        <v>1.5</v>
      </c>
      <c r="Q1159" t="s">
        <v>23</v>
      </c>
    </row>
    <row r="1160" spans="1:17" x14ac:dyDescent="0.3">
      <c r="A1160">
        <v>38297</v>
      </c>
      <c r="B1160" t="s">
        <v>403</v>
      </c>
      <c r="C1160" t="s">
        <v>16</v>
      </c>
      <c r="D1160" t="s">
        <v>59</v>
      </c>
      <c r="E1160">
        <v>6.55</v>
      </c>
      <c r="F1160" s="50">
        <v>43801</v>
      </c>
      <c r="G1160" s="50">
        <v>43808</v>
      </c>
      <c r="H1160">
        <v>5</v>
      </c>
      <c r="I1160">
        <v>2019</v>
      </c>
      <c r="J1160" t="s">
        <v>5</v>
      </c>
      <c r="K1160">
        <v>12</v>
      </c>
      <c r="L1160">
        <v>0.3963888888888889</v>
      </c>
      <c r="M1160">
        <v>4.7566666666666668</v>
      </c>
      <c r="N1160">
        <v>8</v>
      </c>
      <c r="O1160">
        <v>0.59458333333333335</v>
      </c>
      <c r="P1160">
        <v>1.5</v>
      </c>
      <c r="Q1160" t="s">
        <v>10</v>
      </c>
    </row>
    <row r="1161" spans="1:17" x14ac:dyDescent="0.3">
      <c r="A1161">
        <v>38297</v>
      </c>
      <c r="B1161" t="s">
        <v>403</v>
      </c>
      <c r="C1161" t="s">
        <v>16</v>
      </c>
      <c r="D1161" t="s">
        <v>59</v>
      </c>
      <c r="E1161">
        <v>6.55</v>
      </c>
      <c r="F1161" s="50">
        <v>43801</v>
      </c>
      <c r="G1161" s="50">
        <v>43808</v>
      </c>
      <c r="H1161">
        <v>5</v>
      </c>
      <c r="I1161">
        <v>2019</v>
      </c>
      <c r="J1161" t="s">
        <v>5</v>
      </c>
      <c r="K1161">
        <v>12</v>
      </c>
      <c r="L1161">
        <v>0.3963888888888889</v>
      </c>
      <c r="M1161">
        <v>4.7566666666666668</v>
      </c>
      <c r="N1161">
        <v>8</v>
      </c>
      <c r="O1161">
        <v>0.59458333333333335</v>
      </c>
      <c r="P1161">
        <v>1.5</v>
      </c>
      <c r="Q1161" t="s">
        <v>11</v>
      </c>
    </row>
    <row r="1162" spans="1:17" x14ac:dyDescent="0.3">
      <c r="A1162">
        <v>38297</v>
      </c>
      <c r="B1162" t="s">
        <v>403</v>
      </c>
      <c r="C1162" t="s">
        <v>16</v>
      </c>
      <c r="D1162" t="s">
        <v>59</v>
      </c>
      <c r="E1162">
        <v>6.55</v>
      </c>
      <c r="F1162" s="50">
        <v>43801</v>
      </c>
      <c r="G1162" s="50">
        <v>43808</v>
      </c>
      <c r="H1162">
        <v>5</v>
      </c>
      <c r="I1162">
        <v>2019</v>
      </c>
      <c r="J1162" t="s">
        <v>5</v>
      </c>
      <c r="K1162">
        <v>12</v>
      </c>
      <c r="L1162">
        <v>0.3963888888888889</v>
      </c>
      <c r="M1162">
        <v>4.7566666666666668</v>
      </c>
      <c r="N1162">
        <v>8</v>
      </c>
      <c r="O1162">
        <v>0.59458333333333335</v>
      </c>
      <c r="P1162">
        <v>1.5</v>
      </c>
      <c r="Q1162" t="s">
        <v>25</v>
      </c>
    </row>
    <row r="1163" spans="1:17" x14ac:dyDescent="0.3">
      <c r="A1163">
        <v>41265</v>
      </c>
      <c r="B1163" t="s">
        <v>404</v>
      </c>
      <c r="C1163" t="s">
        <v>16</v>
      </c>
      <c r="D1163" t="s">
        <v>36</v>
      </c>
      <c r="E1163">
        <v>6.6</v>
      </c>
      <c r="F1163" s="50">
        <v>44608</v>
      </c>
      <c r="G1163" s="50">
        <v>44618</v>
      </c>
      <c r="H1163">
        <v>7</v>
      </c>
      <c r="I1163">
        <v>2021</v>
      </c>
      <c r="J1163" t="s">
        <v>17</v>
      </c>
      <c r="K1163">
        <v>13</v>
      </c>
      <c r="L1163">
        <v>0.3963888888888889</v>
      </c>
      <c r="M1163">
        <v>5.1530555555555564</v>
      </c>
      <c r="N1163">
        <v>11</v>
      </c>
      <c r="O1163">
        <v>0.46845959595959602</v>
      </c>
      <c r="P1163">
        <v>1.1818181818181821</v>
      </c>
      <c r="Q1163" t="s">
        <v>23</v>
      </c>
    </row>
    <row r="1164" spans="1:17" x14ac:dyDescent="0.3">
      <c r="A1164">
        <v>41265</v>
      </c>
      <c r="B1164" t="s">
        <v>404</v>
      </c>
      <c r="C1164" t="s">
        <v>16</v>
      </c>
      <c r="D1164" t="s">
        <v>36</v>
      </c>
      <c r="E1164">
        <v>6.6</v>
      </c>
      <c r="F1164" s="50">
        <v>44608</v>
      </c>
      <c r="G1164" s="50">
        <v>44618</v>
      </c>
      <c r="H1164">
        <v>7</v>
      </c>
      <c r="I1164">
        <v>2021</v>
      </c>
      <c r="J1164" t="s">
        <v>17</v>
      </c>
      <c r="K1164">
        <v>13</v>
      </c>
      <c r="L1164">
        <v>0.3963888888888889</v>
      </c>
      <c r="M1164">
        <v>5.1530555555555564</v>
      </c>
      <c r="N1164">
        <v>11</v>
      </c>
      <c r="O1164">
        <v>0.46845959595959602</v>
      </c>
      <c r="P1164">
        <v>1.1818181818181821</v>
      </c>
      <c r="Q1164" t="s">
        <v>75</v>
      </c>
    </row>
    <row r="1165" spans="1:17" x14ac:dyDescent="0.3">
      <c r="A1165">
        <v>41265</v>
      </c>
      <c r="B1165" t="s">
        <v>404</v>
      </c>
      <c r="C1165" t="s">
        <v>16</v>
      </c>
      <c r="D1165" t="s">
        <v>36</v>
      </c>
      <c r="E1165">
        <v>6.6</v>
      </c>
      <c r="F1165" s="50">
        <v>44608</v>
      </c>
      <c r="G1165" s="50">
        <v>44618</v>
      </c>
      <c r="H1165">
        <v>7</v>
      </c>
      <c r="I1165">
        <v>2021</v>
      </c>
      <c r="J1165" t="s">
        <v>17</v>
      </c>
      <c r="K1165">
        <v>13</v>
      </c>
      <c r="L1165">
        <v>0.3963888888888889</v>
      </c>
      <c r="M1165">
        <v>5.1530555555555564</v>
      </c>
      <c r="N1165">
        <v>11</v>
      </c>
      <c r="O1165">
        <v>0.46845959595959602</v>
      </c>
      <c r="P1165">
        <v>1.1818181818181821</v>
      </c>
      <c r="Q1165" t="s">
        <v>81</v>
      </c>
    </row>
    <row r="1166" spans="1:17" x14ac:dyDescent="0.3">
      <c r="A1166">
        <v>41265</v>
      </c>
      <c r="B1166" t="s">
        <v>404</v>
      </c>
      <c r="C1166" t="s">
        <v>16</v>
      </c>
      <c r="D1166" t="s">
        <v>36</v>
      </c>
      <c r="E1166">
        <v>6.6</v>
      </c>
      <c r="F1166" s="50">
        <v>44608</v>
      </c>
      <c r="G1166" s="50">
        <v>44618</v>
      </c>
      <c r="H1166">
        <v>7</v>
      </c>
      <c r="I1166">
        <v>2021</v>
      </c>
      <c r="J1166" t="s">
        <v>17</v>
      </c>
      <c r="K1166">
        <v>13</v>
      </c>
      <c r="L1166">
        <v>0.3963888888888889</v>
      </c>
      <c r="M1166">
        <v>5.1530555555555564</v>
      </c>
      <c r="N1166">
        <v>11</v>
      </c>
      <c r="O1166">
        <v>0.46845959595959602</v>
      </c>
      <c r="P1166">
        <v>1.1818181818181821</v>
      </c>
      <c r="Q1166" t="s">
        <v>88</v>
      </c>
    </row>
    <row r="1167" spans="1:17" x14ac:dyDescent="0.3">
      <c r="A1167">
        <v>41265</v>
      </c>
      <c r="B1167" t="s">
        <v>404</v>
      </c>
      <c r="C1167" t="s">
        <v>16</v>
      </c>
      <c r="D1167" t="s">
        <v>36</v>
      </c>
      <c r="E1167">
        <v>6.6</v>
      </c>
      <c r="F1167" s="50">
        <v>44608</v>
      </c>
      <c r="G1167" s="50">
        <v>44618</v>
      </c>
      <c r="H1167">
        <v>7</v>
      </c>
      <c r="I1167">
        <v>2021</v>
      </c>
      <c r="J1167" t="s">
        <v>17</v>
      </c>
      <c r="K1167">
        <v>13</v>
      </c>
      <c r="L1167">
        <v>0.3963888888888889</v>
      </c>
      <c r="M1167">
        <v>5.1530555555555564</v>
      </c>
      <c r="N1167">
        <v>11</v>
      </c>
      <c r="O1167">
        <v>0.46845959595959602</v>
      </c>
      <c r="P1167">
        <v>1.1818181818181821</v>
      </c>
      <c r="Q1167" t="s">
        <v>103</v>
      </c>
    </row>
    <row r="1168" spans="1:17" x14ac:dyDescent="0.3">
      <c r="A1168">
        <v>41265</v>
      </c>
      <c r="B1168" t="s">
        <v>404</v>
      </c>
      <c r="C1168" t="s">
        <v>16</v>
      </c>
      <c r="D1168" t="s">
        <v>36</v>
      </c>
      <c r="E1168">
        <v>6.6</v>
      </c>
      <c r="F1168" s="50">
        <v>44608</v>
      </c>
      <c r="G1168" s="50">
        <v>44618</v>
      </c>
      <c r="H1168">
        <v>7</v>
      </c>
      <c r="I1168">
        <v>2021</v>
      </c>
      <c r="J1168" t="s">
        <v>17</v>
      </c>
      <c r="K1168">
        <v>13</v>
      </c>
      <c r="L1168">
        <v>0.3963888888888889</v>
      </c>
      <c r="M1168">
        <v>5.1530555555555564</v>
      </c>
      <c r="N1168">
        <v>11</v>
      </c>
      <c r="O1168">
        <v>0.46845959595959602</v>
      </c>
      <c r="P1168">
        <v>1.1818181818181821</v>
      </c>
      <c r="Q1168" t="s">
        <v>113</v>
      </c>
    </row>
    <row r="1169" spans="1:17" x14ac:dyDescent="0.3">
      <c r="A1169">
        <v>40845</v>
      </c>
      <c r="B1169" t="s">
        <v>405</v>
      </c>
      <c r="C1169" t="s">
        <v>85</v>
      </c>
      <c r="D1169" t="s">
        <v>22</v>
      </c>
      <c r="E1169">
        <v>3.99</v>
      </c>
      <c r="F1169" s="50">
        <v>44329</v>
      </c>
      <c r="G1169" s="50">
        <v>44329</v>
      </c>
      <c r="H1169">
        <v>2</v>
      </c>
      <c r="I1169">
        <v>2020</v>
      </c>
      <c r="J1169" t="s">
        <v>19</v>
      </c>
      <c r="K1169">
        <v>1</v>
      </c>
      <c r="L1169">
        <v>0.1658333333333333</v>
      </c>
      <c r="M1169">
        <v>0.1658333333333333</v>
      </c>
      <c r="N1169">
        <v>1</v>
      </c>
      <c r="O1169">
        <v>0.1658333333333333</v>
      </c>
      <c r="P1169">
        <v>1</v>
      </c>
      <c r="Q1169" t="s">
        <v>196</v>
      </c>
    </row>
    <row r="1170" spans="1:17" x14ac:dyDescent="0.3">
      <c r="A1170">
        <v>42590</v>
      </c>
      <c r="B1170" t="s">
        <v>406</v>
      </c>
      <c r="C1170" t="s">
        <v>16</v>
      </c>
      <c r="D1170" t="s">
        <v>22</v>
      </c>
      <c r="E1170">
        <v>7.54</v>
      </c>
      <c r="F1170" s="50">
        <v>44634</v>
      </c>
      <c r="G1170" s="50">
        <v>44656</v>
      </c>
      <c r="H1170">
        <v>7</v>
      </c>
      <c r="I1170">
        <v>2021</v>
      </c>
      <c r="J1170" t="s">
        <v>17</v>
      </c>
      <c r="K1170">
        <v>12</v>
      </c>
      <c r="L1170">
        <v>0.40749999999999997</v>
      </c>
      <c r="M1170">
        <v>4.8899999999999997</v>
      </c>
      <c r="N1170">
        <v>23</v>
      </c>
      <c r="O1170">
        <v>0.21260869565217391</v>
      </c>
      <c r="P1170">
        <v>0.52173913043478259</v>
      </c>
      <c r="Q1170" t="s">
        <v>24</v>
      </c>
    </row>
    <row r="1171" spans="1:17" x14ac:dyDescent="0.3">
      <c r="A1171">
        <v>42590</v>
      </c>
      <c r="B1171" t="s">
        <v>406</v>
      </c>
      <c r="C1171" t="s">
        <v>16</v>
      </c>
      <c r="D1171" t="s">
        <v>22</v>
      </c>
      <c r="E1171">
        <v>7.54</v>
      </c>
      <c r="F1171" s="50">
        <v>44634</v>
      </c>
      <c r="G1171" s="50">
        <v>44656</v>
      </c>
      <c r="H1171">
        <v>7</v>
      </c>
      <c r="I1171">
        <v>2021</v>
      </c>
      <c r="J1171" t="s">
        <v>17</v>
      </c>
      <c r="K1171">
        <v>12</v>
      </c>
      <c r="L1171">
        <v>0.40749999999999997</v>
      </c>
      <c r="M1171">
        <v>4.8899999999999997</v>
      </c>
      <c r="N1171">
        <v>23</v>
      </c>
      <c r="O1171">
        <v>0.21260869565217391</v>
      </c>
      <c r="P1171">
        <v>0.52173913043478259</v>
      </c>
      <c r="Q1171" t="s">
        <v>38</v>
      </c>
    </row>
    <row r="1172" spans="1:17" x14ac:dyDescent="0.3">
      <c r="A1172">
        <v>42590</v>
      </c>
      <c r="B1172" t="s">
        <v>406</v>
      </c>
      <c r="C1172" t="s">
        <v>16</v>
      </c>
      <c r="D1172" t="s">
        <v>22</v>
      </c>
      <c r="E1172">
        <v>7.54</v>
      </c>
      <c r="F1172" s="50">
        <v>44634</v>
      </c>
      <c r="G1172" s="50">
        <v>44656</v>
      </c>
      <c r="H1172">
        <v>7</v>
      </c>
      <c r="I1172">
        <v>2021</v>
      </c>
      <c r="J1172" t="s">
        <v>17</v>
      </c>
      <c r="K1172">
        <v>12</v>
      </c>
      <c r="L1172">
        <v>0.40749999999999997</v>
      </c>
      <c r="M1172">
        <v>4.8899999999999997</v>
      </c>
      <c r="N1172">
        <v>23</v>
      </c>
      <c r="O1172">
        <v>0.21260869565217391</v>
      </c>
      <c r="P1172">
        <v>0.52173913043478259</v>
      </c>
      <c r="Q1172" t="s">
        <v>32</v>
      </c>
    </row>
    <row r="1173" spans="1:17" x14ac:dyDescent="0.3">
      <c r="A1173">
        <v>42590</v>
      </c>
      <c r="B1173" t="s">
        <v>406</v>
      </c>
      <c r="C1173" t="s">
        <v>16</v>
      </c>
      <c r="D1173" t="s">
        <v>22</v>
      </c>
      <c r="E1173">
        <v>7.54</v>
      </c>
      <c r="F1173" s="50">
        <v>44634</v>
      </c>
      <c r="G1173" s="50">
        <v>44656</v>
      </c>
      <c r="H1173">
        <v>7</v>
      </c>
      <c r="I1173">
        <v>2021</v>
      </c>
      <c r="J1173" t="s">
        <v>17</v>
      </c>
      <c r="K1173">
        <v>12</v>
      </c>
      <c r="L1173">
        <v>0.40749999999999997</v>
      </c>
      <c r="M1173">
        <v>4.8899999999999997</v>
      </c>
      <c r="N1173">
        <v>23</v>
      </c>
      <c r="O1173">
        <v>0.21260869565217391</v>
      </c>
      <c r="P1173">
        <v>0.52173913043478259</v>
      </c>
      <c r="Q1173" t="s">
        <v>26</v>
      </c>
    </row>
    <row r="1174" spans="1:17" x14ac:dyDescent="0.3">
      <c r="A1174">
        <v>50597</v>
      </c>
      <c r="B1174" t="s">
        <v>407</v>
      </c>
      <c r="C1174" t="s">
        <v>3</v>
      </c>
      <c r="D1174" t="s">
        <v>69</v>
      </c>
      <c r="E1174">
        <v>6.91</v>
      </c>
      <c r="F1174" s="50">
        <v>44731</v>
      </c>
      <c r="G1174" s="50">
        <v>44731</v>
      </c>
      <c r="H1174">
        <v>7</v>
      </c>
      <c r="I1174">
        <v>2021</v>
      </c>
      <c r="J1174" t="s">
        <v>19</v>
      </c>
      <c r="K1174">
        <v>1</v>
      </c>
      <c r="L1174">
        <v>0.1080555555555556</v>
      </c>
      <c r="M1174">
        <v>0.1080555555555556</v>
      </c>
      <c r="N1174">
        <v>1</v>
      </c>
      <c r="O1174">
        <v>0.1080555555555556</v>
      </c>
      <c r="P1174">
        <v>1</v>
      </c>
      <c r="Q1174" t="s">
        <v>38</v>
      </c>
    </row>
    <row r="1175" spans="1:17" x14ac:dyDescent="0.3">
      <c r="A1175">
        <v>50597</v>
      </c>
      <c r="B1175" t="s">
        <v>407</v>
      </c>
      <c r="C1175" t="s">
        <v>3</v>
      </c>
      <c r="D1175" t="s">
        <v>69</v>
      </c>
      <c r="E1175">
        <v>6.91</v>
      </c>
      <c r="F1175" s="50">
        <v>44731</v>
      </c>
      <c r="G1175" s="50">
        <v>44731</v>
      </c>
      <c r="H1175">
        <v>7</v>
      </c>
      <c r="I1175">
        <v>2021</v>
      </c>
      <c r="J1175" t="s">
        <v>19</v>
      </c>
      <c r="K1175">
        <v>1</v>
      </c>
      <c r="L1175">
        <v>0.1080555555555556</v>
      </c>
      <c r="M1175">
        <v>0.1080555555555556</v>
      </c>
      <c r="N1175">
        <v>1</v>
      </c>
      <c r="O1175">
        <v>0.1080555555555556</v>
      </c>
      <c r="P1175">
        <v>1</v>
      </c>
      <c r="Q1175" t="s">
        <v>6</v>
      </c>
    </row>
    <row r="1176" spans="1:17" x14ac:dyDescent="0.3">
      <c r="A1176">
        <v>37964</v>
      </c>
      <c r="B1176" t="s">
        <v>408</v>
      </c>
      <c r="C1176" t="s">
        <v>16</v>
      </c>
      <c r="D1176" t="s">
        <v>22</v>
      </c>
      <c r="E1176">
        <v>6.73</v>
      </c>
      <c r="F1176" s="50">
        <v>43662</v>
      </c>
      <c r="G1176" s="50">
        <v>43663</v>
      </c>
      <c r="H1176">
        <v>6</v>
      </c>
      <c r="I1176">
        <v>2019</v>
      </c>
      <c r="J1176" t="s">
        <v>17</v>
      </c>
      <c r="K1176">
        <v>12</v>
      </c>
      <c r="L1176">
        <v>0.39333333333333331</v>
      </c>
      <c r="M1176">
        <v>4.72</v>
      </c>
      <c r="N1176">
        <v>2</v>
      </c>
      <c r="O1176">
        <v>2.36</v>
      </c>
      <c r="P1176">
        <v>6</v>
      </c>
      <c r="Q1176" t="s">
        <v>11</v>
      </c>
    </row>
    <row r="1177" spans="1:17" x14ac:dyDescent="0.3">
      <c r="A1177">
        <v>37964</v>
      </c>
      <c r="B1177" t="s">
        <v>408</v>
      </c>
      <c r="C1177" t="s">
        <v>16</v>
      </c>
      <c r="D1177" t="s">
        <v>22</v>
      </c>
      <c r="E1177">
        <v>6.73</v>
      </c>
      <c r="F1177" s="50">
        <v>43662</v>
      </c>
      <c r="G1177" s="50">
        <v>43663</v>
      </c>
      <c r="H1177">
        <v>6</v>
      </c>
      <c r="I1177">
        <v>2019</v>
      </c>
      <c r="J1177" t="s">
        <v>17</v>
      </c>
      <c r="K1177">
        <v>12</v>
      </c>
      <c r="L1177">
        <v>0.39333333333333331</v>
      </c>
      <c r="M1177">
        <v>4.72</v>
      </c>
      <c r="N1177">
        <v>2</v>
      </c>
      <c r="O1177">
        <v>2.36</v>
      </c>
      <c r="P1177">
        <v>6</v>
      </c>
      <c r="Q1177" t="s">
        <v>12</v>
      </c>
    </row>
    <row r="1178" spans="1:17" x14ac:dyDescent="0.3">
      <c r="A1178">
        <v>37964</v>
      </c>
      <c r="B1178" t="s">
        <v>408</v>
      </c>
      <c r="C1178" t="s">
        <v>16</v>
      </c>
      <c r="D1178" t="s">
        <v>22</v>
      </c>
      <c r="E1178">
        <v>6.73</v>
      </c>
      <c r="F1178" s="50">
        <v>43662</v>
      </c>
      <c r="G1178" s="50">
        <v>43663</v>
      </c>
      <c r="H1178">
        <v>6</v>
      </c>
      <c r="I1178">
        <v>2019</v>
      </c>
      <c r="J1178" t="s">
        <v>17</v>
      </c>
      <c r="K1178">
        <v>12</v>
      </c>
      <c r="L1178">
        <v>0.39333333333333331</v>
      </c>
      <c r="M1178">
        <v>4.72</v>
      </c>
      <c r="N1178">
        <v>2</v>
      </c>
      <c r="O1178">
        <v>2.36</v>
      </c>
      <c r="P1178">
        <v>6</v>
      </c>
      <c r="Q1178" t="s">
        <v>118</v>
      </c>
    </row>
    <row r="1179" spans="1:17" x14ac:dyDescent="0.3">
      <c r="A1179">
        <v>37964</v>
      </c>
      <c r="B1179" t="s">
        <v>408</v>
      </c>
      <c r="C1179" t="s">
        <v>16</v>
      </c>
      <c r="D1179" t="s">
        <v>22</v>
      </c>
      <c r="E1179">
        <v>6.73</v>
      </c>
      <c r="F1179" s="50">
        <v>43662</v>
      </c>
      <c r="G1179" s="50">
        <v>43663</v>
      </c>
      <c r="H1179">
        <v>6</v>
      </c>
      <c r="I1179">
        <v>2019</v>
      </c>
      <c r="J1179" t="s">
        <v>17</v>
      </c>
      <c r="K1179">
        <v>12</v>
      </c>
      <c r="L1179">
        <v>0.39333333333333331</v>
      </c>
      <c r="M1179">
        <v>4.72</v>
      </c>
      <c r="N1179">
        <v>2</v>
      </c>
      <c r="O1179">
        <v>2.36</v>
      </c>
      <c r="P1179">
        <v>6</v>
      </c>
      <c r="Q1179" t="s">
        <v>42</v>
      </c>
    </row>
    <row r="1180" spans="1:17" x14ac:dyDescent="0.3">
      <c r="A1180">
        <v>37964</v>
      </c>
      <c r="B1180" t="s">
        <v>408</v>
      </c>
      <c r="C1180" t="s">
        <v>16</v>
      </c>
      <c r="D1180" t="s">
        <v>22</v>
      </c>
      <c r="E1180">
        <v>6.73</v>
      </c>
      <c r="F1180" s="50">
        <v>43662</v>
      </c>
      <c r="G1180" s="50">
        <v>43663</v>
      </c>
      <c r="H1180">
        <v>6</v>
      </c>
      <c r="I1180">
        <v>2019</v>
      </c>
      <c r="J1180" t="s">
        <v>17</v>
      </c>
      <c r="K1180">
        <v>12</v>
      </c>
      <c r="L1180">
        <v>0.39333333333333331</v>
      </c>
      <c r="M1180">
        <v>4.72</v>
      </c>
      <c r="N1180">
        <v>2</v>
      </c>
      <c r="O1180">
        <v>2.36</v>
      </c>
      <c r="P1180">
        <v>6</v>
      </c>
      <c r="Q1180" t="s">
        <v>64</v>
      </c>
    </row>
    <row r="1181" spans="1:17" x14ac:dyDescent="0.3">
      <c r="A1181">
        <v>39972</v>
      </c>
      <c r="B1181" t="s">
        <v>409</v>
      </c>
      <c r="C1181" t="s">
        <v>50</v>
      </c>
      <c r="D1181" t="s">
        <v>22</v>
      </c>
      <c r="E1181">
        <v>7.12</v>
      </c>
      <c r="F1181" s="50">
        <v>43755</v>
      </c>
      <c r="G1181" s="50">
        <v>43755</v>
      </c>
      <c r="H1181">
        <v>6</v>
      </c>
      <c r="I1181">
        <v>2019</v>
      </c>
      <c r="J1181" t="s">
        <v>5</v>
      </c>
      <c r="K1181">
        <v>2</v>
      </c>
      <c r="L1181">
        <v>0.45277777777777778</v>
      </c>
      <c r="M1181">
        <v>0.90555555555555556</v>
      </c>
      <c r="N1181">
        <v>1</v>
      </c>
      <c r="O1181">
        <v>0.90555555555555556</v>
      </c>
      <c r="P1181">
        <v>2</v>
      </c>
      <c r="Q1181" t="s">
        <v>11</v>
      </c>
    </row>
    <row r="1182" spans="1:17" x14ac:dyDescent="0.3">
      <c r="A1182">
        <v>39972</v>
      </c>
      <c r="B1182" t="s">
        <v>409</v>
      </c>
      <c r="C1182" t="s">
        <v>50</v>
      </c>
      <c r="D1182" t="s">
        <v>22</v>
      </c>
      <c r="E1182">
        <v>7.12</v>
      </c>
      <c r="F1182" s="50">
        <v>43755</v>
      </c>
      <c r="G1182" s="50">
        <v>43755</v>
      </c>
      <c r="H1182">
        <v>6</v>
      </c>
      <c r="I1182">
        <v>2019</v>
      </c>
      <c r="J1182" t="s">
        <v>5</v>
      </c>
      <c r="K1182">
        <v>2</v>
      </c>
      <c r="L1182">
        <v>0.45277777777777778</v>
      </c>
      <c r="M1182">
        <v>0.90555555555555556</v>
      </c>
      <c r="N1182">
        <v>1</v>
      </c>
      <c r="O1182">
        <v>0.90555555555555556</v>
      </c>
      <c r="P1182">
        <v>2</v>
      </c>
      <c r="Q1182" t="s">
        <v>12</v>
      </c>
    </row>
    <row r="1183" spans="1:17" x14ac:dyDescent="0.3">
      <c r="A1183">
        <v>39972</v>
      </c>
      <c r="B1183" t="s">
        <v>409</v>
      </c>
      <c r="C1183" t="s">
        <v>50</v>
      </c>
      <c r="D1183" t="s">
        <v>22</v>
      </c>
      <c r="E1183">
        <v>7.12</v>
      </c>
      <c r="F1183" s="50">
        <v>43755</v>
      </c>
      <c r="G1183" s="50">
        <v>43755</v>
      </c>
      <c r="H1183">
        <v>6</v>
      </c>
      <c r="I1183">
        <v>2019</v>
      </c>
      <c r="J1183" t="s">
        <v>5</v>
      </c>
      <c r="K1183">
        <v>2</v>
      </c>
      <c r="L1183">
        <v>0.45277777777777778</v>
      </c>
      <c r="M1183">
        <v>0.90555555555555556</v>
      </c>
      <c r="N1183">
        <v>1</v>
      </c>
      <c r="O1183">
        <v>0.90555555555555556</v>
      </c>
      <c r="P1183">
        <v>2</v>
      </c>
      <c r="Q1183" t="s">
        <v>118</v>
      </c>
    </row>
    <row r="1184" spans="1:17" x14ac:dyDescent="0.3">
      <c r="A1184">
        <v>39972</v>
      </c>
      <c r="B1184" t="s">
        <v>409</v>
      </c>
      <c r="C1184" t="s">
        <v>50</v>
      </c>
      <c r="D1184" t="s">
        <v>22</v>
      </c>
      <c r="E1184">
        <v>7.12</v>
      </c>
      <c r="F1184" s="50">
        <v>43755</v>
      </c>
      <c r="G1184" s="50">
        <v>43755</v>
      </c>
      <c r="H1184">
        <v>6</v>
      </c>
      <c r="I1184">
        <v>2019</v>
      </c>
      <c r="J1184" t="s">
        <v>5</v>
      </c>
      <c r="K1184">
        <v>2</v>
      </c>
      <c r="L1184">
        <v>0.45277777777777778</v>
      </c>
      <c r="M1184">
        <v>0.90555555555555556</v>
      </c>
      <c r="N1184">
        <v>1</v>
      </c>
      <c r="O1184">
        <v>0.90555555555555556</v>
      </c>
      <c r="P1184">
        <v>2</v>
      </c>
      <c r="Q1184" t="s">
        <v>42</v>
      </c>
    </row>
    <row r="1185" spans="1:17" x14ac:dyDescent="0.3">
      <c r="A1185">
        <v>39972</v>
      </c>
      <c r="B1185" t="s">
        <v>409</v>
      </c>
      <c r="C1185" t="s">
        <v>50</v>
      </c>
      <c r="D1185" t="s">
        <v>22</v>
      </c>
      <c r="E1185">
        <v>7.12</v>
      </c>
      <c r="F1185" s="50">
        <v>43755</v>
      </c>
      <c r="G1185" s="50">
        <v>43755</v>
      </c>
      <c r="H1185">
        <v>6</v>
      </c>
      <c r="I1185">
        <v>2019</v>
      </c>
      <c r="J1185" t="s">
        <v>5</v>
      </c>
      <c r="K1185">
        <v>2</v>
      </c>
      <c r="L1185">
        <v>0.45277777777777778</v>
      </c>
      <c r="M1185">
        <v>0.90555555555555556</v>
      </c>
      <c r="N1185">
        <v>1</v>
      </c>
      <c r="O1185">
        <v>0.90555555555555556</v>
      </c>
      <c r="P1185">
        <v>2</v>
      </c>
      <c r="Q1185" t="s">
        <v>64</v>
      </c>
    </row>
    <row r="1186" spans="1:17" x14ac:dyDescent="0.3">
      <c r="A1186">
        <v>39382</v>
      </c>
      <c r="B1186" t="s">
        <v>410</v>
      </c>
      <c r="C1186" t="s">
        <v>50</v>
      </c>
      <c r="D1186" t="s">
        <v>22</v>
      </c>
      <c r="E1186">
        <v>6.78</v>
      </c>
      <c r="F1186" s="50">
        <v>44064</v>
      </c>
      <c r="G1186" s="50">
        <v>44064</v>
      </c>
      <c r="H1186">
        <v>6</v>
      </c>
      <c r="I1186">
        <v>2019</v>
      </c>
      <c r="J1186" t="s">
        <v>19</v>
      </c>
      <c r="K1186">
        <v>1</v>
      </c>
      <c r="L1186">
        <v>0.41916666666666669</v>
      </c>
      <c r="M1186">
        <v>0.41916666666666669</v>
      </c>
      <c r="N1186">
        <v>1</v>
      </c>
      <c r="O1186">
        <v>0.41916666666666669</v>
      </c>
      <c r="P1186">
        <v>1</v>
      </c>
      <c r="Q1186" t="s">
        <v>11</v>
      </c>
    </row>
    <row r="1187" spans="1:17" x14ac:dyDescent="0.3">
      <c r="A1187">
        <v>39382</v>
      </c>
      <c r="B1187" t="s">
        <v>410</v>
      </c>
      <c r="C1187" t="s">
        <v>50</v>
      </c>
      <c r="D1187" t="s">
        <v>22</v>
      </c>
      <c r="E1187">
        <v>6.78</v>
      </c>
      <c r="F1187" s="50">
        <v>44064</v>
      </c>
      <c r="G1187" s="50">
        <v>44064</v>
      </c>
      <c r="H1187">
        <v>6</v>
      </c>
      <c r="I1187">
        <v>2019</v>
      </c>
      <c r="J1187" t="s">
        <v>19</v>
      </c>
      <c r="K1187">
        <v>1</v>
      </c>
      <c r="L1187">
        <v>0.41916666666666669</v>
      </c>
      <c r="M1187">
        <v>0.41916666666666669</v>
      </c>
      <c r="N1187">
        <v>1</v>
      </c>
      <c r="O1187">
        <v>0.41916666666666669</v>
      </c>
      <c r="P1187">
        <v>1</v>
      </c>
      <c r="Q1187" t="s">
        <v>12</v>
      </c>
    </row>
    <row r="1188" spans="1:17" x14ac:dyDescent="0.3">
      <c r="A1188">
        <v>39382</v>
      </c>
      <c r="B1188" t="s">
        <v>410</v>
      </c>
      <c r="C1188" t="s">
        <v>50</v>
      </c>
      <c r="D1188" t="s">
        <v>22</v>
      </c>
      <c r="E1188">
        <v>6.78</v>
      </c>
      <c r="F1188" s="50">
        <v>44064</v>
      </c>
      <c r="G1188" s="50">
        <v>44064</v>
      </c>
      <c r="H1188">
        <v>6</v>
      </c>
      <c r="I1188">
        <v>2019</v>
      </c>
      <c r="J1188" t="s">
        <v>19</v>
      </c>
      <c r="K1188">
        <v>1</v>
      </c>
      <c r="L1188">
        <v>0.41916666666666669</v>
      </c>
      <c r="M1188">
        <v>0.41916666666666669</v>
      </c>
      <c r="N1188">
        <v>1</v>
      </c>
      <c r="O1188">
        <v>0.41916666666666669</v>
      </c>
      <c r="P1188">
        <v>1</v>
      </c>
      <c r="Q1188" t="s">
        <v>118</v>
      </c>
    </row>
    <row r="1189" spans="1:17" x14ac:dyDescent="0.3">
      <c r="A1189">
        <v>39382</v>
      </c>
      <c r="B1189" t="s">
        <v>410</v>
      </c>
      <c r="C1189" t="s">
        <v>50</v>
      </c>
      <c r="D1189" t="s">
        <v>22</v>
      </c>
      <c r="E1189">
        <v>6.78</v>
      </c>
      <c r="F1189" s="50">
        <v>44064</v>
      </c>
      <c r="G1189" s="50">
        <v>44064</v>
      </c>
      <c r="H1189">
        <v>6</v>
      </c>
      <c r="I1189">
        <v>2019</v>
      </c>
      <c r="J1189" t="s">
        <v>19</v>
      </c>
      <c r="K1189">
        <v>1</v>
      </c>
      <c r="L1189">
        <v>0.41916666666666669</v>
      </c>
      <c r="M1189">
        <v>0.41916666666666669</v>
      </c>
      <c r="N1189">
        <v>1</v>
      </c>
      <c r="O1189">
        <v>0.41916666666666669</v>
      </c>
      <c r="P1189">
        <v>1</v>
      </c>
      <c r="Q1189" t="s">
        <v>42</v>
      </c>
    </row>
    <row r="1190" spans="1:17" x14ac:dyDescent="0.3">
      <c r="A1190">
        <v>39382</v>
      </c>
      <c r="B1190" t="s">
        <v>410</v>
      </c>
      <c r="C1190" t="s">
        <v>50</v>
      </c>
      <c r="D1190" t="s">
        <v>22</v>
      </c>
      <c r="E1190">
        <v>6.78</v>
      </c>
      <c r="F1190" s="50">
        <v>44064</v>
      </c>
      <c r="G1190" s="50">
        <v>44064</v>
      </c>
      <c r="H1190">
        <v>6</v>
      </c>
      <c r="I1190">
        <v>2019</v>
      </c>
      <c r="J1190" t="s">
        <v>19</v>
      </c>
      <c r="K1190">
        <v>1</v>
      </c>
      <c r="L1190">
        <v>0.41916666666666669</v>
      </c>
      <c r="M1190">
        <v>0.41916666666666669</v>
      </c>
      <c r="N1190">
        <v>1</v>
      </c>
      <c r="O1190">
        <v>0.41916666666666669</v>
      </c>
      <c r="P1190">
        <v>1</v>
      </c>
      <c r="Q1190" t="s">
        <v>64</v>
      </c>
    </row>
    <row r="1191" spans="1:17" x14ac:dyDescent="0.3">
      <c r="A1191">
        <v>22093</v>
      </c>
      <c r="B1191" t="s">
        <v>411</v>
      </c>
      <c r="C1191" t="s">
        <v>69</v>
      </c>
      <c r="D1191" t="s">
        <v>4</v>
      </c>
      <c r="E1191">
        <v>5.52</v>
      </c>
      <c r="F1191" s="50">
        <v>44120</v>
      </c>
      <c r="G1191" s="50">
        <v>44120</v>
      </c>
      <c r="H1191">
        <v>5</v>
      </c>
      <c r="I1191">
        <v>2001</v>
      </c>
      <c r="J1191" t="s">
        <v>9</v>
      </c>
      <c r="K1191">
        <v>1</v>
      </c>
      <c r="L1191">
        <v>7.5277777777777777E-2</v>
      </c>
      <c r="M1191">
        <v>7.5277777777777777E-2</v>
      </c>
      <c r="N1191">
        <v>1</v>
      </c>
      <c r="O1191">
        <v>7.5277777777777777E-2</v>
      </c>
      <c r="P1191">
        <v>1</v>
      </c>
      <c r="Q1191" t="s">
        <v>23</v>
      </c>
    </row>
    <row r="1192" spans="1:17" x14ac:dyDescent="0.3">
      <c r="A1192">
        <v>22093</v>
      </c>
      <c r="B1192" t="s">
        <v>411</v>
      </c>
      <c r="C1192" t="s">
        <v>69</v>
      </c>
      <c r="D1192" t="s">
        <v>4</v>
      </c>
      <c r="E1192">
        <v>5.52</v>
      </c>
      <c r="F1192" s="50">
        <v>44120</v>
      </c>
      <c r="G1192" s="50">
        <v>44120</v>
      </c>
      <c r="H1192">
        <v>5</v>
      </c>
      <c r="I1192">
        <v>2001</v>
      </c>
      <c r="J1192" t="s">
        <v>9</v>
      </c>
      <c r="K1192">
        <v>1</v>
      </c>
      <c r="L1192">
        <v>7.5277777777777777E-2</v>
      </c>
      <c r="M1192">
        <v>7.5277777777777777E-2</v>
      </c>
      <c r="N1192">
        <v>1</v>
      </c>
      <c r="O1192">
        <v>7.5277777777777777E-2</v>
      </c>
      <c r="P1192">
        <v>1</v>
      </c>
      <c r="Q1192" t="s">
        <v>38</v>
      </c>
    </row>
    <row r="1193" spans="1:17" x14ac:dyDescent="0.3">
      <c r="A1193">
        <v>888</v>
      </c>
      <c r="B1193" t="s">
        <v>412</v>
      </c>
      <c r="C1193" t="s">
        <v>16</v>
      </c>
      <c r="D1193" t="s">
        <v>22</v>
      </c>
      <c r="E1193">
        <v>6.35</v>
      </c>
      <c r="F1193" s="50">
        <v>44788</v>
      </c>
      <c r="G1193" s="50">
        <v>44793</v>
      </c>
      <c r="H1193">
        <v>4</v>
      </c>
      <c r="I1193">
        <v>2000</v>
      </c>
      <c r="J1193" t="s">
        <v>9</v>
      </c>
      <c r="K1193">
        <v>12</v>
      </c>
      <c r="L1193">
        <v>0.4</v>
      </c>
      <c r="M1193">
        <v>4.8000000000000007</v>
      </c>
      <c r="N1193">
        <v>6</v>
      </c>
      <c r="O1193">
        <v>0.80000000000000016</v>
      </c>
      <c r="P1193">
        <v>2</v>
      </c>
      <c r="Q1193" t="s">
        <v>23</v>
      </c>
    </row>
    <row r="1194" spans="1:17" x14ac:dyDescent="0.3">
      <c r="A1194">
        <v>888</v>
      </c>
      <c r="B1194" t="s">
        <v>412</v>
      </c>
      <c r="C1194" t="s">
        <v>16</v>
      </c>
      <c r="D1194" t="s">
        <v>22</v>
      </c>
      <c r="E1194">
        <v>6.35</v>
      </c>
      <c r="F1194" s="50">
        <v>44788</v>
      </c>
      <c r="G1194" s="50">
        <v>44793</v>
      </c>
      <c r="H1194">
        <v>4</v>
      </c>
      <c r="I1194">
        <v>2000</v>
      </c>
      <c r="J1194" t="s">
        <v>9</v>
      </c>
      <c r="K1194">
        <v>12</v>
      </c>
      <c r="L1194">
        <v>0.4</v>
      </c>
      <c r="M1194">
        <v>4.8000000000000007</v>
      </c>
      <c r="N1194">
        <v>6</v>
      </c>
      <c r="O1194">
        <v>0.80000000000000016</v>
      </c>
      <c r="P1194">
        <v>2</v>
      </c>
      <c r="Q1194" t="s">
        <v>87</v>
      </c>
    </row>
    <row r="1195" spans="1:17" x14ac:dyDescent="0.3">
      <c r="A1195">
        <v>888</v>
      </c>
      <c r="B1195" t="s">
        <v>412</v>
      </c>
      <c r="C1195" t="s">
        <v>16</v>
      </c>
      <c r="D1195" t="s">
        <v>22</v>
      </c>
      <c r="E1195">
        <v>6.35</v>
      </c>
      <c r="F1195" s="50">
        <v>44788</v>
      </c>
      <c r="G1195" s="50">
        <v>44793</v>
      </c>
      <c r="H1195">
        <v>4</v>
      </c>
      <c r="I1195">
        <v>2000</v>
      </c>
      <c r="J1195" t="s">
        <v>9</v>
      </c>
      <c r="K1195">
        <v>12</v>
      </c>
      <c r="L1195">
        <v>0.4</v>
      </c>
      <c r="M1195">
        <v>4.8000000000000007</v>
      </c>
      <c r="N1195">
        <v>6</v>
      </c>
      <c r="O1195">
        <v>0.80000000000000016</v>
      </c>
      <c r="P1195">
        <v>2</v>
      </c>
      <c r="Q1195" t="s">
        <v>88</v>
      </c>
    </row>
    <row r="1196" spans="1:17" x14ac:dyDescent="0.3">
      <c r="A1196">
        <v>888</v>
      </c>
      <c r="B1196" t="s">
        <v>412</v>
      </c>
      <c r="C1196" t="s">
        <v>16</v>
      </c>
      <c r="D1196" t="s">
        <v>22</v>
      </c>
      <c r="E1196">
        <v>6.35</v>
      </c>
      <c r="F1196" s="50">
        <v>44788</v>
      </c>
      <c r="G1196" s="50">
        <v>44793</v>
      </c>
      <c r="H1196">
        <v>4</v>
      </c>
      <c r="I1196">
        <v>2000</v>
      </c>
      <c r="J1196" t="s">
        <v>9</v>
      </c>
      <c r="K1196">
        <v>12</v>
      </c>
      <c r="L1196">
        <v>0.4</v>
      </c>
      <c r="M1196">
        <v>4.8000000000000007</v>
      </c>
      <c r="N1196">
        <v>6</v>
      </c>
      <c r="O1196">
        <v>0.80000000000000016</v>
      </c>
      <c r="P1196">
        <v>2</v>
      </c>
      <c r="Q1196" t="s">
        <v>13</v>
      </c>
    </row>
    <row r="1197" spans="1:17" x14ac:dyDescent="0.3">
      <c r="A1197">
        <v>888</v>
      </c>
      <c r="B1197" t="s">
        <v>412</v>
      </c>
      <c r="C1197" t="s">
        <v>16</v>
      </c>
      <c r="D1197" t="s">
        <v>22</v>
      </c>
      <c r="E1197">
        <v>6.35</v>
      </c>
      <c r="F1197" s="50">
        <v>44788</v>
      </c>
      <c r="G1197" s="50">
        <v>44793</v>
      </c>
      <c r="H1197">
        <v>4</v>
      </c>
      <c r="I1197">
        <v>2000</v>
      </c>
      <c r="J1197" t="s">
        <v>9</v>
      </c>
      <c r="K1197">
        <v>12</v>
      </c>
      <c r="L1197">
        <v>0.4</v>
      </c>
      <c r="M1197">
        <v>4.8000000000000007</v>
      </c>
      <c r="N1197">
        <v>6</v>
      </c>
      <c r="O1197">
        <v>0.80000000000000016</v>
      </c>
      <c r="P1197">
        <v>2</v>
      </c>
      <c r="Q1197" t="s">
        <v>159</v>
      </c>
    </row>
    <row r="1198" spans="1:17" x14ac:dyDescent="0.3">
      <c r="A1198">
        <v>887</v>
      </c>
      <c r="B1198" t="s">
        <v>413</v>
      </c>
      <c r="C1198" t="s">
        <v>50</v>
      </c>
      <c r="D1198" t="s">
        <v>22</v>
      </c>
      <c r="E1198">
        <v>6.26</v>
      </c>
      <c r="F1198" s="50">
        <v>44793</v>
      </c>
      <c r="G1198" s="50">
        <v>44793</v>
      </c>
      <c r="H1198">
        <v>4</v>
      </c>
      <c r="I1198">
        <v>2002</v>
      </c>
      <c r="J1198" t="s">
        <v>17</v>
      </c>
      <c r="K1198">
        <v>1</v>
      </c>
      <c r="L1198">
        <v>0.38638888888888889</v>
      </c>
      <c r="M1198">
        <v>0.38638888888888889</v>
      </c>
      <c r="N1198">
        <v>1</v>
      </c>
      <c r="O1198">
        <v>0.38638888888888889</v>
      </c>
      <c r="P1198">
        <v>1</v>
      </c>
      <c r="Q1198" t="s">
        <v>23</v>
      </c>
    </row>
    <row r="1199" spans="1:17" x14ac:dyDescent="0.3">
      <c r="A1199">
        <v>887</v>
      </c>
      <c r="B1199" t="s">
        <v>413</v>
      </c>
      <c r="C1199" t="s">
        <v>50</v>
      </c>
      <c r="D1199" t="s">
        <v>22</v>
      </c>
      <c r="E1199">
        <v>6.26</v>
      </c>
      <c r="F1199" s="50">
        <v>44793</v>
      </c>
      <c r="G1199" s="50">
        <v>44793</v>
      </c>
      <c r="H1199">
        <v>4</v>
      </c>
      <c r="I1199">
        <v>2002</v>
      </c>
      <c r="J1199" t="s">
        <v>17</v>
      </c>
      <c r="K1199">
        <v>1</v>
      </c>
      <c r="L1199">
        <v>0.38638888888888889</v>
      </c>
      <c r="M1199">
        <v>0.38638888888888889</v>
      </c>
      <c r="N1199">
        <v>1</v>
      </c>
      <c r="O1199">
        <v>0.38638888888888889</v>
      </c>
      <c r="P1199">
        <v>1</v>
      </c>
      <c r="Q1199" t="s">
        <v>87</v>
      </c>
    </row>
    <row r="1200" spans="1:17" x14ac:dyDescent="0.3">
      <c r="A1200">
        <v>887</v>
      </c>
      <c r="B1200" t="s">
        <v>413</v>
      </c>
      <c r="C1200" t="s">
        <v>50</v>
      </c>
      <c r="D1200" t="s">
        <v>22</v>
      </c>
      <c r="E1200">
        <v>6.26</v>
      </c>
      <c r="F1200" s="50">
        <v>44793</v>
      </c>
      <c r="G1200" s="50">
        <v>44793</v>
      </c>
      <c r="H1200">
        <v>4</v>
      </c>
      <c r="I1200">
        <v>2002</v>
      </c>
      <c r="J1200" t="s">
        <v>17</v>
      </c>
      <c r="K1200">
        <v>1</v>
      </c>
      <c r="L1200">
        <v>0.38638888888888889</v>
      </c>
      <c r="M1200">
        <v>0.38638888888888889</v>
      </c>
      <c r="N1200">
        <v>1</v>
      </c>
      <c r="O1200">
        <v>0.38638888888888889</v>
      </c>
      <c r="P1200">
        <v>1</v>
      </c>
      <c r="Q1200" t="s">
        <v>88</v>
      </c>
    </row>
    <row r="1201" spans="1:17" x14ac:dyDescent="0.3">
      <c r="A1201">
        <v>887</v>
      </c>
      <c r="B1201" t="s">
        <v>413</v>
      </c>
      <c r="C1201" t="s">
        <v>50</v>
      </c>
      <c r="D1201" t="s">
        <v>22</v>
      </c>
      <c r="E1201">
        <v>6.26</v>
      </c>
      <c r="F1201" s="50">
        <v>44793</v>
      </c>
      <c r="G1201" s="50">
        <v>44793</v>
      </c>
      <c r="H1201">
        <v>4</v>
      </c>
      <c r="I1201">
        <v>2002</v>
      </c>
      <c r="J1201" t="s">
        <v>17</v>
      </c>
      <c r="K1201">
        <v>1</v>
      </c>
      <c r="L1201">
        <v>0.38638888888888889</v>
      </c>
      <c r="M1201">
        <v>0.38638888888888889</v>
      </c>
      <c r="N1201">
        <v>1</v>
      </c>
      <c r="O1201">
        <v>0.38638888888888889</v>
      </c>
      <c r="P1201">
        <v>1</v>
      </c>
      <c r="Q1201" t="s">
        <v>13</v>
      </c>
    </row>
    <row r="1202" spans="1:17" x14ac:dyDescent="0.3">
      <c r="A1202">
        <v>887</v>
      </c>
      <c r="B1202" t="s">
        <v>413</v>
      </c>
      <c r="C1202" t="s">
        <v>50</v>
      </c>
      <c r="D1202" t="s">
        <v>22</v>
      </c>
      <c r="E1202">
        <v>6.26</v>
      </c>
      <c r="F1202" s="50">
        <v>44793</v>
      </c>
      <c r="G1202" s="50">
        <v>44793</v>
      </c>
      <c r="H1202">
        <v>4</v>
      </c>
      <c r="I1202">
        <v>2002</v>
      </c>
      <c r="J1202" t="s">
        <v>17</v>
      </c>
      <c r="K1202">
        <v>1</v>
      </c>
      <c r="L1202">
        <v>0.38638888888888889</v>
      </c>
      <c r="M1202">
        <v>0.38638888888888889</v>
      </c>
      <c r="N1202">
        <v>1</v>
      </c>
      <c r="O1202">
        <v>0.38638888888888889</v>
      </c>
      <c r="P1202">
        <v>1</v>
      </c>
      <c r="Q1202" t="s">
        <v>159</v>
      </c>
    </row>
    <row r="1203" spans="1:17" x14ac:dyDescent="0.3">
      <c r="A1203">
        <v>41812</v>
      </c>
      <c r="B1203" t="s">
        <v>414</v>
      </c>
      <c r="C1203" t="s">
        <v>16</v>
      </c>
      <c r="D1203" t="s">
        <v>22</v>
      </c>
      <c r="E1203">
        <v>6.52</v>
      </c>
      <c r="F1203" s="50">
        <v>44706</v>
      </c>
      <c r="G1203" s="50">
        <v>44741</v>
      </c>
      <c r="H1203">
        <v>5</v>
      </c>
      <c r="I1203">
        <v>2021</v>
      </c>
      <c r="J1203" t="s">
        <v>5</v>
      </c>
      <c r="K1203">
        <v>10</v>
      </c>
      <c r="L1203">
        <v>0.41972222222222222</v>
      </c>
      <c r="M1203">
        <v>4.197222222222222</v>
      </c>
      <c r="N1203">
        <v>36</v>
      </c>
      <c r="O1203">
        <v>0.1165895061728395</v>
      </c>
      <c r="P1203">
        <v>0.27777777777777779</v>
      </c>
      <c r="Q1203" t="s">
        <v>20</v>
      </c>
    </row>
    <row r="1204" spans="1:17" x14ac:dyDescent="0.3">
      <c r="A1204">
        <v>41812</v>
      </c>
      <c r="B1204" t="s">
        <v>414</v>
      </c>
      <c r="C1204" t="s">
        <v>16</v>
      </c>
      <c r="D1204" t="s">
        <v>22</v>
      </c>
      <c r="E1204">
        <v>6.52</v>
      </c>
      <c r="F1204" s="50">
        <v>44706</v>
      </c>
      <c r="G1204" s="50">
        <v>44741</v>
      </c>
      <c r="H1204">
        <v>5</v>
      </c>
      <c r="I1204">
        <v>2021</v>
      </c>
      <c r="J1204" t="s">
        <v>5</v>
      </c>
      <c r="K1204">
        <v>10</v>
      </c>
      <c r="L1204">
        <v>0.41972222222222222</v>
      </c>
      <c r="M1204">
        <v>4.197222222222222</v>
      </c>
      <c r="N1204">
        <v>36</v>
      </c>
      <c r="O1204">
        <v>0.1165895061728395</v>
      </c>
      <c r="P1204">
        <v>0.27777777777777779</v>
      </c>
      <c r="Q1204" t="s">
        <v>56</v>
      </c>
    </row>
    <row r="1205" spans="1:17" x14ac:dyDescent="0.3">
      <c r="A1205">
        <v>41812</v>
      </c>
      <c r="B1205" t="s">
        <v>414</v>
      </c>
      <c r="C1205" t="s">
        <v>16</v>
      </c>
      <c r="D1205" t="s">
        <v>22</v>
      </c>
      <c r="E1205">
        <v>6.52</v>
      </c>
      <c r="F1205" s="50">
        <v>44706</v>
      </c>
      <c r="G1205" s="50">
        <v>44741</v>
      </c>
      <c r="H1205">
        <v>5</v>
      </c>
      <c r="I1205">
        <v>2021</v>
      </c>
      <c r="J1205" t="s">
        <v>5</v>
      </c>
      <c r="K1205">
        <v>10</v>
      </c>
      <c r="L1205">
        <v>0.41972222222222222</v>
      </c>
      <c r="M1205">
        <v>4.197222222222222</v>
      </c>
      <c r="N1205">
        <v>36</v>
      </c>
      <c r="O1205">
        <v>0.1165895061728395</v>
      </c>
      <c r="P1205">
        <v>0.27777777777777779</v>
      </c>
      <c r="Q1205" t="s">
        <v>45</v>
      </c>
    </row>
    <row r="1206" spans="1:17" x14ac:dyDescent="0.3">
      <c r="A1206">
        <v>41812</v>
      </c>
      <c r="B1206" t="s">
        <v>414</v>
      </c>
      <c r="C1206" t="s">
        <v>16</v>
      </c>
      <c r="D1206" t="s">
        <v>22</v>
      </c>
      <c r="E1206">
        <v>6.52</v>
      </c>
      <c r="F1206" s="50">
        <v>44706</v>
      </c>
      <c r="G1206" s="50">
        <v>44741</v>
      </c>
      <c r="H1206">
        <v>5</v>
      </c>
      <c r="I1206">
        <v>2021</v>
      </c>
      <c r="J1206" t="s">
        <v>5</v>
      </c>
      <c r="K1206">
        <v>10</v>
      </c>
      <c r="L1206">
        <v>0.41972222222222222</v>
      </c>
      <c r="M1206">
        <v>4.197222222222222</v>
      </c>
      <c r="N1206">
        <v>36</v>
      </c>
      <c r="O1206">
        <v>0.1165895061728395</v>
      </c>
      <c r="P1206">
        <v>0.27777777777777779</v>
      </c>
      <c r="Q1206" t="s">
        <v>41</v>
      </c>
    </row>
    <row r="1207" spans="1:17" x14ac:dyDescent="0.3">
      <c r="A1207">
        <v>41812</v>
      </c>
      <c r="B1207" t="s">
        <v>414</v>
      </c>
      <c r="C1207" t="s">
        <v>16</v>
      </c>
      <c r="D1207" t="s">
        <v>22</v>
      </c>
      <c r="E1207">
        <v>6.52</v>
      </c>
      <c r="F1207" s="50">
        <v>44706</v>
      </c>
      <c r="G1207" s="50">
        <v>44741</v>
      </c>
      <c r="H1207">
        <v>5</v>
      </c>
      <c r="I1207">
        <v>2021</v>
      </c>
      <c r="J1207" t="s">
        <v>5</v>
      </c>
      <c r="K1207">
        <v>10</v>
      </c>
      <c r="L1207">
        <v>0.41972222222222222</v>
      </c>
      <c r="M1207">
        <v>4.197222222222222</v>
      </c>
      <c r="N1207">
        <v>36</v>
      </c>
      <c r="O1207">
        <v>0.1165895061728395</v>
      </c>
      <c r="P1207">
        <v>0.27777777777777779</v>
      </c>
      <c r="Q1207" t="s">
        <v>26</v>
      </c>
    </row>
    <row r="1208" spans="1:17" x14ac:dyDescent="0.3">
      <c r="A1208">
        <v>33737</v>
      </c>
      <c r="B1208" t="s">
        <v>415</v>
      </c>
      <c r="C1208" t="s">
        <v>16</v>
      </c>
      <c r="D1208" t="s">
        <v>98</v>
      </c>
      <c r="E1208">
        <v>6.24</v>
      </c>
      <c r="F1208" s="50">
        <v>44798</v>
      </c>
      <c r="G1208" s="50">
        <v>44804</v>
      </c>
      <c r="H1208">
        <v>3</v>
      </c>
      <c r="I1208">
        <v>2021</v>
      </c>
      <c r="J1208" t="s">
        <v>19</v>
      </c>
      <c r="K1208">
        <v>13</v>
      </c>
      <c r="L1208">
        <v>0.41944444444444451</v>
      </c>
      <c r="M1208">
        <v>5.4527777777777784</v>
      </c>
      <c r="N1208">
        <v>7</v>
      </c>
      <c r="O1208">
        <v>0.77896825396825398</v>
      </c>
      <c r="P1208">
        <v>1.857142857142857</v>
      </c>
      <c r="Q1208" t="s">
        <v>23</v>
      </c>
    </row>
    <row r="1209" spans="1:17" x14ac:dyDescent="0.3">
      <c r="A1209">
        <v>33737</v>
      </c>
      <c r="B1209" t="s">
        <v>415</v>
      </c>
      <c r="C1209" t="s">
        <v>16</v>
      </c>
      <c r="D1209" t="s">
        <v>98</v>
      </c>
      <c r="E1209">
        <v>6.24</v>
      </c>
      <c r="F1209" s="50">
        <v>44798</v>
      </c>
      <c r="G1209" s="50">
        <v>44804</v>
      </c>
      <c r="H1209">
        <v>3</v>
      </c>
      <c r="I1209">
        <v>2021</v>
      </c>
      <c r="J1209" t="s">
        <v>19</v>
      </c>
      <c r="K1209">
        <v>13</v>
      </c>
      <c r="L1209">
        <v>0.41944444444444451</v>
      </c>
      <c r="M1209">
        <v>5.4527777777777784</v>
      </c>
      <c r="N1209">
        <v>7</v>
      </c>
      <c r="O1209">
        <v>0.77896825396825398</v>
      </c>
      <c r="P1209">
        <v>1.857142857142857</v>
      </c>
      <c r="Q1209" t="s">
        <v>87</v>
      </c>
    </row>
    <row r="1210" spans="1:17" x14ac:dyDescent="0.3">
      <c r="A1210">
        <v>33737</v>
      </c>
      <c r="B1210" t="s">
        <v>415</v>
      </c>
      <c r="C1210" t="s">
        <v>16</v>
      </c>
      <c r="D1210" t="s">
        <v>98</v>
      </c>
      <c r="E1210">
        <v>6.24</v>
      </c>
      <c r="F1210" s="50">
        <v>44798</v>
      </c>
      <c r="G1210" s="50">
        <v>44804</v>
      </c>
      <c r="H1210">
        <v>3</v>
      </c>
      <c r="I1210">
        <v>2021</v>
      </c>
      <c r="J1210" t="s">
        <v>19</v>
      </c>
      <c r="K1210">
        <v>13</v>
      </c>
      <c r="L1210">
        <v>0.41944444444444451</v>
      </c>
      <c r="M1210">
        <v>5.4527777777777784</v>
      </c>
      <c r="N1210">
        <v>7</v>
      </c>
      <c r="O1210">
        <v>0.77896825396825398</v>
      </c>
      <c r="P1210">
        <v>1.857142857142857</v>
      </c>
      <c r="Q1210" t="s">
        <v>32</v>
      </c>
    </row>
    <row r="1211" spans="1:17" x14ac:dyDescent="0.3">
      <c r="A1211">
        <v>33737</v>
      </c>
      <c r="B1211" t="s">
        <v>415</v>
      </c>
      <c r="C1211" t="s">
        <v>16</v>
      </c>
      <c r="D1211" t="s">
        <v>98</v>
      </c>
      <c r="E1211">
        <v>6.24</v>
      </c>
      <c r="F1211" s="50">
        <v>44798</v>
      </c>
      <c r="G1211" s="50">
        <v>44804</v>
      </c>
      <c r="H1211">
        <v>3</v>
      </c>
      <c r="I1211">
        <v>2021</v>
      </c>
      <c r="J1211" t="s">
        <v>19</v>
      </c>
      <c r="K1211">
        <v>13</v>
      </c>
      <c r="L1211">
        <v>0.41944444444444451</v>
      </c>
      <c r="M1211">
        <v>5.4527777777777784</v>
      </c>
      <c r="N1211">
        <v>7</v>
      </c>
      <c r="O1211">
        <v>0.77896825396825398</v>
      </c>
      <c r="P1211">
        <v>1.857142857142857</v>
      </c>
      <c r="Q1211" t="s">
        <v>13</v>
      </c>
    </row>
    <row r="1212" spans="1:17" x14ac:dyDescent="0.3">
      <c r="A1212">
        <v>34209</v>
      </c>
      <c r="B1212" t="s">
        <v>416</v>
      </c>
      <c r="C1212" t="s">
        <v>16</v>
      </c>
      <c r="D1212" t="s">
        <v>337</v>
      </c>
      <c r="E1212">
        <v>7.03</v>
      </c>
      <c r="F1212" s="50">
        <v>43654</v>
      </c>
      <c r="G1212" s="50">
        <v>43658</v>
      </c>
      <c r="H1212">
        <v>6</v>
      </c>
      <c r="I1212">
        <v>2019</v>
      </c>
      <c r="J1212" t="s">
        <v>9</v>
      </c>
      <c r="K1212">
        <v>12</v>
      </c>
      <c r="L1212">
        <v>0.39444444444444438</v>
      </c>
      <c r="M1212">
        <v>4.7333333333333334</v>
      </c>
      <c r="N1212">
        <v>5</v>
      </c>
      <c r="O1212">
        <v>0.94666666666666666</v>
      </c>
      <c r="P1212">
        <v>2.4</v>
      </c>
      <c r="Q1212" t="s">
        <v>81</v>
      </c>
    </row>
    <row r="1213" spans="1:17" x14ac:dyDescent="0.3">
      <c r="A1213">
        <v>34209</v>
      </c>
      <c r="B1213" t="s">
        <v>416</v>
      </c>
      <c r="C1213" t="s">
        <v>16</v>
      </c>
      <c r="D1213" t="s">
        <v>337</v>
      </c>
      <c r="E1213">
        <v>7.03</v>
      </c>
      <c r="F1213" s="50">
        <v>43654</v>
      </c>
      <c r="G1213" s="50">
        <v>43658</v>
      </c>
      <c r="H1213">
        <v>6</v>
      </c>
      <c r="I1213">
        <v>2019</v>
      </c>
      <c r="J1213" t="s">
        <v>9</v>
      </c>
      <c r="K1213">
        <v>12</v>
      </c>
      <c r="L1213">
        <v>0.39444444444444438</v>
      </c>
      <c r="M1213">
        <v>4.7333333333333334</v>
      </c>
      <c r="N1213">
        <v>5</v>
      </c>
      <c r="O1213">
        <v>0.94666666666666666</v>
      </c>
      <c r="P1213">
        <v>2.4</v>
      </c>
      <c r="Q1213" t="s">
        <v>417</v>
      </c>
    </row>
    <row r="1214" spans="1:17" x14ac:dyDescent="0.3">
      <c r="A1214">
        <v>34209</v>
      </c>
      <c r="B1214" t="s">
        <v>416</v>
      </c>
      <c r="C1214" t="s">
        <v>16</v>
      </c>
      <c r="D1214" t="s">
        <v>337</v>
      </c>
      <c r="E1214">
        <v>7.03</v>
      </c>
      <c r="F1214" s="50">
        <v>43654</v>
      </c>
      <c r="G1214" s="50">
        <v>43658</v>
      </c>
      <c r="H1214">
        <v>6</v>
      </c>
      <c r="I1214">
        <v>2019</v>
      </c>
      <c r="J1214" t="s">
        <v>9</v>
      </c>
      <c r="K1214">
        <v>12</v>
      </c>
      <c r="L1214">
        <v>0.39444444444444438</v>
      </c>
      <c r="M1214">
        <v>4.7333333333333334</v>
      </c>
      <c r="N1214">
        <v>5</v>
      </c>
      <c r="O1214">
        <v>0.94666666666666666</v>
      </c>
      <c r="P1214">
        <v>2.4</v>
      </c>
      <c r="Q1214" t="s">
        <v>41</v>
      </c>
    </row>
    <row r="1215" spans="1:17" x14ac:dyDescent="0.3">
      <c r="A1215">
        <v>34209</v>
      </c>
      <c r="B1215" t="s">
        <v>416</v>
      </c>
      <c r="C1215" t="s">
        <v>16</v>
      </c>
      <c r="D1215" t="s">
        <v>337</v>
      </c>
      <c r="E1215">
        <v>7.03</v>
      </c>
      <c r="F1215" s="50">
        <v>43654</v>
      </c>
      <c r="G1215" s="50">
        <v>43658</v>
      </c>
      <c r="H1215">
        <v>6</v>
      </c>
      <c r="I1215">
        <v>2019</v>
      </c>
      <c r="J1215" t="s">
        <v>9</v>
      </c>
      <c r="K1215">
        <v>12</v>
      </c>
      <c r="L1215">
        <v>0.39444444444444438</v>
      </c>
      <c r="M1215">
        <v>4.7333333333333334</v>
      </c>
      <c r="N1215">
        <v>5</v>
      </c>
      <c r="O1215">
        <v>0.94666666666666666</v>
      </c>
      <c r="P1215">
        <v>2.4</v>
      </c>
      <c r="Q1215" t="s">
        <v>42</v>
      </c>
    </row>
    <row r="1216" spans="1:17" x14ac:dyDescent="0.3">
      <c r="A1216">
        <v>34209</v>
      </c>
      <c r="B1216" t="s">
        <v>416</v>
      </c>
      <c r="C1216" t="s">
        <v>16</v>
      </c>
      <c r="D1216" t="s">
        <v>337</v>
      </c>
      <c r="E1216">
        <v>7.03</v>
      </c>
      <c r="F1216" s="50">
        <v>43654</v>
      </c>
      <c r="G1216" s="50">
        <v>43658</v>
      </c>
      <c r="H1216">
        <v>6</v>
      </c>
      <c r="I1216">
        <v>2019</v>
      </c>
      <c r="J1216" t="s">
        <v>9</v>
      </c>
      <c r="K1216">
        <v>12</v>
      </c>
      <c r="L1216">
        <v>0.39444444444444438</v>
      </c>
      <c r="M1216">
        <v>4.7333333333333334</v>
      </c>
      <c r="N1216">
        <v>5</v>
      </c>
      <c r="O1216">
        <v>0.94666666666666666</v>
      </c>
      <c r="P1216">
        <v>2.4</v>
      </c>
      <c r="Q1216" t="s">
        <v>103</v>
      </c>
    </row>
    <row r="1217" spans="1:17" x14ac:dyDescent="0.3">
      <c r="A1217">
        <v>34209</v>
      </c>
      <c r="B1217" t="s">
        <v>416</v>
      </c>
      <c r="C1217" t="s">
        <v>16</v>
      </c>
      <c r="D1217" t="s">
        <v>337</v>
      </c>
      <c r="E1217">
        <v>7.03</v>
      </c>
      <c r="F1217" s="50">
        <v>43654</v>
      </c>
      <c r="G1217" s="50">
        <v>43658</v>
      </c>
      <c r="H1217">
        <v>6</v>
      </c>
      <c r="I1217">
        <v>2019</v>
      </c>
      <c r="J1217" t="s">
        <v>9</v>
      </c>
      <c r="K1217">
        <v>12</v>
      </c>
      <c r="L1217">
        <v>0.39444444444444438</v>
      </c>
      <c r="M1217">
        <v>4.7333333333333334</v>
      </c>
      <c r="N1217">
        <v>5</v>
      </c>
      <c r="O1217">
        <v>0.94666666666666666</v>
      </c>
      <c r="P1217">
        <v>2.4</v>
      </c>
      <c r="Q1217" t="s">
        <v>48</v>
      </c>
    </row>
    <row r="1218" spans="1:17" x14ac:dyDescent="0.3">
      <c r="A1218">
        <v>42340</v>
      </c>
      <c r="B1218" t="s">
        <v>418</v>
      </c>
      <c r="C1218" t="s">
        <v>16</v>
      </c>
      <c r="D1218" t="s">
        <v>62</v>
      </c>
      <c r="E1218">
        <v>7.27</v>
      </c>
      <c r="F1218" s="50">
        <v>44704</v>
      </c>
      <c r="G1218" s="50">
        <v>44708</v>
      </c>
      <c r="H1218">
        <v>7</v>
      </c>
      <c r="I1218">
        <v>2021</v>
      </c>
      <c r="J1218" t="s">
        <v>5</v>
      </c>
      <c r="K1218">
        <v>12</v>
      </c>
      <c r="L1218">
        <v>0.3972222222222222</v>
      </c>
      <c r="M1218">
        <v>4.7666666666666666</v>
      </c>
      <c r="N1218">
        <v>5</v>
      </c>
      <c r="O1218">
        <v>0.95333333333333337</v>
      </c>
      <c r="P1218">
        <v>2.4</v>
      </c>
      <c r="Q1218" t="s">
        <v>20</v>
      </c>
    </row>
    <row r="1219" spans="1:17" x14ac:dyDescent="0.3">
      <c r="A1219">
        <v>42340</v>
      </c>
      <c r="B1219" t="s">
        <v>418</v>
      </c>
      <c r="C1219" t="s">
        <v>16</v>
      </c>
      <c r="D1219" t="s">
        <v>62</v>
      </c>
      <c r="E1219">
        <v>7.27</v>
      </c>
      <c r="F1219" s="50">
        <v>44704</v>
      </c>
      <c r="G1219" s="50">
        <v>44708</v>
      </c>
      <c r="H1219">
        <v>7</v>
      </c>
      <c r="I1219">
        <v>2021</v>
      </c>
      <c r="J1219" t="s">
        <v>5</v>
      </c>
      <c r="K1219">
        <v>12</v>
      </c>
      <c r="L1219">
        <v>0.3972222222222222</v>
      </c>
      <c r="M1219">
        <v>4.7666666666666666</v>
      </c>
      <c r="N1219">
        <v>5</v>
      </c>
      <c r="O1219">
        <v>0.95333333333333337</v>
      </c>
      <c r="P1219">
        <v>2.4</v>
      </c>
      <c r="Q1219" t="s">
        <v>11</v>
      </c>
    </row>
    <row r="1220" spans="1:17" x14ac:dyDescent="0.3">
      <c r="A1220">
        <v>42340</v>
      </c>
      <c r="B1220" t="s">
        <v>418</v>
      </c>
      <c r="C1220" t="s">
        <v>16</v>
      </c>
      <c r="D1220" t="s">
        <v>62</v>
      </c>
      <c r="E1220">
        <v>7.27</v>
      </c>
      <c r="F1220" s="50">
        <v>44704</v>
      </c>
      <c r="G1220" s="50">
        <v>44708</v>
      </c>
      <c r="H1220">
        <v>7</v>
      </c>
      <c r="I1220">
        <v>2021</v>
      </c>
      <c r="J1220" t="s">
        <v>5</v>
      </c>
      <c r="K1220">
        <v>12</v>
      </c>
      <c r="L1220">
        <v>0.3972222222222222</v>
      </c>
      <c r="M1220">
        <v>4.7666666666666666</v>
      </c>
      <c r="N1220">
        <v>5</v>
      </c>
      <c r="O1220">
        <v>0.95333333333333337</v>
      </c>
      <c r="P1220">
        <v>2.4</v>
      </c>
      <c r="Q1220" t="s">
        <v>25</v>
      </c>
    </row>
    <row r="1221" spans="1:17" x14ac:dyDescent="0.3">
      <c r="A1221">
        <v>522</v>
      </c>
      <c r="B1221" t="s">
        <v>419</v>
      </c>
      <c r="C1221" t="s">
        <v>85</v>
      </c>
      <c r="D1221" t="s">
        <v>22</v>
      </c>
      <c r="E1221">
        <v>7.52</v>
      </c>
      <c r="F1221" s="50">
        <v>42981</v>
      </c>
      <c r="G1221" s="50">
        <v>42981</v>
      </c>
      <c r="H1221">
        <v>8</v>
      </c>
      <c r="I1221">
        <v>2001</v>
      </c>
      <c r="J1221" t="s">
        <v>17</v>
      </c>
      <c r="K1221">
        <v>1</v>
      </c>
      <c r="L1221">
        <v>1.8166666666666671</v>
      </c>
      <c r="M1221">
        <v>1.8166666666666671</v>
      </c>
      <c r="N1221">
        <v>1</v>
      </c>
      <c r="O1221">
        <v>1.8166666666666671</v>
      </c>
      <c r="P1221">
        <v>1</v>
      </c>
      <c r="Q1221" t="s">
        <v>10</v>
      </c>
    </row>
    <row r="1222" spans="1:17" x14ac:dyDescent="0.3">
      <c r="A1222">
        <v>522</v>
      </c>
      <c r="B1222" t="s">
        <v>419</v>
      </c>
      <c r="C1222" t="s">
        <v>85</v>
      </c>
      <c r="D1222" t="s">
        <v>22</v>
      </c>
      <c r="E1222">
        <v>7.52</v>
      </c>
      <c r="F1222" s="50">
        <v>42981</v>
      </c>
      <c r="G1222" s="50">
        <v>42981</v>
      </c>
      <c r="H1222">
        <v>8</v>
      </c>
      <c r="I1222">
        <v>2001</v>
      </c>
      <c r="J1222" t="s">
        <v>17</v>
      </c>
      <c r="K1222">
        <v>1</v>
      </c>
      <c r="L1222">
        <v>1.8166666666666671</v>
      </c>
      <c r="M1222">
        <v>1.8166666666666671</v>
      </c>
      <c r="N1222">
        <v>1</v>
      </c>
      <c r="O1222">
        <v>1.8166666666666671</v>
      </c>
      <c r="P1222">
        <v>1</v>
      </c>
      <c r="Q1222" t="s">
        <v>51</v>
      </c>
    </row>
    <row r="1223" spans="1:17" x14ac:dyDescent="0.3">
      <c r="A1223">
        <v>522</v>
      </c>
      <c r="B1223" t="s">
        <v>419</v>
      </c>
      <c r="C1223" t="s">
        <v>85</v>
      </c>
      <c r="D1223" t="s">
        <v>22</v>
      </c>
      <c r="E1223">
        <v>7.52</v>
      </c>
      <c r="F1223" s="50">
        <v>42981</v>
      </c>
      <c r="G1223" s="50">
        <v>42981</v>
      </c>
      <c r="H1223">
        <v>8</v>
      </c>
      <c r="I1223">
        <v>2001</v>
      </c>
      <c r="J1223" t="s">
        <v>17</v>
      </c>
      <c r="K1223">
        <v>1</v>
      </c>
      <c r="L1223">
        <v>1.8166666666666671</v>
      </c>
      <c r="M1223">
        <v>1.8166666666666671</v>
      </c>
      <c r="N1223">
        <v>1</v>
      </c>
      <c r="O1223">
        <v>1.8166666666666671</v>
      </c>
      <c r="P1223">
        <v>1</v>
      </c>
      <c r="Q1223" t="s">
        <v>24</v>
      </c>
    </row>
    <row r="1224" spans="1:17" x14ac:dyDescent="0.3">
      <c r="A1224">
        <v>522</v>
      </c>
      <c r="B1224" t="s">
        <v>419</v>
      </c>
      <c r="C1224" t="s">
        <v>85</v>
      </c>
      <c r="D1224" t="s">
        <v>22</v>
      </c>
      <c r="E1224">
        <v>7.52</v>
      </c>
      <c r="F1224" s="50">
        <v>42981</v>
      </c>
      <c r="G1224" s="50">
        <v>42981</v>
      </c>
      <c r="H1224">
        <v>8</v>
      </c>
      <c r="I1224">
        <v>2001</v>
      </c>
      <c r="J1224" t="s">
        <v>17</v>
      </c>
      <c r="K1224">
        <v>1</v>
      </c>
      <c r="L1224">
        <v>1.8166666666666671</v>
      </c>
      <c r="M1224">
        <v>1.8166666666666671</v>
      </c>
      <c r="N1224">
        <v>1</v>
      </c>
      <c r="O1224">
        <v>1.8166666666666671</v>
      </c>
      <c r="P1224">
        <v>1</v>
      </c>
      <c r="Q1224" t="s">
        <v>41</v>
      </c>
    </row>
    <row r="1225" spans="1:17" x14ac:dyDescent="0.3">
      <c r="A1225">
        <v>522</v>
      </c>
      <c r="B1225" t="s">
        <v>419</v>
      </c>
      <c r="C1225" t="s">
        <v>85</v>
      </c>
      <c r="D1225" t="s">
        <v>22</v>
      </c>
      <c r="E1225">
        <v>7.52</v>
      </c>
      <c r="F1225" s="50">
        <v>42981</v>
      </c>
      <c r="G1225" s="50">
        <v>42981</v>
      </c>
      <c r="H1225">
        <v>8</v>
      </c>
      <c r="I1225">
        <v>2001</v>
      </c>
      <c r="J1225" t="s">
        <v>17</v>
      </c>
      <c r="K1225">
        <v>1</v>
      </c>
      <c r="L1225">
        <v>1.8166666666666671</v>
      </c>
      <c r="M1225">
        <v>1.8166666666666671</v>
      </c>
      <c r="N1225">
        <v>1</v>
      </c>
      <c r="O1225">
        <v>1.8166666666666671</v>
      </c>
      <c r="P1225">
        <v>1</v>
      </c>
      <c r="Q1225" t="s">
        <v>13</v>
      </c>
    </row>
    <row r="1226" spans="1:17" x14ac:dyDescent="0.3">
      <c r="A1226">
        <v>522</v>
      </c>
      <c r="B1226" t="s">
        <v>419</v>
      </c>
      <c r="C1226" t="s">
        <v>85</v>
      </c>
      <c r="D1226" t="s">
        <v>22</v>
      </c>
      <c r="E1226">
        <v>7.52</v>
      </c>
      <c r="F1226" s="50">
        <v>42981</v>
      </c>
      <c r="G1226" s="50">
        <v>42981</v>
      </c>
      <c r="H1226">
        <v>8</v>
      </c>
      <c r="I1226">
        <v>2001</v>
      </c>
      <c r="J1226" t="s">
        <v>17</v>
      </c>
      <c r="K1226">
        <v>1</v>
      </c>
      <c r="L1226">
        <v>1.8166666666666671</v>
      </c>
      <c r="M1226">
        <v>1.8166666666666671</v>
      </c>
      <c r="N1226">
        <v>1</v>
      </c>
      <c r="O1226">
        <v>1.8166666666666671</v>
      </c>
      <c r="P1226">
        <v>1</v>
      </c>
      <c r="Q1226" t="s">
        <v>26</v>
      </c>
    </row>
    <row r="1227" spans="1:17" x14ac:dyDescent="0.3">
      <c r="A1227">
        <v>783</v>
      </c>
      <c r="B1227" t="s">
        <v>420</v>
      </c>
      <c r="C1227" t="s">
        <v>16</v>
      </c>
      <c r="D1227" t="s">
        <v>22</v>
      </c>
      <c r="E1227">
        <v>6.52</v>
      </c>
      <c r="F1227" s="50">
        <v>44794</v>
      </c>
      <c r="G1227" s="50">
        <v>44817</v>
      </c>
      <c r="H1227">
        <v>6</v>
      </c>
      <c r="I1227">
        <v>2000</v>
      </c>
      <c r="J1227" t="s">
        <v>9</v>
      </c>
      <c r="K1227">
        <v>13</v>
      </c>
      <c r="L1227">
        <v>0.40055555555555561</v>
      </c>
      <c r="M1227">
        <v>5.2072222222222226</v>
      </c>
      <c r="N1227">
        <v>24</v>
      </c>
      <c r="O1227">
        <v>0.2169675925925926</v>
      </c>
      <c r="P1227">
        <v>0.54166666666666663</v>
      </c>
      <c r="Q1227" t="s">
        <v>20</v>
      </c>
    </row>
    <row r="1228" spans="1:17" x14ac:dyDescent="0.3">
      <c r="A1228">
        <v>783</v>
      </c>
      <c r="B1228" t="s">
        <v>420</v>
      </c>
      <c r="C1228" t="s">
        <v>16</v>
      </c>
      <c r="D1228" t="s">
        <v>22</v>
      </c>
      <c r="E1228">
        <v>6.52</v>
      </c>
      <c r="F1228" s="50">
        <v>44794</v>
      </c>
      <c r="G1228" s="50">
        <v>44817</v>
      </c>
      <c r="H1228">
        <v>6</v>
      </c>
      <c r="I1228">
        <v>2000</v>
      </c>
      <c r="J1228" t="s">
        <v>9</v>
      </c>
      <c r="K1228">
        <v>13</v>
      </c>
      <c r="L1228">
        <v>0.40055555555555561</v>
      </c>
      <c r="M1228">
        <v>5.2072222222222226</v>
      </c>
      <c r="N1228">
        <v>24</v>
      </c>
      <c r="O1228">
        <v>0.2169675925925926</v>
      </c>
      <c r="P1228">
        <v>0.54166666666666663</v>
      </c>
      <c r="Q1228" t="s">
        <v>51</v>
      </c>
    </row>
    <row r="1229" spans="1:17" x14ac:dyDescent="0.3">
      <c r="A1229">
        <v>783</v>
      </c>
      <c r="B1229" t="s">
        <v>420</v>
      </c>
      <c r="C1229" t="s">
        <v>16</v>
      </c>
      <c r="D1229" t="s">
        <v>22</v>
      </c>
      <c r="E1229">
        <v>6.52</v>
      </c>
      <c r="F1229" s="50">
        <v>44794</v>
      </c>
      <c r="G1229" s="50">
        <v>44817</v>
      </c>
      <c r="H1229">
        <v>6</v>
      </c>
      <c r="I1229">
        <v>2000</v>
      </c>
      <c r="J1229" t="s">
        <v>9</v>
      </c>
      <c r="K1229">
        <v>13</v>
      </c>
      <c r="L1229">
        <v>0.40055555555555561</v>
      </c>
      <c r="M1229">
        <v>5.2072222222222226</v>
      </c>
      <c r="N1229">
        <v>24</v>
      </c>
      <c r="O1229">
        <v>0.2169675925925926</v>
      </c>
      <c r="P1229">
        <v>0.54166666666666663</v>
      </c>
      <c r="Q1229" t="s">
        <v>56</v>
      </c>
    </row>
    <row r="1230" spans="1:17" x14ac:dyDescent="0.3">
      <c r="A1230">
        <v>783</v>
      </c>
      <c r="B1230" t="s">
        <v>420</v>
      </c>
      <c r="C1230" t="s">
        <v>16</v>
      </c>
      <c r="D1230" t="s">
        <v>22</v>
      </c>
      <c r="E1230">
        <v>6.52</v>
      </c>
      <c r="F1230" s="50">
        <v>44794</v>
      </c>
      <c r="G1230" s="50">
        <v>44817</v>
      </c>
      <c r="H1230">
        <v>6</v>
      </c>
      <c r="I1230">
        <v>2000</v>
      </c>
      <c r="J1230" t="s">
        <v>9</v>
      </c>
      <c r="K1230">
        <v>13</v>
      </c>
      <c r="L1230">
        <v>0.40055555555555561</v>
      </c>
      <c r="M1230">
        <v>5.2072222222222226</v>
      </c>
      <c r="N1230">
        <v>24</v>
      </c>
      <c r="O1230">
        <v>0.2169675925925926</v>
      </c>
      <c r="P1230">
        <v>0.54166666666666663</v>
      </c>
      <c r="Q1230" t="s">
        <v>26</v>
      </c>
    </row>
    <row r="1231" spans="1:17" x14ac:dyDescent="0.3">
      <c r="A1231">
        <v>38778</v>
      </c>
      <c r="B1231" t="s">
        <v>421</v>
      </c>
      <c r="C1231" t="s">
        <v>16</v>
      </c>
      <c r="D1231" t="s">
        <v>22</v>
      </c>
      <c r="E1231">
        <v>6.73</v>
      </c>
      <c r="F1231" s="50">
        <v>43659</v>
      </c>
      <c r="G1231" s="50">
        <v>43662</v>
      </c>
      <c r="H1231">
        <v>6</v>
      </c>
      <c r="I1231">
        <v>2019</v>
      </c>
      <c r="J1231" t="s">
        <v>17</v>
      </c>
      <c r="K1231">
        <v>12</v>
      </c>
      <c r="L1231">
        <v>0.20666666666666669</v>
      </c>
      <c r="M1231">
        <v>2.48</v>
      </c>
      <c r="N1231">
        <v>4</v>
      </c>
      <c r="O1231">
        <v>0.62</v>
      </c>
      <c r="P1231">
        <v>3</v>
      </c>
      <c r="Q1231" t="s">
        <v>20</v>
      </c>
    </row>
    <row r="1232" spans="1:17" x14ac:dyDescent="0.3">
      <c r="A1232">
        <v>38778</v>
      </c>
      <c r="B1232" t="s">
        <v>421</v>
      </c>
      <c r="C1232" t="s">
        <v>16</v>
      </c>
      <c r="D1232" t="s">
        <v>22</v>
      </c>
      <c r="E1232">
        <v>6.73</v>
      </c>
      <c r="F1232" s="50">
        <v>43659</v>
      </c>
      <c r="G1232" s="50">
        <v>43662</v>
      </c>
      <c r="H1232">
        <v>6</v>
      </c>
      <c r="I1232">
        <v>2019</v>
      </c>
      <c r="J1232" t="s">
        <v>17</v>
      </c>
      <c r="K1232">
        <v>12</v>
      </c>
      <c r="L1232">
        <v>0.20666666666666669</v>
      </c>
      <c r="M1232">
        <v>2.48</v>
      </c>
      <c r="N1232">
        <v>4</v>
      </c>
      <c r="O1232">
        <v>0.62</v>
      </c>
      <c r="P1232">
        <v>3</v>
      </c>
      <c r="Q1232" t="s">
        <v>56</v>
      </c>
    </row>
    <row r="1233" spans="1:17" x14ac:dyDescent="0.3">
      <c r="A1233">
        <v>38778</v>
      </c>
      <c r="B1233" t="s">
        <v>421</v>
      </c>
      <c r="C1233" t="s">
        <v>16</v>
      </c>
      <c r="D1233" t="s">
        <v>22</v>
      </c>
      <c r="E1233">
        <v>6.73</v>
      </c>
      <c r="F1233" s="50">
        <v>43659</v>
      </c>
      <c r="G1233" s="50">
        <v>43662</v>
      </c>
      <c r="H1233">
        <v>6</v>
      </c>
      <c r="I1233">
        <v>2019</v>
      </c>
      <c r="J1233" t="s">
        <v>17</v>
      </c>
      <c r="K1233">
        <v>12</v>
      </c>
      <c r="L1233">
        <v>0.20666666666666669</v>
      </c>
      <c r="M1233">
        <v>2.48</v>
      </c>
      <c r="N1233">
        <v>4</v>
      </c>
      <c r="O1233">
        <v>0.62</v>
      </c>
      <c r="P1233">
        <v>3</v>
      </c>
      <c r="Q1233" t="s">
        <v>41</v>
      </c>
    </row>
    <row r="1234" spans="1:17" x14ac:dyDescent="0.3">
      <c r="A1234">
        <v>38778</v>
      </c>
      <c r="B1234" t="s">
        <v>421</v>
      </c>
      <c r="C1234" t="s">
        <v>16</v>
      </c>
      <c r="D1234" t="s">
        <v>22</v>
      </c>
      <c r="E1234">
        <v>6.73</v>
      </c>
      <c r="F1234" s="50">
        <v>43659</v>
      </c>
      <c r="G1234" s="50">
        <v>43662</v>
      </c>
      <c r="H1234">
        <v>6</v>
      </c>
      <c r="I1234">
        <v>2019</v>
      </c>
      <c r="J1234" t="s">
        <v>17</v>
      </c>
      <c r="K1234">
        <v>12</v>
      </c>
      <c r="L1234">
        <v>0.20666666666666669</v>
      </c>
      <c r="M1234">
        <v>2.48</v>
      </c>
      <c r="N1234">
        <v>4</v>
      </c>
      <c r="O1234">
        <v>0.62</v>
      </c>
      <c r="P1234">
        <v>3</v>
      </c>
      <c r="Q1234" t="s">
        <v>32</v>
      </c>
    </row>
    <row r="1235" spans="1:17" x14ac:dyDescent="0.3">
      <c r="A1235">
        <v>38778</v>
      </c>
      <c r="B1235" t="s">
        <v>421</v>
      </c>
      <c r="C1235" t="s">
        <v>16</v>
      </c>
      <c r="D1235" t="s">
        <v>22</v>
      </c>
      <c r="E1235">
        <v>6.73</v>
      </c>
      <c r="F1235" s="50">
        <v>43659</v>
      </c>
      <c r="G1235" s="50">
        <v>43662</v>
      </c>
      <c r="H1235">
        <v>6</v>
      </c>
      <c r="I1235">
        <v>2019</v>
      </c>
      <c r="J1235" t="s">
        <v>17</v>
      </c>
      <c r="K1235">
        <v>12</v>
      </c>
      <c r="L1235">
        <v>0.20666666666666669</v>
      </c>
      <c r="M1235">
        <v>2.48</v>
      </c>
      <c r="N1235">
        <v>4</v>
      </c>
      <c r="O1235">
        <v>0.62</v>
      </c>
      <c r="P1235">
        <v>3</v>
      </c>
      <c r="Q1235" t="s">
        <v>26</v>
      </c>
    </row>
    <row r="1236" spans="1:17" x14ac:dyDescent="0.3">
      <c r="A1236">
        <v>42044</v>
      </c>
      <c r="B1236" t="s">
        <v>422</v>
      </c>
      <c r="C1236" t="s">
        <v>3</v>
      </c>
      <c r="D1236" t="s">
        <v>62</v>
      </c>
      <c r="E1236">
        <v>6.11</v>
      </c>
      <c r="F1236" s="50">
        <v>44366</v>
      </c>
      <c r="G1236" s="50">
        <v>44366</v>
      </c>
      <c r="H1236">
        <v>4</v>
      </c>
      <c r="I1236">
        <v>2020</v>
      </c>
      <c r="J1236" t="s">
        <v>17</v>
      </c>
      <c r="K1236">
        <v>4</v>
      </c>
      <c r="L1236">
        <v>3.0555555555555551E-2</v>
      </c>
      <c r="M1236">
        <v>0.1222222222222222</v>
      </c>
      <c r="N1236">
        <v>1</v>
      </c>
      <c r="O1236">
        <v>0.1222222222222222</v>
      </c>
      <c r="P1236">
        <v>4</v>
      </c>
      <c r="Q1236" t="s">
        <v>75</v>
      </c>
    </row>
    <row r="1237" spans="1:17" x14ac:dyDescent="0.3">
      <c r="A1237">
        <v>42044</v>
      </c>
      <c r="B1237" t="s">
        <v>422</v>
      </c>
      <c r="C1237" t="s">
        <v>3</v>
      </c>
      <c r="D1237" t="s">
        <v>62</v>
      </c>
      <c r="E1237">
        <v>6.11</v>
      </c>
      <c r="F1237" s="50">
        <v>44366</v>
      </c>
      <c r="G1237" s="50">
        <v>44366</v>
      </c>
      <c r="H1237">
        <v>4</v>
      </c>
      <c r="I1237">
        <v>2020</v>
      </c>
      <c r="J1237" t="s">
        <v>17</v>
      </c>
      <c r="K1237">
        <v>4</v>
      </c>
      <c r="L1237">
        <v>3.0555555555555551E-2</v>
      </c>
      <c r="M1237">
        <v>0.1222222222222222</v>
      </c>
      <c r="N1237">
        <v>1</v>
      </c>
      <c r="O1237">
        <v>0.1222222222222222</v>
      </c>
      <c r="P1237">
        <v>4</v>
      </c>
      <c r="Q1237" t="s">
        <v>196</v>
      </c>
    </row>
    <row r="1238" spans="1:17" x14ac:dyDescent="0.3">
      <c r="A1238">
        <v>42044</v>
      </c>
      <c r="B1238" t="s">
        <v>422</v>
      </c>
      <c r="C1238" t="s">
        <v>3</v>
      </c>
      <c r="D1238" t="s">
        <v>62</v>
      </c>
      <c r="E1238">
        <v>6.11</v>
      </c>
      <c r="F1238" s="50">
        <v>44366</v>
      </c>
      <c r="G1238" s="50">
        <v>44366</v>
      </c>
      <c r="H1238">
        <v>4</v>
      </c>
      <c r="I1238">
        <v>2020</v>
      </c>
      <c r="J1238" t="s">
        <v>17</v>
      </c>
      <c r="K1238">
        <v>4</v>
      </c>
      <c r="L1238">
        <v>3.0555555555555551E-2</v>
      </c>
      <c r="M1238">
        <v>0.1222222222222222</v>
      </c>
      <c r="N1238">
        <v>1</v>
      </c>
      <c r="O1238">
        <v>0.1222222222222222</v>
      </c>
      <c r="P1238">
        <v>4</v>
      </c>
      <c r="Q1238" t="s">
        <v>6</v>
      </c>
    </row>
    <row r="1239" spans="1:17" x14ac:dyDescent="0.3">
      <c r="A1239">
        <v>42044</v>
      </c>
      <c r="B1239" t="s">
        <v>422</v>
      </c>
      <c r="C1239" t="s">
        <v>3</v>
      </c>
      <c r="D1239" t="s">
        <v>62</v>
      </c>
      <c r="E1239">
        <v>6.11</v>
      </c>
      <c r="F1239" s="50">
        <v>44366</v>
      </c>
      <c r="G1239" s="50">
        <v>44366</v>
      </c>
      <c r="H1239">
        <v>4</v>
      </c>
      <c r="I1239">
        <v>2020</v>
      </c>
      <c r="J1239" t="s">
        <v>17</v>
      </c>
      <c r="K1239">
        <v>4</v>
      </c>
      <c r="L1239">
        <v>3.0555555555555551E-2</v>
      </c>
      <c r="M1239">
        <v>0.1222222222222222</v>
      </c>
      <c r="N1239">
        <v>1</v>
      </c>
      <c r="O1239">
        <v>0.1222222222222222</v>
      </c>
      <c r="P1239">
        <v>4</v>
      </c>
      <c r="Q1239" t="s">
        <v>64</v>
      </c>
    </row>
    <row r="1240" spans="1:17" x14ac:dyDescent="0.3">
      <c r="A1240">
        <v>38935</v>
      </c>
      <c r="B1240" t="s">
        <v>423</v>
      </c>
      <c r="C1240" t="s">
        <v>3</v>
      </c>
      <c r="D1240" t="s">
        <v>4</v>
      </c>
      <c r="E1240">
        <v>6.46</v>
      </c>
      <c r="F1240" s="50">
        <v>43723</v>
      </c>
      <c r="G1240" s="50">
        <v>43727</v>
      </c>
      <c r="H1240">
        <v>4</v>
      </c>
      <c r="I1240">
        <v>2019</v>
      </c>
      <c r="J1240" t="s">
        <v>17</v>
      </c>
      <c r="K1240">
        <v>12</v>
      </c>
      <c r="L1240">
        <v>6.6666666666666666E-2</v>
      </c>
      <c r="M1240">
        <v>0.8</v>
      </c>
      <c r="N1240">
        <v>5</v>
      </c>
      <c r="O1240">
        <v>0.16</v>
      </c>
      <c r="P1240">
        <v>2.4</v>
      </c>
      <c r="Q1240" t="s">
        <v>56</v>
      </c>
    </row>
    <row r="1241" spans="1:17" x14ac:dyDescent="0.3">
      <c r="A1241">
        <v>38935</v>
      </c>
      <c r="B1241" t="s">
        <v>423</v>
      </c>
      <c r="C1241" t="s">
        <v>3</v>
      </c>
      <c r="D1241" t="s">
        <v>4</v>
      </c>
      <c r="E1241">
        <v>6.46</v>
      </c>
      <c r="F1241" s="50">
        <v>43723</v>
      </c>
      <c r="G1241" s="50">
        <v>43727</v>
      </c>
      <c r="H1241">
        <v>4</v>
      </c>
      <c r="I1241">
        <v>2019</v>
      </c>
      <c r="J1241" t="s">
        <v>17</v>
      </c>
      <c r="K1241">
        <v>12</v>
      </c>
      <c r="L1241">
        <v>6.6666666666666666E-2</v>
      </c>
      <c r="M1241">
        <v>0.8</v>
      </c>
      <c r="N1241">
        <v>5</v>
      </c>
      <c r="O1241">
        <v>0.16</v>
      </c>
      <c r="P1241">
        <v>2.4</v>
      </c>
      <c r="Q1241" t="s">
        <v>32</v>
      </c>
    </row>
    <row r="1242" spans="1:17" x14ac:dyDescent="0.3">
      <c r="A1242">
        <v>40176</v>
      </c>
      <c r="B1242" t="s">
        <v>424</v>
      </c>
      <c r="C1242" t="s">
        <v>8</v>
      </c>
      <c r="D1242" t="s">
        <v>4</v>
      </c>
      <c r="E1242">
        <v>6.46</v>
      </c>
      <c r="F1242" s="50">
        <v>44098</v>
      </c>
      <c r="G1242" s="50">
        <v>44098</v>
      </c>
      <c r="H1242">
        <v>5</v>
      </c>
      <c r="I1242">
        <v>2019</v>
      </c>
      <c r="J1242" t="s">
        <v>5</v>
      </c>
      <c r="K1242">
        <v>1</v>
      </c>
      <c r="L1242">
        <v>6.9722222222222227E-2</v>
      </c>
      <c r="M1242">
        <v>6.9722222222222227E-2</v>
      </c>
      <c r="N1242">
        <v>1</v>
      </c>
      <c r="O1242">
        <v>6.9722222222222227E-2</v>
      </c>
      <c r="P1242">
        <v>1</v>
      </c>
      <c r="Q1242" t="s">
        <v>56</v>
      </c>
    </row>
    <row r="1243" spans="1:17" x14ac:dyDescent="0.3">
      <c r="A1243">
        <v>40176</v>
      </c>
      <c r="B1243" t="s">
        <v>424</v>
      </c>
      <c r="C1243" t="s">
        <v>8</v>
      </c>
      <c r="D1243" t="s">
        <v>4</v>
      </c>
      <c r="E1243">
        <v>6.46</v>
      </c>
      <c r="F1243" s="50">
        <v>44098</v>
      </c>
      <c r="G1243" s="50">
        <v>44098</v>
      </c>
      <c r="H1243">
        <v>5</v>
      </c>
      <c r="I1243">
        <v>2019</v>
      </c>
      <c r="J1243" t="s">
        <v>5</v>
      </c>
      <c r="K1243">
        <v>1</v>
      </c>
      <c r="L1243">
        <v>6.9722222222222227E-2</v>
      </c>
      <c r="M1243">
        <v>6.9722222222222227E-2</v>
      </c>
      <c r="N1243">
        <v>1</v>
      </c>
      <c r="O1243">
        <v>6.9722222222222227E-2</v>
      </c>
      <c r="P1243">
        <v>1</v>
      </c>
      <c r="Q1243" t="s">
        <v>32</v>
      </c>
    </row>
    <row r="1244" spans="1:17" x14ac:dyDescent="0.3">
      <c r="A1244">
        <v>43755</v>
      </c>
      <c r="B1244" t="s">
        <v>425</v>
      </c>
      <c r="C1244" t="s">
        <v>85</v>
      </c>
      <c r="D1244" t="s">
        <v>31</v>
      </c>
      <c r="E1244">
        <v>6.78</v>
      </c>
      <c r="F1244" s="50">
        <v>45031</v>
      </c>
      <c r="G1244" s="50">
        <v>45031</v>
      </c>
      <c r="H1244">
        <v>5</v>
      </c>
      <c r="I1244">
        <v>2021</v>
      </c>
      <c r="J1244" t="s">
        <v>5</v>
      </c>
      <c r="K1244">
        <v>1</v>
      </c>
      <c r="L1244">
        <v>1.752777777777778</v>
      </c>
      <c r="M1244">
        <v>1.752777777777778</v>
      </c>
      <c r="N1244">
        <v>1</v>
      </c>
      <c r="O1244">
        <v>1.752777777777778</v>
      </c>
      <c r="P1244">
        <v>1</v>
      </c>
      <c r="Q1244" t="s">
        <v>55</v>
      </c>
    </row>
    <row r="1245" spans="1:17" x14ac:dyDescent="0.3">
      <c r="A1245">
        <v>43755</v>
      </c>
      <c r="B1245" t="s">
        <v>425</v>
      </c>
      <c r="C1245" t="s">
        <v>85</v>
      </c>
      <c r="D1245" t="s">
        <v>31</v>
      </c>
      <c r="E1245">
        <v>6.78</v>
      </c>
      <c r="F1245" s="50">
        <v>45031</v>
      </c>
      <c r="G1245" s="50">
        <v>45031</v>
      </c>
      <c r="H1245">
        <v>5</v>
      </c>
      <c r="I1245">
        <v>2021</v>
      </c>
      <c r="J1245" t="s">
        <v>5</v>
      </c>
      <c r="K1245">
        <v>1</v>
      </c>
      <c r="L1245">
        <v>1.752777777777778</v>
      </c>
      <c r="M1245">
        <v>1.752777777777778</v>
      </c>
      <c r="N1245">
        <v>1</v>
      </c>
      <c r="O1245">
        <v>1.752777777777778</v>
      </c>
      <c r="P1245">
        <v>1</v>
      </c>
      <c r="Q1245" t="s">
        <v>24</v>
      </c>
    </row>
    <row r="1246" spans="1:17" x14ac:dyDescent="0.3">
      <c r="A1246">
        <v>38098</v>
      </c>
      <c r="B1246" t="s">
        <v>426</v>
      </c>
      <c r="C1246" t="s">
        <v>16</v>
      </c>
      <c r="D1246" t="s">
        <v>22</v>
      </c>
      <c r="E1246">
        <v>7.22</v>
      </c>
      <c r="F1246" s="50">
        <v>43838</v>
      </c>
      <c r="G1246" s="50">
        <v>43851</v>
      </c>
      <c r="H1246">
        <v>7</v>
      </c>
      <c r="I1246">
        <v>2019</v>
      </c>
      <c r="J1246" t="s">
        <v>17</v>
      </c>
      <c r="K1246">
        <v>24</v>
      </c>
      <c r="L1246">
        <v>0.3972222222222222</v>
      </c>
      <c r="M1246">
        <v>9.5333333333333332</v>
      </c>
      <c r="N1246">
        <v>14</v>
      </c>
      <c r="O1246">
        <v>0.68095238095238098</v>
      </c>
      <c r="P1246">
        <v>1.714285714285714</v>
      </c>
      <c r="Q1246" t="s">
        <v>24</v>
      </c>
    </row>
    <row r="1247" spans="1:17" x14ac:dyDescent="0.3">
      <c r="A1247">
        <v>38098</v>
      </c>
      <c r="B1247" t="s">
        <v>426</v>
      </c>
      <c r="C1247" t="s">
        <v>16</v>
      </c>
      <c r="D1247" t="s">
        <v>22</v>
      </c>
      <c r="E1247">
        <v>7.22</v>
      </c>
      <c r="F1247" s="50">
        <v>43838</v>
      </c>
      <c r="G1247" s="50">
        <v>43851</v>
      </c>
      <c r="H1247">
        <v>7</v>
      </c>
      <c r="I1247">
        <v>2019</v>
      </c>
      <c r="J1247" t="s">
        <v>17</v>
      </c>
      <c r="K1247">
        <v>24</v>
      </c>
      <c r="L1247">
        <v>0.3972222222222222</v>
      </c>
      <c r="M1247">
        <v>9.5333333333333332</v>
      </c>
      <c r="N1247">
        <v>14</v>
      </c>
      <c r="O1247">
        <v>0.68095238095238098</v>
      </c>
      <c r="P1247">
        <v>1.714285714285714</v>
      </c>
      <c r="Q1247" t="s">
        <v>41</v>
      </c>
    </row>
    <row r="1248" spans="1:17" x14ac:dyDescent="0.3">
      <c r="A1248">
        <v>38098</v>
      </c>
      <c r="B1248" t="s">
        <v>426</v>
      </c>
      <c r="C1248" t="s">
        <v>16</v>
      </c>
      <c r="D1248" t="s">
        <v>22</v>
      </c>
      <c r="E1248">
        <v>7.22</v>
      </c>
      <c r="F1248" s="50">
        <v>43838</v>
      </c>
      <c r="G1248" s="50">
        <v>43851</v>
      </c>
      <c r="H1248">
        <v>7</v>
      </c>
      <c r="I1248">
        <v>2019</v>
      </c>
      <c r="J1248" t="s">
        <v>17</v>
      </c>
      <c r="K1248">
        <v>24</v>
      </c>
      <c r="L1248">
        <v>0.3972222222222222</v>
      </c>
      <c r="M1248">
        <v>9.5333333333333332</v>
      </c>
      <c r="N1248">
        <v>14</v>
      </c>
      <c r="O1248">
        <v>0.68095238095238098</v>
      </c>
      <c r="P1248">
        <v>1.714285714285714</v>
      </c>
      <c r="Q1248" t="s">
        <v>32</v>
      </c>
    </row>
    <row r="1249" spans="1:17" x14ac:dyDescent="0.3">
      <c r="A1249">
        <v>38098</v>
      </c>
      <c r="B1249" t="s">
        <v>426</v>
      </c>
      <c r="C1249" t="s">
        <v>16</v>
      </c>
      <c r="D1249" t="s">
        <v>22</v>
      </c>
      <c r="E1249">
        <v>7.22</v>
      </c>
      <c r="F1249" s="50">
        <v>43838</v>
      </c>
      <c r="G1249" s="50">
        <v>43851</v>
      </c>
      <c r="H1249">
        <v>7</v>
      </c>
      <c r="I1249">
        <v>2019</v>
      </c>
      <c r="J1249" t="s">
        <v>17</v>
      </c>
      <c r="K1249">
        <v>24</v>
      </c>
      <c r="L1249">
        <v>0.3972222222222222</v>
      </c>
      <c r="M1249">
        <v>9.5333333333333332</v>
      </c>
      <c r="N1249">
        <v>14</v>
      </c>
      <c r="O1249">
        <v>0.68095238095238098</v>
      </c>
      <c r="P1249">
        <v>1.714285714285714</v>
      </c>
      <c r="Q1249" t="s">
        <v>26</v>
      </c>
    </row>
    <row r="1250" spans="1:17" x14ac:dyDescent="0.3">
      <c r="A1250">
        <v>38098</v>
      </c>
      <c r="B1250" t="s">
        <v>426</v>
      </c>
      <c r="C1250" t="s">
        <v>16</v>
      </c>
      <c r="D1250" t="s">
        <v>22</v>
      </c>
      <c r="E1250">
        <v>7.22</v>
      </c>
      <c r="F1250" s="50">
        <v>43838</v>
      </c>
      <c r="G1250" s="50">
        <v>43851</v>
      </c>
      <c r="H1250">
        <v>7</v>
      </c>
      <c r="I1250">
        <v>2019</v>
      </c>
      <c r="J1250" t="s">
        <v>17</v>
      </c>
      <c r="K1250">
        <v>24</v>
      </c>
      <c r="L1250">
        <v>0.3972222222222222</v>
      </c>
      <c r="M1250">
        <v>9.5333333333333332</v>
      </c>
      <c r="N1250">
        <v>14</v>
      </c>
      <c r="O1250">
        <v>0.68095238095238098</v>
      </c>
      <c r="P1250">
        <v>1.714285714285714</v>
      </c>
      <c r="Q1250" t="s">
        <v>33</v>
      </c>
    </row>
    <row r="1251" spans="1:17" x14ac:dyDescent="0.3">
      <c r="A1251">
        <v>38098</v>
      </c>
      <c r="B1251" t="s">
        <v>426</v>
      </c>
      <c r="C1251" t="s">
        <v>16</v>
      </c>
      <c r="D1251" t="s">
        <v>22</v>
      </c>
      <c r="E1251">
        <v>7.22</v>
      </c>
      <c r="F1251" s="50">
        <v>43838</v>
      </c>
      <c r="G1251" s="50">
        <v>43851</v>
      </c>
      <c r="H1251">
        <v>7</v>
      </c>
      <c r="I1251">
        <v>2019</v>
      </c>
      <c r="J1251" t="s">
        <v>17</v>
      </c>
      <c r="K1251">
        <v>24</v>
      </c>
      <c r="L1251">
        <v>0.3972222222222222</v>
      </c>
      <c r="M1251">
        <v>9.5333333333333332</v>
      </c>
      <c r="N1251">
        <v>14</v>
      </c>
      <c r="O1251">
        <v>0.68095238095238098</v>
      </c>
      <c r="P1251">
        <v>1.714285714285714</v>
      </c>
      <c r="Q1251" t="s">
        <v>34</v>
      </c>
    </row>
    <row r="1252" spans="1:17" x14ac:dyDescent="0.3">
      <c r="A1252">
        <v>32182</v>
      </c>
      <c r="B1252" t="s">
        <v>427</v>
      </c>
      <c r="C1252" t="s">
        <v>16</v>
      </c>
      <c r="D1252" t="s">
        <v>62</v>
      </c>
      <c r="E1252">
        <v>8.49</v>
      </c>
      <c r="F1252" s="50">
        <v>43904</v>
      </c>
      <c r="G1252" s="50">
        <v>43913</v>
      </c>
      <c r="H1252">
        <v>9</v>
      </c>
      <c r="I1252">
        <v>2016</v>
      </c>
      <c r="J1252" t="s">
        <v>5</v>
      </c>
      <c r="K1252">
        <v>12</v>
      </c>
      <c r="L1252">
        <v>0.4</v>
      </c>
      <c r="M1252">
        <v>4.8000000000000007</v>
      </c>
      <c r="N1252">
        <v>10</v>
      </c>
      <c r="O1252">
        <v>0.48000000000000009</v>
      </c>
      <c r="P1252">
        <v>1.2</v>
      </c>
      <c r="Q1252" t="s">
        <v>23</v>
      </c>
    </row>
    <row r="1253" spans="1:17" x14ac:dyDescent="0.3">
      <c r="A1253">
        <v>32182</v>
      </c>
      <c r="B1253" t="s">
        <v>427</v>
      </c>
      <c r="C1253" t="s">
        <v>16</v>
      </c>
      <c r="D1253" t="s">
        <v>62</v>
      </c>
      <c r="E1253">
        <v>8.49</v>
      </c>
      <c r="F1253" s="50">
        <v>43904</v>
      </c>
      <c r="G1253" s="50">
        <v>43913</v>
      </c>
      <c r="H1253">
        <v>9</v>
      </c>
      <c r="I1253">
        <v>2016</v>
      </c>
      <c r="J1253" t="s">
        <v>5</v>
      </c>
      <c r="K1253">
        <v>12</v>
      </c>
      <c r="L1253">
        <v>0.4</v>
      </c>
      <c r="M1253">
        <v>4.8000000000000007</v>
      </c>
      <c r="N1253">
        <v>10</v>
      </c>
      <c r="O1253">
        <v>0.48000000000000009</v>
      </c>
      <c r="P1253">
        <v>1.2</v>
      </c>
      <c r="Q1253" t="s">
        <v>20</v>
      </c>
    </row>
    <row r="1254" spans="1:17" x14ac:dyDescent="0.3">
      <c r="A1254">
        <v>32182</v>
      </c>
      <c r="B1254" t="s">
        <v>427</v>
      </c>
      <c r="C1254" t="s">
        <v>16</v>
      </c>
      <c r="D1254" t="s">
        <v>62</v>
      </c>
      <c r="E1254">
        <v>8.49</v>
      </c>
      <c r="F1254" s="50">
        <v>43904</v>
      </c>
      <c r="G1254" s="50">
        <v>43913</v>
      </c>
      <c r="H1254">
        <v>9</v>
      </c>
      <c r="I1254">
        <v>2016</v>
      </c>
      <c r="J1254" t="s">
        <v>5</v>
      </c>
      <c r="K1254">
        <v>12</v>
      </c>
      <c r="L1254">
        <v>0.4</v>
      </c>
      <c r="M1254">
        <v>4.8000000000000007</v>
      </c>
      <c r="N1254">
        <v>10</v>
      </c>
      <c r="O1254">
        <v>0.48000000000000009</v>
      </c>
      <c r="P1254">
        <v>1.2</v>
      </c>
      <c r="Q1254" t="s">
        <v>130</v>
      </c>
    </row>
    <row r="1255" spans="1:17" x14ac:dyDescent="0.3">
      <c r="A1255">
        <v>32182</v>
      </c>
      <c r="B1255" t="s">
        <v>427</v>
      </c>
      <c r="C1255" t="s">
        <v>16</v>
      </c>
      <c r="D1255" t="s">
        <v>62</v>
      </c>
      <c r="E1255">
        <v>8.49</v>
      </c>
      <c r="F1255" s="50">
        <v>43904</v>
      </c>
      <c r="G1255" s="50">
        <v>43913</v>
      </c>
      <c r="H1255">
        <v>9</v>
      </c>
      <c r="I1255">
        <v>2016</v>
      </c>
      <c r="J1255" t="s">
        <v>5</v>
      </c>
      <c r="K1255">
        <v>12</v>
      </c>
      <c r="L1255">
        <v>0.4</v>
      </c>
      <c r="M1255">
        <v>4.8000000000000007</v>
      </c>
      <c r="N1255">
        <v>10</v>
      </c>
      <c r="O1255">
        <v>0.48000000000000009</v>
      </c>
      <c r="P1255">
        <v>1.2</v>
      </c>
      <c r="Q1255" t="s">
        <v>103</v>
      </c>
    </row>
    <row r="1256" spans="1:17" x14ac:dyDescent="0.3">
      <c r="A1256">
        <v>37510</v>
      </c>
      <c r="B1256" t="s">
        <v>428</v>
      </c>
      <c r="C1256" t="s">
        <v>16</v>
      </c>
      <c r="D1256" t="s">
        <v>62</v>
      </c>
      <c r="E1256">
        <v>8.8000000000000007</v>
      </c>
      <c r="F1256" s="50">
        <v>43917</v>
      </c>
      <c r="G1256" s="50">
        <v>43926</v>
      </c>
      <c r="H1256">
        <v>9</v>
      </c>
      <c r="I1256">
        <v>2019</v>
      </c>
      <c r="J1256" t="s">
        <v>9</v>
      </c>
      <c r="K1256">
        <v>13</v>
      </c>
      <c r="L1256">
        <v>0.40277777777777779</v>
      </c>
      <c r="M1256">
        <v>5.2361111111111116</v>
      </c>
      <c r="N1256">
        <v>10</v>
      </c>
      <c r="O1256">
        <v>0.52361111111111114</v>
      </c>
      <c r="P1256">
        <v>1.3</v>
      </c>
      <c r="Q1256" t="s">
        <v>23</v>
      </c>
    </row>
    <row r="1257" spans="1:17" x14ac:dyDescent="0.3">
      <c r="A1257">
        <v>37510</v>
      </c>
      <c r="B1257" t="s">
        <v>428</v>
      </c>
      <c r="C1257" t="s">
        <v>16</v>
      </c>
      <c r="D1257" t="s">
        <v>62</v>
      </c>
      <c r="E1257">
        <v>8.8000000000000007</v>
      </c>
      <c r="F1257" s="50">
        <v>43917</v>
      </c>
      <c r="G1257" s="50">
        <v>43926</v>
      </c>
      <c r="H1257">
        <v>9</v>
      </c>
      <c r="I1257">
        <v>2019</v>
      </c>
      <c r="J1257" t="s">
        <v>9</v>
      </c>
      <c r="K1257">
        <v>13</v>
      </c>
      <c r="L1257">
        <v>0.40277777777777779</v>
      </c>
      <c r="M1257">
        <v>5.2361111111111116</v>
      </c>
      <c r="N1257">
        <v>10</v>
      </c>
      <c r="O1257">
        <v>0.52361111111111114</v>
      </c>
      <c r="P1257">
        <v>1.3</v>
      </c>
      <c r="Q1257" t="s">
        <v>20</v>
      </c>
    </row>
    <row r="1258" spans="1:17" x14ac:dyDescent="0.3">
      <c r="A1258">
        <v>37510</v>
      </c>
      <c r="B1258" t="s">
        <v>428</v>
      </c>
      <c r="C1258" t="s">
        <v>16</v>
      </c>
      <c r="D1258" t="s">
        <v>62</v>
      </c>
      <c r="E1258">
        <v>8.8000000000000007</v>
      </c>
      <c r="F1258" s="50">
        <v>43917</v>
      </c>
      <c r="G1258" s="50">
        <v>43926</v>
      </c>
      <c r="H1258">
        <v>9</v>
      </c>
      <c r="I1258">
        <v>2019</v>
      </c>
      <c r="J1258" t="s">
        <v>9</v>
      </c>
      <c r="K1258">
        <v>13</v>
      </c>
      <c r="L1258">
        <v>0.40277777777777779</v>
      </c>
      <c r="M1258">
        <v>5.2361111111111116</v>
      </c>
      <c r="N1258">
        <v>10</v>
      </c>
      <c r="O1258">
        <v>0.52361111111111114</v>
      </c>
      <c r="P1258">
        <v>1.3</v>
      </c>
      <c r="Q1258" t="s">
        <v>130</v>
      </c>
    </row>
    <row r="1259" spans="1:17" x14ac:dyDescent="0.3">
      <c r="A1259">
        <v>37510</v>
      </c>
      <c r="B1259" t="s">
        <v>428</v>
      </c>
      <c r="C1259" t="s">
        <v>16</v>
      </c>
      <c r="D1259" t="s">
        <v>62</v>
      </c>
      <c r="E1259">
        <v>8.8000000000000007</v>
      </c>
      <c r="F1259" s="50">
        <v>43917</v>
      </c>
      <c r="G1259" s="50">
        <v>43926</v>
      </c>
      <c r="H1259">
        <v>9</v>
      </c>
      <c r="I1259">
        <v>2019</v>
      </c>
      <c r="J1259" t="s">
        <v>9</v>
      </c>
      <c r="K1259">
        <v>13</v>
      </c>
      <c r="L1259">
        <v>0.40277777777777779</v>
      </c>
      <c r="M1259">
        <v>5.2361111111111116</v>
      </c>
      <c r="N1259">
        <v>10</v>
      </c>
      <c r="O1259">
        <v>0.52361111111111114</v>
      </c>
      <c r="P1259">
        <v>1.3</v>
      </c>
      <c r="Q1259" t="s">
        <v>103</v>
      </c>
    </row>
    <row r="1260" spans="1:17" x14ac:dyDescent="0.3">
      <c r="A1260">
        <v>39651</v>
      </c>
      <c r="B1260" t="s">
        <v>429</v>
      </c>
      <c r="C1260" t="s">
        <v>50</v>
      </c>
      <c r="D1260" t="s">
        <v>4</v>
      </c>
      <c r="E1260">
        <v>7.64</v>
      </c>
      <c r="F1260" s="50">
        <v>43940</v>
      </c>
      <c r="G1260" s="50">
        <v>43940</v>
      </c>
      <c r="H1260">
        <v>7</v>
      </c>
      <c r="I1260">
        <v>2019</v>
      </c>
      <c r="J1260" t="s">
        <v>5</v>
      </c>
      <c r="K1260">
        <v>1</v>
      </c>
      <c r="L1260">
        <v>0.40555555555555561</v>
      </c>
      <c r="M1260">
        <v>0.40555555555555561</v>
      </c>
      <c r="N1260">
        <v>1</v>
      </c>
      <c r="O1260">
        <v>0.40555555555555561</v>
      </c>
      <c r="P1260">
        <v>1</v>
      </c>
      <c r="Q1260" t="s">
        <v>23</v>
      </c>
    </row>
    <row r="1261" spans="1:17" x14ac:dyDescent="0.3">
      <c r="A1261">
        <v>39651</v>
      </c>
      <c r="B1261" t="s">
        <v>429</v>
      </c>
      <c r="C1261" t="s">
        <v>50</v>
      </c>
      <c r="D1261" t="s">
        <v>4</v>
      </c>
      <c r="E1261">
        <v>7.64</v>
      </c>
      <c r="F1261" s="50">
        <v>43940</v>
      </c>
      <c r="G1261" s="50">
        <v>43940</v>
      </c>
      <c r="H1261">
        <v>7</v>
      </c>
      <c r="I1261">
        <v>2019</v>
      </c>
      <c r="J1261" t="s">
        <v>5</v>
      </c>
      <c r="K1261">
        <v>1</v>
      </c>
      <c r="L1261">
        <v>0.40555555555555561</v>
      </c>
      <c r="M1261">
        <v>0.40555555555555561</v>
      </c>
      <c r="N1261">
        <v>1</v>
      </c>
      <c r="O1261">
        <v>0.40555555555555561</v>
      </c>
      <c r="P1261">
        <v>1</v>
      </c>
      <c r="Q1261" t="s">
        <v>20</v>
      </c>
    </row>
    <row r="1262" spans="1:17" x14ac:dyDescent="0.3">
      <c r="A1262">
        <v>39651</v>
      </c>
      <c r="B1262" t="s">
        <v>429</v>
      </c>
      <c r="C1262" t="s">
        <v>50</v>
      </c>
      <c r="D1262" t="s">
        <v>4</v>
      </c>
      <c r="E1262">
        <v>7.64</v>
      </c>
      <c r="F1262" s="50">
        <v>43940</v>
      </c>
      <c r="G1262" s="50">
        <v>43940</v>
      </c>
      <c r="H1262">
        <v>7</v>
      </c>
      <c r="I1262">
        <v>2019</v>
      </c>
      <c r="J1262" t="s">
        <v>5</v>
      </c>
      <c r="K1262">
        <v>1</v>
      </c>
      <c r="L1262">
        <v>0.40555555555555561</v>
      </c>
      <c r="M1262">
        <v>0.40555555555555561</v>
      </c>
      <c r="N1262">
        <v>1</v>
      </c>
      <c r="O1262">
        <v>0.40555555555555561</v>
      </c>
      <c r="P1262">
        <v>1</v>
      </c>
      <c r="Q1262" t="s">
        <v>130</v>
      </c>
    </row>
    <row r="1263" spans="1:17" x14ac:dyDescent="0.3">
      <c r="A1263">
        <v>39651</v>
      </c>
      <c r="B1263" t="s">
        <v>429</v>
      </c>
      <c r="C1263" t="s">
        <v>50</v>
      </c>
      <c r="D1263" t="s">
        <v>4</v>
      </c>
      <c r="E1263">
        <v>7.64</v>
      </c>
      <c r="F1263" s="50">
        <v>43940</v>
      </c>
      <c r="G1263" s="50">
        <v>43940</v>
      </c>
      <c r="H1263">
        <v>7</v>
      </c>
      <c r="I1263">
        <v>2019</v>
      </c>
      <c r="J1263" t="s">
        <v>5</v>
      </c>
      <c r="K1263">
        <v>1</v>
      </c>
      <c r="L1263">
        <v>0.40555555555555561</v>
      </c>
      <c r="M1263">
        <v>0.40555555555555561</v>
      </c>
      <c r="N1263">
        <v>1</v>
      </c>
      <c r="O1263">
        <v>0.40555555555555561</v>
      </c>
      <c r="P1263">
        <v>1</v>
      </c>
      <c r="Q1263" t="s">
        <v>103</v>
      </c>
    </row>
    <row r="1264" spans="1:17" x14ac:dyDescent="0.3">
      <c r="A1264">
        <v>36616</v>
      </c>
      <c r="B1264" t="s">
        <v>430</v>
      </c>
      <c r="C1264" t="s">
        <v>8</v>
      </c>
      <c r="D1264" t="s">
        <v>62</v>
      </c>
      <c r="E1264">
        <v>7.36</v>
      </c>
      <c r="F1264" s="50">
        <v>43940</v>
      </c>
      <c r="G1264" s="50">
        <v>43940</v>
      </c>
      <c r="H1264">
        <v>6</v>
      </c>
      <c r="I1264">
        <v>2018</v>
      </c>
      <c r="J1264" t="s">
        <v>9</v>
      </c>
      <c r="K1264">
        <v>1</v>
      </c>
      <c r="L1264">
        <v>1.0086111111111109</v>
      </c>
      <c r="M1264">
        <v>1.0086111111111109</v>
      </c>
      <c r="N1264">
        <v>1</v>
      </c>
      <c r="O1264">
        <v>1.0086111111111109</v>
      </c>
      <c r="P1264">
        <v>1</v>
      </c>
      <c r="Q1264" t="s">
        <v>23</v>
      </c>
    </row>
    <row r="1265" spans="1:17" x14ac:dyDescent="0.3">
      <c r="A1265">
        <v>36616</v>
      </c>
      <c r="B1265" t="s">
        <v>430</v>
      </c>
      <c r="C1265" t="s">
        <v>8</v>
      </c>
      <c r="D1265" t="s">
        <v>62</v>
      </c>
      <c r="E1265">
        <v>7.36</v>
      </c>
      <c r="F1265" s="50">
        <v>43940</v>
      </c>
      <c r="G1265" s="50">
        <v>43940</v>
      </c>
      <c r="H1265">
        <v>6</v>
      </c>
      <c r="I1265">
        <v>2018</v>
      </c>
      <c r="J1265" t="s">
        <v>9</v>
      </c>
      <c r="K1265">
        <v>1</v>
      </c>
      <c r="L1265">
        <v>1.0086111111111109</v>
      </c>
      <c r="M1265">
        <v>1.0086111111111109</v>
      </c>
      <c r="N1265">
        <v>1</v>
      </c>
      <c r="O1265">
        <v>1.0086111111111109</v>
      </c>
      <c r="P1265">
        <v>1</v>
      </c>
      <c r="Q1265" t="s">
        <v>20</v>
      </c>
    </row>
    <row r="1266" spans="1:17" x14ac:dyDescent="0.3">
      <c r="A1266">
        <v>36616</v>
      </c>
      <c r="B1266" t="s">
        <v>430</v>
      </c>
      <c r="C1266" t="s">
        <v>8</v>
      </c>
      <c r="D1266" t="s">
        <v>62</v>
      </c>
      <c r="E1266">
        <v>7.36</v>
      </c>
      <c r="F1266" s="50">
        <v>43940</v>
      </c>
      <c r="G1266" s="50">
        <v>43940</v>
      </c>
      <c r="H1266">
        <v>6</v>
      </c>
      <c r="I1266">
        <v>2018</v>
      </c>
      <c r="J1266" t="s">
        <v>9</v>
      </c>
      <c r="K1266">
        <v>1</v>
      </c>
      <c r="L1266">
        <v>1.0086111111111109</v>
      </c>
      <c r="M1266">
        <v>1.0086111111111109</v>
      </c>
      <c r="N1266">
        <v>1</v>
      </c>
      <c r="O1266">
        <v>1.0086111111111109</v>
      </c>
      <c r="P1266">
        <v>1</v>
      </c>
      <c r="Q1266" t="s">
        <v>130</v>
      </c>
    </row>
    <row r="1267" spans="1:17" x14ac:dyDescent="0.3">
      <c r="A1267">
        <v>36616</v>
      </c>
      <c r="B1267" t="s">
        <v>430</v>
      </c>
      <c r="C1267" t="s">
        <v>8</v>
      </c>
      <c r="D1267" t="s">
        <v>62</v>
      </c>
      <c r="E1267">
        <v>7.36</v>
      </c>
      <c r="F1267" s="50">
        <v>43940</v>
      </c>
      <c r="G1267" s="50">
        <v>43940</v>
      </c>
      <c r="H1267">
        <v>6</v>
      </c>
      <c r="I1267">
        <v>2018</v>
      </c>
      <c r="J1267" t="s">
        <v>9</v>
      </c>
      <c r="K1267">
        <v>1</v>
      </c>
      <c r="L1267">
        <v>1.0086111111111109</v>
      </c>
      <c r="M1267">
        <v>1.0086111111111109</v>
      </c>
      <c r="N1267">
        <v>1</v>
      </c>
      <c r="O1267">
        <v>1.0086111111111109</v>
      </c>
      <c r="P1267">
        <v>1</v>
      </c>
      <c r="Q1267" t="s">
        <v>103</v>
      </c>
    </row>
    <row r="1268" spans="1:17" x14ac:dyDescent="0.3">
      <c r="A1268">
        <v>37504</v>
      </c>
      <c r="B1268" t="s">
        <v>431</v>
      </c>
      <c r="C1268" t="s">
        <v>8</v>
      </c>
      <c r="D1268" t="s">
        <v>62</v>
      </c>
      <c r="E1268">
        <v>6.45</v>
      </c>
      <c r="F1268" s="50">
        <v>43940</v>
      </c>
      <c r="G1268" s="50">
        <v>43952</v>
      </c>
      <c r="H1268">
        <v>5</v>
      </c>
      <c r="I1268">
        <v>2016</v>
      </c>
      <c r="J1268" t="s">
        <v>5</v>
      </c>
      <c r="K1268">
        <v>6</v>
      </c>
      <c r="L1268">
        <v>0.1108333333333333</v>
      </c>
      <c r="M1268">
        <v>0.66500000000000004</v>
      </c>
      <c r="N1268">
        <v>13</v>
      </c>
      <c r="O1268">
        <v>5.1153846153846147E-2</v>
      </c>
      <c r="P1268">
        <v>0.46153846153846162</v>
      </c>
      <c r="Q1268" t="s">
        <v>20</v>
      </c>
    </row>
    <row r="1269" spans="1:17" x14ac:dyDescent="0.3">
      <c r="A1269">
        <v>51526</v>
      </c>
      <c r="B1269" t="s">
        <v>432</v>
      </c>
      <c r="C1269" t="s">
        <v>69</v>
      </c>
      <c r="D1269" t="s">
        <v>4</v>
      </c>
      <c r="E1269">
        <v>6.39</v>
      </c>
      <c r="F1269" s="50">
        <v>44990</v>
      </c>
      <c r="G1269" s="50">
        <v>44990</v>
      </c>
      <c r="H1269">
        <v>4</v>
      </c>
      <c r="I1269">
        <v>2021</v>
      </c>
      <c r="J1269" t="s">
        <v>9</v>
      </c>
      <c r="K1269">
        <v>1</v>
      </c>
      <c r="L1269">
        <v>5.5555555555555552E-2</v>
      </c>
      <c r="M1269">
        <v>5.5555555555555552E-2</v>
      </c>
      <c r="N1269">
        <v>1</v>
      </c>
      <c r="O1269">
        <v>5.5555555555555552E-2</v>
      </c>
      <c r="P1269">
        <v>1</v>
      </c>
      <c r="Q1269" t="s">
        <v>283</v>
      </c>
    </row>
    <row r="1270" spans="1:17" x14ac:dyDescent="0.3">
      <c r="A1270">
        <v>51526</v>
      </c>
      <c r="B1270" t="s">
        <v>432</v>
      </c>
      <c r="C1270" t="s">
        <v>69</v>
      </c>
      <c r="D1270" t="s">
        <v>4</v>
      </c>
      <c r="E1270">
        <v>6.39</v>
      </c>
      <c r="F1270" s="50">
        <v>44990</v>
      </c>
      <c r="G1270" s="50">
        <v>44990</v>
      </c>
      <c r="H1270">
        <v>4</v>
      </c>
      <c r="I1270">
        <v>2021</v>
      </c>
      <c r="J1270" t="s">
        <v>9</v>
      </c>
      <c r="K1270">
        <v>1</v>
      </c>
      <c r="L1270">
        <v>5.5555555555555552E-2</v>
      </c>
      <c r="M1270">
        <v>5.5555555555555552E-2</v>
      </c>
      <c r="N1270">
        <v>1</v>
      </c>
      <c r="O1270">
        <v>5.5555555555555552E-2</v>
      </c>
      <c r="P1270">
        <v>1</v>
      </c>
      <c r="Q1270" t="s">
        <v>37</v>
      </c>
    </row>
    <row r="1271" spans="1:17" x14ac:dyDescent="0.3">
      <c r="A1271">
        <v>51526</v>
      </c>
      <c r="B1271" t="s">
        <v>432</v>
      </c>
      <c r="C1271" t="s">
        <v>69</v>
      </c>
      <c r="D1271" t="s">
        <v>4</v>
      </c>
      <c r="E1271">
        <v>6.39</v>
      </c>
      <c r="F1271" s="50">
        <v>44990</v>
      </c>
      <c r="G1271" s="50">
        <v>44990</v>
      </c>
      <c r="H1271">
        <v>4</v>
      </c>
      <c r="I1271">
        <v>2021</v>
      </c>
      <c r="J1271" t="s">
        <v>9</v>
      </c>
      <c r="K1271">
        <v>1</v>
      </c>
      <c r="L1271">
        <v>5.5555555555555552E-2</v>
      </c>
      <c r="M1271">
        <v>5.5555555555555552E-2</v>
      </c>
      <c r="N1271">
        <v>1</v>
      </c>
      <c r="O1271">
        <v>5.5555555555555552E-2</v>
      </c>
      <c r="P1271">
        <v>1</v>
      </c>
      <c r="Q1271" t="s">
        <v>38</v>
      </c>
    </row>
    <row r="1272" spans="1:17" x14ac:dyDescent="0.3">
      <c r="A1272">
        <v>15315</v>
      </c>
      <c r="B1272" t="s">
        <v>433</v>
      </c>
      <c r="C1272" t="s">
        <v>16</v>
      </c>
      <c r="D1272" t="s">
        <v>59</v>
      </c>
      <c r="E1272">
        <v>7.45</v>
      </c>
      <c r="F1272" s="50">
        <v>42583</v>
      </c>
      <c r="G1272" s="50">
        <v>42613</v>
      </c>
      <c r="H1272">
        <v>4</v>
      </c>
      <c r="I1272">
        <v>2013</v>
      </c>
      <c r="J1272" t="s">
        <v>9</v>
      </c>
      <c r="K1272">
        <v>10</v>
      </c>
      <c r="L1272">
        <v>0.39444444444444438</v>
      </c>
      <c r="M1272">
        <v>3.9444444444444442</v>
      </c>
      <c r="N1272">
        <v>31</v>
      </c>
      <c r="O1272">
        <v>0.12724014336917561</v>
      </c>
      <c r="P1272">
        <v>0.32258064516129031</v>
      </c>
      <c r="Q1272" t="s">
        <v>23</v>
      </c>
    </row>
    <row r="1273" spans="1:17" x14ac:dyDescent="0.3">
      <c r="A1273">
        <v>15315</v>
      </c>
      <c r="B1273" t="s">
        <v>433</v>
      </c>
      <c r="C1273" t="s">
        <v>16</v>
      </c>
      <c r="D1273" t="s">
        <v>59</v>
      </c>
      <c r="E1273">
        <v>7.45</v>
      </c>
      <c r="F1273" s="50">
        <v>42583</v>
      </c>
      <c r="G1273" s="50">
        <v>42613</v>
      </c>
      <c r="H1273">
        <v>4</v>
      </c>
      <c r="I1273">
        <v>2013</v>
      </c>
      <c r="J1273" t="s">
        <v>9</v>
      </c>
      <c r="K1273">
        <v>10</v>
      </c>
      <c r="L1273">
        <v>0.39444444444444438</v>
      </c>
      <c r="M1273">
        <v>3.9444444444444442</v>
      </c>
      <c r="N1273">
        <v>31</v>
      </c>
      <c r="O1273">
        <v>0.12724014336917561</v>
      </c>
      <c r="P1273">
        <v>0.32258064516129031</v>
      </c>
      <c r="Q1273" t="s">
        <v>20</v>
      </c>
    </row>
    <row r="1274" spans="1:17" x14ac:dyDescent="0.3">
      <c r="A1274">
        <v>15315</v>
      </c>
      <c r="B1274" t="s">
        <v>433</v>
      </c>
      <c r="C1274" t="s">
        <v>16</v>
      </c>
      <c r="D1274" t="s">
        <v>59</v>
      </c>
      <c r="E1274">
        <v>7.45</v>
      </c>
      <c r="F1274" s="50">
        <v>42583</v>
      </c>
      <c r="G1274" s="50">
        <v>42613</v>
      </c>
      <c r="H1274">
        <v>4</v>
      </c>
      <c r="I1274">
        <v>2013</v>
      </c>
      <c r="J1274" t="s">
        <v>9</v>
      </c>
      <c r="K1274">
        <v>10</v>
      </c>
      <c r="L1274">
        <v>0.39444444444444438</v>
      </c>
      <c r="M1274">
        <v>3.9444444444444442</v>
      </c>
      <c r="N1274">
        <v>31</v>
      </c>
      <c r="O1274">
        <v>0.12724014336917561</v>
      </c>
      <c r="P1274">
        <v>0.32258064516129031</v>
      </c>
      <c r="Q1274" t="s">
        <v>11</v>
      </c>
    </row>
    <row r="1275" spans="1:17" x14ac:dyDescent="0.3">
      <c r="A1275">
        <v>15315</v>
      </c>
      <c r="B1275" t="s">
        <v>433</v>
      </c>
      <c r="C1275" t="s">
        <v>16</v>
      </c>
      <c r="D1275" t="s">
        <v>59</v>
      </c>
      <c r="E1275">
        <v>7.45</v>
      </c>
      <c r="F1275" s="50">
        <v>42583</v>
      </c>
      <c r="G1275" s="50">
        <v>42613</v>
      </c>
      <c r="H1275">
        <v>4</v>
      </c>
      <c r="I1275">
        <v>2013</v>
      </c>
      <c r="J1275" t="s">
        <v>9</v>
      </c>
      <c r="K1275">
        <v>10</v>
      </c>
      <c r="L1275">
        <v>0.39444444444444438</v>
      </c>
      <c r="M1275">
        <v>3.9444444444444442</v>
      </c>
      <c r="N1275">
        <v>31</v>
      </c>
      <c r="O1275">
        <v>0.12724014336917561</v>
      </c>
      <c r="P1275">
        <v>0.32258064516129031</v>
      </c>
      <c r="Q1275" t="s">
        <v>25</v>
      </c>
    </row>
    <row r="1276" spans="1:17" x14ac:dyDescent="0.3">
      <c r="A1276">
        <v>17074</v>
      </c>
      <c r="B1276" t="s">
        <v>434</v>
      </c>
      <c r="C1276" t="s">
        <v>16</v>
      </c>
      <c r="D1276" t="s">
        <v>59</v>
      </c>
      <c r="E1276">
        <v>8.77</v>
      </c>
      <c r="F1276" s="50">
        <v>42528</v>
      </c>
      <c r="G1276" s="50">
        <v>42533</v>
      </c>
      <c r="H1276">
        <v>9</v>
      </c>
      <c r="I1276">
        <v>2013</v>
      </c>
      <c r="J1276" t="s">
        <v>5</v>
      </c>
      <c r="K1276">
        <v>26</v>
      </c>
      <c r="L1276">
        <v>0.42749999999999999</v>
      </c>
      <c r="M1276">
        <v>11.115</v>
      </c>
      <c r="N1276">
        <v>6</v>
      </c>
      <c r="O1276">
        <v>1.8525</v>
      </c>
      <c r="P1276">
        <v>4.333333333333333</v>
      </c>
      <c r="Q1276" t="s">
        <v>20</v>
      </c>
    </row>
    <row r="1277" spans="1:17" x14ac:dyDescent="0.3">
      <c r="A1277">
        <v>17074</v>
      </c>
      <c r="B1277" t="s">
        <v>434</v>
      </c>
      <c r="C1277" t="s">
        <v>16</v>
      </c>
      <c r="D1277" t="s">
        <v>59</v>
      </c>
      <c r="E1277">
        <v>8.77</v>
      </c>
      <c r="F1277" s="50">
        <v>42528</v>
      </c>
      <c r="G1277" s="50">
        <v>42533</v>
      </c>
      <c r="H1277">
        <v>9</v>
      </c>
      <c r="I1277">
        <v>2013</v>
      </c>
      <c r="J1277" t="s">
        <v>5</v>
      </c>
      <c r="K1277">
        <v>26</v>
      </c>
      <c r="L1277">
        <v>0.42749999999999999</v>
      </c>
      <c r="M1277">
        <v>11.115</v>
      </c>
      <c r="N1277">
        <v>6</v>
      </c>
      <c r="O1277">
        <v>1.8525</v>
      </c>
      <c r="P1277">
        <v>4.333333333333333</v>
      </c>
      <c r="Q1277" t="s">
        <v>12</v>
      </c>
    </row>
    <row r="1278" spans="1:17" x14ac:dyDescent="0.3">
      <c r="A1278">
        <v>17074</v>
      </c>
      <c r="B1278" t="s">
        <v>434</v>
      </c>
      <c r="C1278" t="s">
        <v>16</v>
      </c>
      <c r="D1278" t="s">
        <v>59</v>
      </c>
      <c r="E1278">
        <v>8.77</v>
      </c>
      <c r="F1278" s="50">
        <v>42528</v>
      </c>
      <c r="G1278" s="50">
        <v>42533</v>
      </c>
      <c r="H1278">
        <v>9</v>
      </c>
      <c r="I1278">
        <v>2013</v>
      </c>
      <c r="J1278" t="s">
        <v>5</v>
      </c>
      <c r="K1278">
        <v>26</v>
      </c>
      <c r="L1278">
        <v>0.42749999999999999</v>
      </c>
      <c r="M1278">
        <v>11.115</v>
      </c>
      <c r="N1278">
        <v>6</v>
      </c>
      <c r="O1278">
        <v>1.8525</v>
      </c>
      <c r="P1278">
        <v>4.333333333333333</v>
      </c>
      <c r="Q1278" t="s">
        <v>41</v>
      </c>
    </row>
    <row r="1279" spans="1:17" x14ac:dyDescent="0.3">
      <c r="A1279">
        <v>17074</v>
      </c>
      <c r="B1279" t="s">
        <v>434</v>
      </c>
      <c r="C1279" t="s">
        <v>16</v>
      </c>
      <c r="D1279" t="s">
        <v>59</v>
      </c>
      <c r="E1279">
        <v>8.77</v>
      </c>
      <c r="F1279" s="50">
        <v>42528</v>
      </c>
      <c r="G1279" s="50">
        <v>42533</v>
      </c>
      <c r="H1279">
        <v>9</v>
      </c>
      <c r="I1279">
        <v>2013</v>
      </c>
      <c r="J1279" t="s">
        <v>5</v>
      </c>
      <c r="K1279">
        <v>26</v>
      </c>
      <c r="L1279">
        <v>0.42749999999999999</v>
      </c>
      <c r="M1279">
        <v>11.115</v>
      </c>
      <c r="N1279">
        <v>6</v>
      </c>
      <c r="O1279">
        <v>1.8525</v>
      </c>
      <c r="P1279">
        <v>4.333333333333333</v>
      </c>
      <c r="Q1279" t="s">
        <v>103</v>
      </c>
    </row>
    <row r="1280" spans="1:17" x14ac:dyDescent="0.3">
      <c r="A1280">
        <v>17074</v>
      </c>
      <c r="B1280" t="s">
        <v>434</v>
      </c>
      <c r="C1280" t="s">
        <v>16</v>
      </c>
      <c r="D1280" t="s">
        <v>59</v>
      </c>
      <c r="E1280">
        <v>8.77</v>
      </c>
      <c r="F1280" s="50">
        <v>42528</v>
      </c>
      <c r="G1280" s="50">
        <v>42533</v>
      </c>
      <c r="H1280">
        <v>9</v>
      </c>
      <c r="I1280">
        <v>2013</v>
      </c>
      <c r="J1280" t="s">
        <v>5</v>
      </c>
      <c r="K1280">
        <v>26</v>
      </c>
      <c r="L1280">
        <v>0.42749999999999999</v>
      </c>
      <c r="M1280">
        <v>11.115</v>
      </c>
      <c r="N1280">
        <v>6</v>
      </c>
      <c r="O1280">
        <v>1.8525</v>
      </c>
      <c r="P1280">
        <v>4.333333333333333</v>
      </c>
      <c r="Q1280" t="s">
        <v>113</v>
      </c>
    </row>
    <row r="1281" spans="1:17" x14ac:dyDescent="0.3">
      <c r="A1281">
        <v>40708</v>
      </c>
      <c r="B1281" t="s">
        <v>435</v>
      </c>
      <c r="C1281" t="s">
        <v>16</v>
      </c>
      <c r="D1281" t="s">
        <v>59</v>
      </c>
      <c r="E1281">
        <v>6.53</v>
      </c>
      <c r="F1281" s="50">
        <v>44279</v>
      </c>
      <c r="G1281" s="50">
        <v>44294</v>
      </c>
      <c r="H1281">
        <v>5</v>
      </c>
      <c r="I1281">
        <v>2020</v>
      </c>
      <c r="J1281" t="s">
        <v>5</v>
      </c>
      <c r="K1281">
        <v>12</v>
      </c>
      <c r="L1281">
        <v>0.4</v>
      </c>
      <c r="M1281">
        <v>4.8000000000000007</v>
      </c>
      <c r="N1281">
        <v>16</v>
      </c>
      <c r="O1281">
        <v>0.3</v>
      </c>
      <c r="P1281">
        <v>0.75</v>
      </c>
      <c r="Q1281" t="s">
        <v>63</v>
      </c>
    </row>
    <row r="1282" spans="1:17" x14ac:dyDescent="0.3">
      <c r="A1282">
        <v>40708</v>
      </c>
      <c r="B1282" t="s">
        <v>435</v>
      </c>
      <c r="C1282" t="s">
        <v>16</v>
      </c>
      <c r="D1282" t="s">
        <v>59</v>
      </c>
      <c r="E1282">
        <v>6.53</v>
      </c>
      <c r="F1282" s="50">
        <v>44279</v>
      </c>
      <c r="G1282" s="50">
        <v>44294</v>
      </c>
      <c r="H1282">
        <v>5</v>
      </c>
      <c r="I1282">
        <v>2020</v>
      </c>
      <c r="J1282" t="s">
        <v>5</v>
      </c>
      <c r="K1282">
        <v>12</v>
      </c>
      <c r="L1282">
        <v>0.4</v>
      </c>
      <c r="M1282">
        <v>4.8000000000000007</v>
      </c>
      <c r="N1282">
        <v>16</v>
      </c>
      <c r="O1282">
        <v>0.3</v>
      </c>
      <c r="P1282">
        <v>0.75</v>
      </c>
      <c r="Q1282" t="s">
        <v>20</v>
      </c>
    </row>
    <row r="1283" spans="1:17" x14ac:dyDescent="0.3">
      <c r="A1283">
        <v>40708</v>
      </c>
      <c r="B1283" t="s">
        <v>435</v>
      </c>
      <c r="C1283" t="s">
        <v>16</v>
      </c>
      <c r="D1283" t="s">
        <v>59</v>
      </c>
      <c r="E1283">
        <v>6.53</v>
      </c>
      <c r="F1283" s="50">
        <v>44279</v>
      </c>
      <c r="G1283" s="50">
        <v>44294</v>
      </c>
      <c r="H1283">
        <v>5</v>
      </c>
      <c r="I1283">
        <v>2020</v>
      </c>
      <c r="J1283" t="s">
        <v>5</v>
      </c>
      <c r="K1283">
        <v>12</v>
      </c>
      <c r="L1283">
        <v>0.4</v>
      </c>
      <c r="M1283">
        <v>4.8000000000000007</v>
      </c>
      <c r="N1283">
        <v>16</v>
      </c>
      <c r="O1283">
        <v>0.3</v>
      </c>
      <c r="P1283">
        <v>0.75</v>
      </c>
      <c r="Q1283" t="s">
        <v>56</v>
      </c>
    </row>
    <row r="1284" spans="1:17" x14ac:dyDescent="0.3">
      <c r="A1284">
        <v>40708</v>
      </c>
      <c r="B1284" t="s">
        <v>435</v>
      </c>
      <c r="C1284" t="s">
        <v>16</v>
      </c>
      <c r="D1284" t="s">
        <v>59</v>
      </c>
      <c r="E1284">
        <v>6.53</v>
      </c>
      <c r="F1284" s="50">
        <v>44279</v>
      </c>
      <c r="G1284" s="50">
        <v>44294</v>
      </c>
      <c r="H1284">
        <v>5</v>
      </c>
      <c r="I1284">
        <v>2020</v>
      </c>
      <c r="J1284" t="s">
        <v>5</v>
      </c>
      <c r="K1284">
        <v>12</v>
      </c>
      <c r="L1284">
        <v>0.4</v>
      </c>
      <c r="M1284">
        <v>4.8000000000000007</v>
      </c>
      <c r="N1284">
        <v>16</v>
      </c>
      <c r="O1284">
        <v>0.3</v>
      </c>
      <c r="P1284">
        <v>0.75</v>
      </c>
      <c r="Q1284" t="s">
        <v>11</v>
      </c>
    </row>
    <row r="1285" spans="1:17" x14ac:dyDescent="0.3">
      <c r="A1285">
        <v>40708</v>
      </c>
      <c r="B1285" t="s">
        <v>435</v>
      </c>
      <c r="C1285" t="s">
        <v>16</v>
      </c>
      <c r="D1285" t="s">
        <v>59</v>
      </c>
      <c r="E1285">
        <v>6.53</v>
      </c>
      <c r="F1285" s="50">
        <v>44279</v>
      </c>
      <c r="G1285" s="50">
        <v>44294</v>
      </c>
      <c r="H1285">
        <v>5</v>
      </c>
      <c r="I1285">
        <v>2020</v>
      </c>
      <c r="J1285" t="s">
        <v>5</v>
      </c>
      <c r="K1285">
        <v>12</v>
      </c>
      <c r="L1285">
        <v>0.4</v>
      </c>
      <c r="M1285">
        <v>4.8000000000000007</v>
      </c>
      <c r="N1285">
        <v>16</v>
      </c>
      <c r="O1285">
        <v>0.3</v>
      </c>
      <c r="P1285">
        <v>0.75</v>
      </c>
      <c r="Q1285" t="s">
        <v>273</v>
      </c>
    </row>
    <row r="1286" spans="1:17" x14ac:dyDescent="0.3">
      <c r="A1286">
        <v>40708</v>
      </c>
      <c r="B1286" t="s">
        <v>435</v>
      </c>
      <c r="C1286" t="s">
        <v>16</v>
      </c>
      <c r="D1286" t="s">
        <v>59</v>
      </c>
      <c r="E1286">
        <v>6.53</v>
      </c>
      <c r="F1286" s="50">
        <v>44279</v>
      </c>
      <c r="G1286" s="50">
        <v>44294</v>
      </c>
      <c r="H1286">
        <v>5</v>
      </c>
      <c r="I1286">
        <v>2020</v>
      </c>
      <c r="J1286" t="s">
        <v>5</v>
      </c>
      <c r="K1286">
        <v>12</v>
      </c>
      <c r="L1286">
        <v>0.4</v>
      </c>
      <c r="M1286">
        <v>4.8000000000000007</v>
      </c>
      <c r="N1286">
        <v>16</v>
      </c>
      <c r="O1286">
        <v>0.3</v>
      </c>
      <c r="P1286">
        <v>0.75</v>
      </c>
      <c r="Q1286" t="s">
        <v>41</v>
      </c>
    </row>
    <row r="1287" spans="1:17" x14ac:dyDescent="0.3">
      <c r="A1287">
        <v>37487</v>
      </c>
      <c r="B1287" t="s">
        <v>436</v>
      </c>
      <c r="C1287" t="s">
        <v>16</v>
      </c>
      <c r="D1287" t="s">
        <v>22</v>
      </c>
      <c r="E1287">
        <v>6.71</v>
      </c>
      <c r="F1287" s="50">
        <v>44349</v>
      </c>
      <c r="G1287" s="50">
        <v>44352</v>
      </c>
      <c r="H1287">
        <v>5</v>
      </c>
      <c r="I1287">
        <v>2018</v>
      </c>
      <c r="J1287" t="s">
        <v>5</v>
      </c>
      <c r="K1287">
        <v>12</v>
      </c>
      <c r="L1287">
        <v>0.39861111111111108</v>
      </c>
      <c r="M1287">
        <v>4.7833333333333332</v>
      </c>
      <c r="N1287">
        <v>4</v>
      </c>
      <c r="O1287">
        <v>1.1958333333333331</v>
      </c>
      <c r="P1287">
        <v>3</v>
      </c>
      <c r="Q1287" t="s">
        <v>12</v>
      </c>
    </row>
    <row r="1288" spans="1:17" x14ac:dyDescent="0.3">
      <c r="A1288">
        <v>37487</v>
      </c>
      <c r="B1288" t="s">
        <v>436</v>
      </c>
      <c r="C1288" t="s">
        <v>16</v>
      </c>
      <c r="D1288" t="s">
        <v>22</v>
      </c>
      <c r="E1288">
        <v>6.71</v>
      </c>
      <c r="F1288" s="50">
        <v>44349</v>
      </c>
      <c r="G1288" s="50">
        <v>44352</v>
      </c>
      <c r="H1288">
        <v>5</v>
      </c>
      <c r="I1288">
        <v>2018</v>
      </c>
      <c r="J1288" t="s">
        <v>5</v>
      </c>
      <c r="K1288">
        <v>12</v>
      </c>
      <c r="L1288">
        <v>0.39861111111111108</v>
      </c>
      <c r="M1288">
        <v>4.7833333333333332</v>
      </c>
      <c r="N1288">
        <v>4</v>
      </c>
      <c r="O1288">
        <v>1.1958333333333331</v>
      </c>
      <c r="P1288">
        <v>3</v>
      </c>
      <c r="Q1288" t="s">
        <v>118</v>
      </c>
    </row>
    <row r="1289" spans="1:17" x14ac:dyDescent="0.3">
      <c r="A1289">
        <v>37487</v>
      </c>
      <c r="B1289" t="s">
        <v>436</v>
      </c>
      <c r="C1289" t="s">
        <v>16</v>
      </c>
      <c r="D1289" t="s">
        <v>22</v>
      </c>
      <c r="E1289">
        <v>6.71</v>
      </c>
      <c r="F1289" s="50">
        <v>44349</v>
      </c>
      <c r="G1289" s="50">
        <v>44352</v>
      </c>
      <c r="H1289">
        <v>5</v>
      </c>
      <c r="I1289">
        <v>2018</v>
      </c>
      <c r="J1289" t="s">
        <v>5</v>
      </c>
      <c r="K1289">
        <v>12</v>
      </c>
      <c r="L1289">
        <v>0.39861111111111108</v>
      </c>
      <c r="M1289">
        <v>4.7833333333333332</v>
      </c>
      <c r="N1289">
        <v>4</v>
      </c>
      <c r="O1289">
        <v>1.1958333333333331</v>
      </c>
      <c r="P1289">
        <v>3</v>
      </c>
      <c r="Q1289" t="s">
        <v>26</v>
      </c>
    </row>
    <row r="1290" spans="1:17" x14ac:dyDescent="0.3">
      <c r="A1290">
        <v>37487</v>
      </c>
      <c r="B1290" t="s">
        <v>436</v>
      </c>
      <c r="C1290" t="s">
        <v>16</v>
      </c>
      <c r="D1290" t="s">
        <v>22</v>
      </c>
      <c r="E1290">
        <v>6.71</v>
      </c>
      <c r="F1290" s="50">
        <v>44349</v>
      </c>
      <c r="G1290" s="50">
        <v>44352</v>
      </c>
      <c r="H1290">
        <v>5</v>
      </c>
      <c r="I1290">
        <v>2018</v>
      </c>
      <c r="J1290" t="s">
        <v>5</v>
      </c>
      <c r="K1290">
        <v>12</v>
      </c>
      <c r="L1290">
        <v>0.39861111111111108</v>
      </c>
      <c r="M1290">
        <v>4.7833333333333332</v>
      </c>
      <c r="N1290">
        <v>4</v>
      </c>
      <c r="O1290">
        <v>1.1958333333333331</v>
      </c>
      <c r="P1290">
        <v>3</v>
      </c>
      <c r="Q1290" t="s">
        <v>103</v>
      </c>
    </row>
    <row r="1291" spans="1:17" x14ac:dyDescent="0.3">
      <c r="A1291">
        <v>39948</v>
      </c>
      <c r="B1291" t="s">
        <v>437</v>
      </c>
      <c r="C1291" t="s">
        <v>16</v>
      </c>
      <c r="D1291" t="s">
        <v>22</v>
      </c>
      <c r="E1291">
        <v>6.9</v>
      </c>
      <c r="F1291" s="50">
        <v>44354</v>
      </c>
      <c r="G1291" s="50">
        <v>44357</v>
      </c>
      <c r="H1291">
        <v>4</v>
      </c>
      <c r="I1291">
        <v>2020</v>
      </c>
      <c r="J1291" t="s">
        <v>5</v>
      </c>
      <c r="K1291">
        <v>12</v>
      </c>
      <c r="L1291">
        <v>0.3888888888888889</v>
      </c>
      <c r="M1291">
        <v>4.666666666666667</v>
      </c>
      <c r="N1291">
        <v>4</v>
      </c>
      <c r="O1291">
        <v>1.166666666666667</v>
      </c>
      <c r="P1291">
        <v>3</v>
      </c>
      <c r="Q1291" t="s">
        <v>12</v>
      </c>
    </row>
    <row r="1292" spans="1:17" x14ac:dyDescent="0.3">
      <c r="A1292">
        <v>39948</v>
      </c>
      <c r="B1292" t="s">
        <v>437</v>
      </c>
      <c r="C1292" t="s">
        <v>16</v>
      </c>
      <c r="D1292" t="s">
        <v>22</v>
      </c>
      <c r="E1292">
        <v>6.9</v>
      </c>
      <c r="F1292" s="50">
        <v>44354</v>
      </c>
      <c r="G1292" s="50">
        <v>44357</v>
      </c>
      <c r="H1292">
        <v>4</v>
      </c>
      <c r="I1292">
        <v>2020</v>
      </c>
      <c r="J1292" t="s">
        <v>5</v>
      </c>
      <c r="K1292">
        <v>12</v>
      </c>
      <c r="L1292">
        <v>0.3888888888888889</v>
      </c>
      <c r="M1292">
        <v>4.666666666666667</v>
      </c>
      <c r="N1292">
        <v>4</v>
      </c>
      <c r="O1292">
        <v>1.166666666666667</v>
      </c>
      <c r="P1292">
        <v>3</v>
      </c>
      <c r="Q1292" t="s">
        <v>118</v>
      </c>
    </row>
    <row r="1293" spans="1:17" x14ac:dyDescent="0.3">
      <c r="A1293">
        <v>39948</v>
      </c>
      <c r="B1293" t="s">
        <v>437</v>
      </c>
      <c r="C1293" t="s">
        <v>16</v>
      </c>
      <c r="D1293" t="s">
        <v>22</v>
      </c>
      <c r="E1293">
        <v>6.9</v>
      </c>
      <c r="F1293" s="50">
        <v>44354</v>
      </c>
      <c r="G1293" s="50">
        <v>44357</v>
      </c>
      <c r="H1293">
        <v>4</v>
      </c>
      <c r="I1293">
        <v>2020</v>
      </c>
      <c r="J1293" t="s">
        <v>5</v>
      </c>
      <c r="K1293">
        <v>12</v>
      </c>
      <c r="L1293">
        <v>0.3888888888888889</v>
      </c>
      <c r="M1293">
        <v>4.666666666666667</v>
      </c>
      <c r="N1293">
        <v>4</v>
      </c>
      <c r="O1293">
        <v>1.166666666666667</v>
      </c>
      <c r="P1293">
        <v>3</v>
      </c>
      <c r="Q1293" t="s">
        <v>26</v>
      </c>
    </row>
    <row r="1294" spans="1:17" x14ac:dyDescent="0.3">
      <c r="A1294">
        <v>39948</v>
      </c>
      <c r="B1294" t="s">
        <v>437</v>
      </c>
      <c r="C1294" t="s">
        <v>16</v>
      </c>
      <c r="D1294" t="s">
        <v>22</v>
      </c>
      <c r="E1294">
        <v>6.9</v>
      </c>
      <c r="F1294" s="50">
        <v>44354</v>
      </c>
      <c r="G1294" s="50">
        <v>44357</v>
      </c>
      <c r="H1294">
        <v>4</v>
      </c>
      <c r="I1294">
        <v>2020</v>
      </c>
      <c r="J1294" t="s">
        <v>5</v>
      </c>
      <c r="K1294">
        <v>12</v>
      </c>
      <c r="L1294">
        <v>0.3888888888888889</v>
      </c>
      <c r="M1294">
        <v>4.666666666666667</v>
      </c>
      <c r="N1294">
        <v>4</v>
      </c>
      <c r="O1294">
        <v>1.166666666666667</v>
      </c>
      <c r="P1294">
        <v>3</v>
      </c>
      <c r="Q1294" t="s">
        <v>103</v>
      </c>
    </row>
    <row r="1295" spans="1:17" x14ac:dyDescent="0.3">
      <c r="A1295">
        <v>1174</v>
      </c>
      <c r="B1295" t="s">
        <v>438</v>
      </c>
      <c r="C1295" t="s">
        <v>50</v>
      </c>
      <c r="D1295" t="s">
        <v>4</v>
      </c>
      <c r="E1295">
        <v>6.77</v>
      </c>
      <c r="F1295" s="50">
        <v>43525</v>
      </c>
      <c r="G1295" s="50">
        <v>43525</v>
      </c>
      <c r="H1295">
        <v>6</v>
      </c>
      <c r="I1295">
        <v>2003</v>
      </c>
      <c r="J1295" t="s">
        <v>9</v>
      </c>
      <c r="K1295">
        <v>1</v>
      </c>
      <c r="L1295">
        <v>0.90527777777777774</v>
      </c>
      <c r="M1295">
        <v>0.90527777777777774</v>
      </c>
      <c r="N1295">
        <v>1</v>
      </c>
      <c r="O1295">
        <v>0.90527777777777774</v>
      </c>
      <c r="P1295">
        <v>1</v>
      </c>
      <c r="Q1295" t="s">
        <v>11</v>
      </c>
    </row>
    <row r="1296" spans="1:17" x14ac:dyDescent="0.3">
      <c r="A1296">
        <v>1174</v>
      </c>
      <c r="B1296" t="s">
        <v>438</v>
      </c>
      <c r="C1296" t="s">
        <v>50</v>
      </c>
      <c r="D1296" t="s">
        <v>4</v>
      </c>
      <c r="E1296">
        <v>6.77</v>
      </c>
      <c r="F1296" s="50">
        <v>43525</v>
      </c>
      <c r="G1296" s="50">
        <v>43525</v>
      </c>
      <c r="H1296">
        <v>6</v>
      </c>
      <c r="I1296">
        <v>2003</v>
      </c>
      <c r="J1296" t="s">
        <v>9</v>
      </c>
      <c r="K1296">
        <v>1</v>
      </c>
      <c r="L1296">
        <v>0.90527777777777774</v>
      </c>
      <c r="M1296">
        <v>0.90527777777777774</v>
      </c>
      <c r="N1296">
        <v>1</v>
      </c>
      <c r="O1296">
        <v>0.90527777777777774</v>
      </c>
      <c r="P1296">
        <v>1</v>
      </c>
      <c r="Q1296" t="s">
        <v>41</v>
      </c>
    </row>
    <row r="1297" spans="1:17" x14ac:dyDescent="0.3">
      <c r="A1297">
        <v>1135</v>
      </c>
      <c r="B1297" t="s">
        <v>439</v>
      </c>
      <c r="C1297" t="s">
        <v>50</v>
      </c>
      <c r="D1297" t="s">
        <v>4</v>
      </c>
      <c r="E1297">
        <v>6.95</v>
      </c>
      <c r="F1297" s="50">
        <v>43556</v>
      </c>
      <c r="G1297" s="50">
        <v>43556</v>
      </c>
      <c r="H1297">
        <v>6</v>
      </c>
      <c r="I1297">
        <v>2005</v>
      </c>
      <c r="J1297" t="s">
        <v>17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 t="s">
        <v>23</v>
      </c>
    </row>
    <row r="1298" spans="1:17" x14ac:dyDescent="0.3">
      <c r="A1298">
        <v>1135</v>
      </c>
      <c r="B1298" t="s">
        <v>439</v>
      </c>
      <c r="C1298" t="s">
        <v>50</v>
      </c>
      <c r="D1298" t="s">
        <v>4</v>
      </c>
      <c r="E1298">
        <v>6.95</v>
      </c>
      <c r="F1298" s="50">
        <v>43556</v>
      </c>
      <c r="G1298" s="50">
        <v>43556</v>
      </c>
      <c r="H1298">
        <v>6</v>
      </c>
      <c r="I1298">
        <v>2005</v>
      </c>
      <c r="J1298" t="s">
        <v>17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 t="s">
        <v>11</v>
      </c>
    </row>
    <row r="1299" spans="1:17" x14ac:dyDescent="0.3">
      <c r="A1299">
        <v>1135</v>
      </c>
      <c r="B1299" t="s">
        <v>439</v>
      </c>
      <c r="C1299" t="s">
        <v>50</v>
      </c>
      <c r="D1299" t="s">
        <v>4</v>
      </c>
      <c r="E1299">
        <v>6.95</v>
      </c>
      <c r="F1299" s="50">
        <v>43556</v>
      </c>
      <c r="G1299" s="50">
        <v>43556</v>
      </c>
      <c r="H1299">
        <v>6</v>
      </c>
      <c r="I1299">
        <v>2005</v>
      </c>
      <c r="J1299" t="s">
        <v>17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 t="s">
        <v>130</v>
      </c>
    </row>
    <row r="1300" spans="1:17" x14ac:dyDescent="0.3">
      <c r="A1300">
        <v>40483</v>
      </c>
      <c r="B1300" t="s">
        <v>440</v>
      </c>
      <c r="C1300" t="s">
        <v>16</v>
      </c>
      <c r="D1300" t="s">
        <v>62</v>
      </c>
      <c r="E1300">
        <v>6.95</v>
      </c>
      <c r="F1300" s="50">
        <v>44099</v>
      </c>
      <c r="G1300" s="50">
        <v>44102</v>
      </c>
      <c r="H1300">
        <v>7</v>
      </c>
      <c r="I1300">
        <v>2020</v>
      </c>
      <c r="J1300" t="s">
        <v>9</v>
      </c>
      <c r="K1300">
        <v>12</v>
      </c>
      <c r="L1300">
        <v>0.39416666666666672</v>
      </c>
      <c r="M1300">
        <v>4.7300000000000004</v>
      </c>
      <c r="N1300">
        <v>4</v>
      </c>
      <c r="O1300">
        <v>1.1825000000000001</v>
      </c>
      <c r="P1300">
        <v>3</v>
      </c>
      <c r="Q1300" t="s">
        <v>63</v>
      </c>
    </row>
    <row r="1301" spans="1:17" x14ac:dyDescent="0.3">
      <c r="A1301">
        <v>40483</v>
      </c>
      <c r="B1301" t="s">
        <v>440</v>
      </c>
      <c r="C1301" t="s">
        <v>16</v>
      </c>
      <c r="D1301" t="s">
        <v>62</v>
      </c>
      <c r="E1301">
        <v>6.95</v>
      </c>
      <c r="F1301" s="50">
        <v>44099</v>
      </c>
      <c r="G1301" s="50">
        <v>44102</v>
      </c>
      <c r="H1301">
        <v>7</v>
      </c>
      <c r="I1301">
        <v>2020</v>
      </c>
      <c r="J1301" t="s">
        <v>9</v>
      </c>
      <c r="K1301">
        <v>12</v>
      </c>
      <c r="L1301">
        <v>0.39416666666666672</v>
      </c>
      <c r="M1301">
        <v>4.7300000000000004</v>
      </c>
      <c r="N1301">
        <v>4</v>
      </c>
      <c r="O1301">
        <v>1.1825000000000001</v>
      </c>
      <c r="P1301">
        <v>3</v>
      </c>
      <c r="Q1301" t="s">
        <v>20</v>
      </c>
    </row>
    <row r="1302" spans="1:17" x14ac:dyDescent="0.3">
      <c r="A1302">
        <v>40483</v>
      </c>
      <c r="B1302" t="s">
        <v>440</v>
      </c>
      <c r="C1302" t="s">
        <v>16</v>
      </c>
      <c r="D1302" t="s">
        <v>62</v>
      </c>
      <c r="E1302">
        <v>6.95</v>
      </c>
      <c r="F1302" s="50">
        <v>44099</v>
      </c>
      <c r="G1302" s="50">
        <v>44102</v>
      </c>
      <c r="H1302">
        <v>7</v>
      </c>
      <c r="I1302">
        <v>2020</v>
      </c>
      <c r="J1302" t="s">
        <v>9</v>
      </c>
      <c r="K1302">
        <v>12</v>
      </c>
      <c r="L1302">
        <v>0.39416666666666672</v>
      </c>
      <c r="M1302">
        <v>4.7300000000000004</v>
      </c>
      <c r="N1302">
        <v>4</v>
      </c>
      <c r="O1302">
        <v>1.1825000000000001</v>
      </c>
      <c r="P1302">
        <v>3</v>
      </c>
      <c r="Q1302" t="s">
        <v>56</v>
      </c>
    </row>
    <row r="1303" spans="1:17" x14ac:dyDescent="0.3">
      <c r="A1303">
        <v>40483</v>
      </c>
      <c r="B1303" t="s">
        <v>440</v>
      </c>
      <c r="C1303" t="s">
        <v>16</v>
      </c>
      <c r="D1303" t="s">
        <v>62</v>
      </c>
      <c r="E1303">
        <v>6.95</v>
      </c>
      <c r="F1303" s="50">
        <v>44099</v>
      </c>
      <c r="G1303" s="50">
        <v>44102</v>
      </c>
      <c r="H1303">
        <v>7</v>
      </c>
      <c r="I1303">
        <v>2020</v>
      </c>
      <c r="J1303" t="s">
        <v>9</v>
      </c>
      <c r="K1303">
        <v>12</v>
      </c>
      <c r="L1303">
        <v>0.39416666666666672</v>
      </c>
      <c r="M1303">
        <v>4.7300000000000004</v>
      </c>
      <c r="N1303">
        <v>4</v>
      </c>
      <c r="O1303">
        <v>1.1825000000000001</v>
      </c>
      <c r="P1303">
        <v>3</v>
      </c>
      <c r="Q1303" t="s">
        <v>32</v>
      </c>
    </row>
    <row r="1304" spans="1:17" x14ac:dyDescent="0.3">
      <c r="A1304">
        <v>41008</v>
      </c>
      <c r="B1304" t="s">
        <v>441</v>
      </c>
      <c r="C1304" t="s">
        <v>8</v>
      </c>
      <c r="D1304" t="s">
        <v>62</v>
      </c>
      <c r="E1304">
        <v>6.47</v>
      </c>
      <c r="F1304" s="50">
        <v>44104</v>
      </c>
      <c r="G1304" s="50">
        <v>44104</v>
      </c>
      <c r="H1304">
        <v>6</v>
      </c>
      <c r="I1304">
        <v>2020</v>
      </c>
      <c r="J1304" t="s">
        <v>5</v>
      </c>
      <c r="K1304">
        <v>1</v>
      </c>
      <c r="L1304">
        <v>0.1072222222222222</v>
      </c>
      <c r="M1304">
        <v>0.1072222222222222</v>
      </c>
      <c r="N1304">
        <v>1</v>
      </c>
      <c r="O1304">
        <v>0.1072222222222222</v>
      </c>
      <c r="P1304">
        <v>1</v>
      </c>
      <c r="Q1304" t="s">
        <v>20</v>
      </c>
    </row>
    <row r="1305" spans="1:17" x14ac:dyDescent="0.3">
      <c r="A1305">
        <v>41008</v>
      </c>
      <c r="B1305" t="s">
        <v>441</v>
      </c>
      <c r="C1305" t="s">
        <v>8</v>
      </c>
      <c r="D1305" t="s">
        <v>62</v>
      </c>
      <c r="E1305">
        <v>6.47</v>
      </c>
      <c r="F1305" s="50">
        <v>44104</v>
      </c>
      <c r="G1305" s="50">
        <v>44104</v>
      </c>
      <c r="H1305">
        <v>6</v>
      </c>
      <c r="I1305">
        <v>2020</v>
      </c>
      <c r="J1305" t="s">
        <v>5</v>
      </c>
      <c r="K1305">
        <v>1</v>
      </c>
      <c r="L1305">
        <v>0.1072222222222222</v>
      </c>
      <c r="M1305">
        <v>0.1072222222222222</v>
      </c>
      <c r="N1305">
        <v>1</v>
      </c>
      <c r="O1305">
        <v>0.1072222222222222</v>
      </c>
      <c r="P1305">
        <v>1</v>
      </c>
      <c r="Q1305" t="s">
        <v>32</v>
      </c>
    </row>
    <row r="1306" spans="1:17" x14ac:dyDescent="0.3">
      <c r="A1306">
        <v>38663</v>
      </c>
      <c r="B1306" t="s">
        <v>442</v>
      </c>
      <c r="C1306" t="s">
        <v>3</v>
      </c>
      <c r="D1306" t="s">
        <v>22</v>
      </c>
      <c r="E1306">
        <v>6.46</v>
      </c>
      <c r="F1306" s="50">
        <v>44104</v>
      </c>
      <c r="G1306" s="50">
        <v>44108</v>
      </c>
      <c r="H1306">
        <v>6</v>
      </c>
      <c r="I1306">
        <v>2020</v>
      </c>
      <c r="J1306" t="s">
        <v>9</v>
      </c>
      <c r="K1306">
        <v>12</v>
      </c>
      <c r="L1306">
        <v>0.46666666666666667</v>
      </c>
      <c r="M1306">
        <v>5.6</v>
      </c>
      <c r="N1306">
        <v>5</v>
      </c>
      <c r="O1306">
        <v>1.1200000000000001</v>
      </c>
      <c r="P1306">
        <v>2.4</v>
      </c>
      <c r="Q1306" t="s">
        <v>23</v>
      </c>
    </row>
    <row r="1307" spans="1:17" x14ac:dyDescent="0.3">
      <c r="A1307">
        <v>38663</v>
      </c>
      <c r="B1307" t="s">
        <v>442</v>
      </c>
      <c r="C1307" t="s">
        <v>3</v>
      </c>
      <c r="D1307" t="s">
        <v>22</v>
      </c>
      <c r="E1307">
        <v>6.46</v>
      </c>
      <c r="F1307" s="50">
        <v>44104</v>
      </c>
      <c r="G1307" s="50">
        <v>44108</v>
      </c>
      <c r="H1307">
        <v>6</v>
      </c>
      <c r="I1307">
        <v>2020</v>
      </c>
      <c r="J1307" t="s">
        <v>9</v>
      </c>
      <c r="K1307">
        <v>12</v>
      </c>
      <c r="L1307">
        <v>0.46666666666666667</v>
      </c>
      <c r="M1307">
        <v>5.6</v>
      </c>
      <c r="N1307">
        <v>5</v>
      </c>
      <c r="O1307">
        <v>1.1200000000000001</v>
      </c>
      <c r="P1307">
        <v>2.4</v>
      </c>
      <c r="Q1307" t="s">
        <v>24</v>
      </c>
    </row>
    <row r="1308" spans="1:17" x14ac:dyDescent="0.3">
      <c r="A1308">
        <v>38663</v>
      </c>
      <c r="B1308" t="s">
        <v>442</v>
      </c>
      <c r="C1308" t="s">
        <v>3</v>
      </c>
      <c r="D1308" t="s">
        <v>22</v>
      </c>
      <c r="E1308">
        <v>6.46</v>
      </c>
      <c r="F1308" s="50">
        <v>44104</v>
      </c>
      <c r="G1308" s="50">
        <v>44108</v>
      </c>
      <c r="H1308">
        <v>6</v>
      </c>
      <c r="I1308">
        <v>2020</v>
      </c>
      <c r="J1308" t="s">
        <v>9</v>
      </c>
      <c r="K1308">
        <v>12</v>
      </c>
      <c r="L1308">
        <v>0.46666666666666667</v>
      </c>
      <c r="M1308">
        <v>5.6</v>
      </c>
      <c r="N1308">
        <v>5</v>
      </c>
      <c r="O1308">
        <v>1.1200000000000001</v>
      </c>
      <c r="P1308">
        <v>2.4</v>
      </c>
      <c r="Q1308" t="s">
        <v>13</v>
      </c>
    </row>
    <row r="1309" spans="1:17" x14ac:dyDescent="0.3">
      <c r="A1309">
        <v>50078</v>
      </c>
      <c r="B1309" t="s">
        <v>443</v>
      </c>
      <c r="C1309" t="s">
        <v>69</v>
      </c>
      <c r="D1309" t="s">
        <v>4</v>
      </c>
      <c r="E1309">
        <v>6.65</v>
      </c>
      <c r="F1309" s="50">
        <v>44991</v>
      </c>
      <c r="G1309" s="50">
        <v>44991</v>
      </c>
      <c r="H1309">
        <v>7</v>
      </c>
      <c r="I1309">
        <v>2021</v>
      </c>
      <c r="J1309" t="s">
        <v>9</v>
      </c>
      <c r="K1309">
        <v>1</v>
      </c>
      <c r="L1309">
        <v>6.6944444444444445E-2</v>
      </c>
      <c r="M1309">
        <v>6.6944444444444445E-2</v>
      </c>
      <c r="N1309">
        <v>1</v>
      </c>
      <c r="O1309">
        <v>6.6944444444444445E-2</v>
      </c>
      <c r="P1309">
        <v>1</v>
      </c>
      <c r="Q1309" t="s">
        <v>38</v>
      </c>
    </row>
    <row r="1310" spans="1:17" x14ac:dyDescent="0.3">
      <c r="A1310">
        <v>37926</v>
      </c>
      <c r="B1310" t="s">
        <v>444</v>
      </c>
      <c r="C1310" t="s">
        <v>16</v>
      </c>
      <c r="D1310" t="s">
        <v>62</v>
      </c>
      <c r="E1310">
        <v>6.88</v>
      </c>
      <c r="F1310" s="50">
        <v>43819</v>
      </c>
      <c r="G1310" s="50">
        <v>43824</v>
      </c>
      <c r="H1310">
        <v>7</v>
      </c>
      <c r="I1310">
        <v>2019</v>
      </c>
      <c r="J1310" t="s">
        <v>5</v>
      </c>
      <c r="K1310">
        <v>12</v>
      </c>
      <c r="L1310">
        <v>0.39555555555555549</v>
      </c>
      <c r="M1310">
        <v>4.7466666666666661</v>
      </c>
      <c r="N1310">
        <v>6</v>
      </c>
      <c r="O1310">
        <v>0.79111111111111099</v>
      </c>
      <c r="P1310">
        <v>2</v>
      </c>
      <c r="Q1310" t="s">
        <v>20</v>
      </c>
    </row>
    <row r="1311" spans="1:17" x14ac:dyDescent="0.3">
      <c r="A1311">
        <v>37926</v>
      </c>
      <c r="B1311" t="s">
        <v>444</v>
      </c>
      <c r="C1311" t="s">
        <v>16</v>
      </c>
      <c r="D1311" t="s">
        <v>62</v>
      </c>
      <c r="E1311">
        <v>6.88</v>
      </c>
      <c r="F1311" s="50">
        <v>43819</v>
      </c>
      <c r="G1311" s="50">
        <v>43824</v>
      </c>
      <c r="H1311">
        <v>7</v>
      </c>
      <c r="I1311">
        <v>2019</v>
      </c>
      <c r="J1311" t="s">
        <v>5</v>
      </c>
      <c r="K1311">
        <v>12</v>
      </c>
      <c r="L1311">
        <v>0.39555555555555549</v>
      </c>
      <c r="M1311">
        <v>4.7466666666666661</v>
      </c>
      <c r="N1311">
        <v>6</v>
      </c>
      <c r="O1311">
        <v>0.79111111111111099</v>
      </c>
      <c r="P1311">
        <v>2</v>
      </c>
      <c r="Q1311" t="s">
        <v>24</v>
      </c>
    </row>
    <row r="1312" spans="1:17" x14ac:dyDescent="0.3">
      <c r="A1312">
        <v>37926</v>
      </c>
      <c r="B1312" t="s">
        <v>444</v>
      </c>
      <c r="C1312" t="s">
        <v>16</v>
      </c>
      <c r="D1312" t="s">
        <v>62</v>
      </c>
      <c r="E1312">
        <v>6.88</v>
      </c>
      <c r="F1312" s="50">
        <v>43819</v>
      </c>
      <c r="G1312" s="50">
        <v>43824</v>
      </c>
      <c r="H1312">
        <v>7</v>
      </c>
      <c r="I1312">
        <v>2019</v>
      </c>
      <c r="J1312" t="s">
        <v>5</v>
      </c>
      <c r="K1312">
        <v>12</v>
      </c>
      <c r="L1312">
        <v>0.39555555555555549</v>
      </c>
      <c r="M1312">
        <v>4.7466666666666661</v>
      </c>
      <c r="N1312">
        <v>6</v>
      </c>
      <c r="O1312">
        <v>0.79111111111111099</v>
      </c>
      <c r="P1312">
        <v>2</v>
      </c>
      <c r="Q1312" t="s">
        <v>14</v>
      </c>
    </row>
    <row r="1313" spans="1:17" x14ac:dyDescent="0.3">
      <c r="A1313">
        <v>40460</v>
      </c>
      <c r="B1313" t="s">
        <v>445</v>
      </c>
      <c r="C1313" t="s">
        <v>50</v>
      </c>
      <c r="D1313" t="s">
        <v>62</v>
      </c>
      <c r="E1313">
        <v>6.82</v>
      </c>
      <c r="F1313" s="50">
        <v>44158</v>
      </c>
      <c r="G1313" s="50">
        <v>44158</v>
      </c>
      <c r="H1313">
        <v>6</v>
      </c>
      <c r="I1313">
        <v>2020</v>
      </c>
      <c r="J1313" t="s">
        <v>9</v>
      </c>
      <c r="K1313">
        <v>1</v>
      </c>
      <c r="L1313">
        <v>0.41138888888888892</v>
      </c>
      <c r="M1313">
        <v>0.41138888888888892</v>
      </c>
      <c r="N1313">
        <v>1</v>
      </c>
      <c r="O1313">
        <v>0.41138888888888892</v>
      </c>
      <c r="P1313">
        <v>1</v>
      </c>
      <c r="Q1313" t="s">
        <v>20</v>
      </c>
    </row>
    <row r="1314" spans="1:17" x14ac:dyDescent="0.3">
      <c r="A1314">
        <v>40460</v>
      </c>
      <c r="B1314" t="s">
        <v>445</v>
      </c>
      <c r="C1314" t="s">
        <v>50</v>
      </c>
      <c r="D1314" t="s">
        <v>62</v>
      </c>
      <c r="E1314">
        <v>6.82</v>
      </c>
      <c r="F1314" s="50">
        <v>44158</v>
      </c>
      <c r="G1314" s="50">
        <v>44158</v>
      </c>
      <c r="H1314">
        <v>6</v>
      </c>
      <c r="I1314">
        <v>2020</v>
      </c>
      <c r="J1314" t="s">
        <v>9</v>
      </c>
      <c r="K1314">
        <v>1</v>
      </c>
      <c r="L1314">
        <v>0.41138888888888892</v>
      </c>
      <c r="M1314">
        <v>0.41138888888888892</v>
      </c>
      <c r="N1314">
        <v>1</v>
      </c>
      <c r="O1314">
        <v>0.41138888888888892</v>
      </c>
      <c r="P1314">
        <v>1</v>
      </c>
      <c r="Q1314" t="s">
        <v>24</v>
      </c>
    </row>
    <row r="1315" spans="1:17" x14ac:dyDescent="0.3">
      <c r="A1315">
        <v>40460</v>
      </c>
      <c r="B1315" t="s">
        <v>445</v>
      </c>
      <c r="C1315" t="s">
        <v>50</v>
      </c>
      <c r="D1315" t="s">
        <v>62</v>
      </c>
      <c r="E1315">
        <v>6.82</v>
      </c>
      <c r="F1315" s="50">
        <v>44158</v>
      </c>
      <c r="G1315" s="50">
        <v>44158</v>
      </c>
      <c r="H1315">
        <v>6</v>
      </c>
      <c r="I1315">
        <v>2020</v>
      </c>
      <c r="J1315" t="s">
        <v>9</v>
      </c>
      <c r="K1315">
        <v>1</v>
      </c>
      <c r="L1315">
        <v>0.41138888888888892</v>
      </c>
      <c r="M1315">
        <v>0.41138888888888892</v>
      </c>
      <c r="N1315">
        <v>1</v>
      </c>
      <c r="O1315">
        <v>0.41138888888888892</v>
      </c>
      <c r="P1315">
        <v>1</v>
      </c>
      <c r="Q1315" t="s">
        <v>14</v>
      </c>
    </row>
    <row r="1316" spans="1:17" x14ac:dyDescent="0.3">
      <c r="A1316">
        <v>41168</v>
      </c>
      <c r="B1316" t="s">
        <v>446</v>
      </c>
      <c r="C1316" t="s">
        <v>85</v>
      </c>
      <c r="D1316" t="s">
        <v>4</v>
      </c>
      <c r="E1316">
        <v>7.34</v>
      </c>
      <c r="F1316" s="50">
        <v>44410</v>
      </c>
      <c r="G1316" s="50">
        <v>44410</v>
      </c>
      <c r="H1316">
        <v>8</v>
      </c>
      <c r="I1316">
        <v>2020</v>
      </c>
      <c r="J1316" t="s">
        <v>17</v>
      </c>
      <c r="K1316">
        <v>1</v>
      </c>
      <c r="L1316">
        <v>1.740833333333333</v>
      </c>
      <c r="M1316">
        <v>1.740833333333333</v>
      </c>
      <c r="N1316">
        <v>1</v>
      </c>
      <c r="O1316">
        <v>1.740833333333333</v>
      </c>
      <c r="P1316">
        <v>1</v>
      </c>
      <c r="Q1316" t="s">
        <v>55</v>
      </c>
    </row>
    <row r="1317" spans="1:17" x14ac:dyDescent="0.3">
      <c r="A1317">
        <v>41168</v>
      </c>
      <c r="B1317" t="s">
        <v>446</v>
      </c>
      <c r="C1317" t="s">
        <v>85</v>
      </c>
      <c r="D1317" t="s">
        <v>4</v>
      </c>
      <c r="E1317">
        <v>7.34</v>
      </c>
      <c r="F1317" s="50">
        <v>44410</v>
      </c>
      <c r="G1317" s="50">
        <v>44410</v>
      </c>
      <c r="H1317">
        <v>8</v>
      </c>
      <c r="I1317">
        <v>2020</v>
      </c>
      <c r="J1317" t="s">
        <v>17</v>
      </c>
      <c r="K1317">
        <v>1</v>
      </c>
      <c r="L1317">
        <v>1.740833333333333</v>
      </c>
      <c r="M1317">
        <v>1.740833333333333</v>
      </c>
      <c r="N1317">
        <v>1</v>
      </c>
      <c r="O1317">
        <v>1.740833333333333</v>
      </c>
      <c r="P1317">
        <v>1</v>
      </c>
      <c r="Q1317" t="s">
        <v>20</v>
      </c>
    </row>
    <row r="1318" spans="1:17" x14ac:dyDescent="0.3">
      <c r="A1318">
        <v>41168</v>
      </c>
      <c r="B1318" t="s">
        <v>446</v>
      </c>
      <c r="C1318" t="s">
        <v>85</v>
      </c>
      <c r="D1318" t="s">
        <v>4</v>
      </c>
      <c r="E1318">
        <v>7.34</v>
      </c>
      <c r="F1318" s="50">
        <v>44410</v>
      </c>
      <c r="G1318" s="50">
        <v>44410</v>
      </c>
      <c r="H1318">
        <v>8</v>
      </c>
      <c r="I1318">
        <v>2020</v>
      </c>
      <c r="J1318" t="s">
        <v>17</v>
      </c>
      <c r="K1318">
        <v>1</v>
      </c>
      <c r="L1318">
        <v>1.740833333333333</v>
      </c>
      <c r="M1318">
        <v>1.740833333333333</v>
      </c>
      <c r="N1318">
        <v>1</v>
      </c>
      <c r="O1318">
        <v>1.740833333333333</v>
      </c>
      <c r="P1318">
        <v>1</v>
      </c>
      <c r="Q1318" t="s">
        <v>24</v>
      </c>
    </row>
    <row r="1319" spans="1:17" x14ac:dyDescent="0.3">
      <c r="A1319">
        <v>41168</v>
      </c>
      <c r="B1319" t="s">
        <v>446</v>
      </c>
      <c r="C1319" t="s">
        <v>85</v>
      </c>
      <c r="D1319" t="s">
        <v>4</v>
      </c>
      <c r="E1319">
        <v>7.34</v>
      </c>
      <c r="F1319" s="50">
        <v>44410</v>
      </c>
      <c r="G1319" s="50">
        <v>44410</v>
      </c>
      <c r="H1319">
        <v>8</v>
      </c>
      <c r="I1319">
        <v>2020</v>
      </c>
      <c r="J1319" t="s">
        <v>17</v>
      </c>
      <c r="K1319">
        <v>1</v>
      </c>
      <c r="L1319">
        <v>1.740833333333333</v>
      </c>
      <c r="M1319">
        <v>1.740833333333333</v>
      </c>
      <c r="N1319">
        <v>1</v>
      </c>
      <c r="O1319">
        <v>1.740833333333333</v>
      </c>
      <c r="P1319">
        <v>1</v>
      </c>
      <c r="Q1319" t="s">
        <v>41</v>
      </c>
    </row>
    <row r="1320" spans="1:17" x14ac:dyDescent="0.3">
      <c r="A1320">
        <v>41168</v>
      </c>
      <c r="B1320" t="s">
        <v>446</v>
      </c>
      <c r="C1320" t="s">
        <v>85</v>
      </c>
      <c r="D1320" t="s">
        <v>4</v>
      </c>
      <c r="E1320">
        <v>7.34</v>
      </c>
      <c r="F1320" s="50">
        <v>44410</v>
      </c>
      <c r="G1320" s="50">
        <v>44410</v>
      </c>
      <c r="H1320">
        <v>8</v>
      </c>
      <c r="I1320">
        <v>2020</v>
      </c>
      <c r="J1320" t="s">
        <v>17</v>
      </c>
      <c r="K1320">
        <v>1</v>
      </c>
      <c r="L1320">
        <v>1.740833333333333</v>
      </c>
      <c r="M1320">
        <v>1.740833333333333</v>
      </c>
      <c r="N1320">
        <v>1</v>
      </c>
      <c r="O1320">
        <v>1.740833333333333</v>
      </c>
      <c r="P1320">
        <v>1</v>
      </c>
      <c r="Q1320" t="s">
        <v>32</v>
      </c>
    </row>
    <row r="1321" spans="1:17" x14ac:dyDescent="0.3">
      <c r="A1321">
        <v>41168</v>
      </c>
      <c r="B1321" t="s">
        <v>446</v>
      </c>
      <c r="C1321" t="s">
        <v>85</v>
      </c>
      <c r="D1321" t="s">
        <v>4</v>
      </c>
      <c r="E1321">
        <v>7.34</v>
      </c>
      <c r="F1321" s="50">
        <v>44410</v>
      </c>
      <c r="G1321" s="50">
        <v>44410</v>
      </c>
      <c r="H1321">
        <v>8</v>
      </c>
      <c r="I1321">
        <v>2020</v>
      </c>
      <c r="J1321" t="s">
        <v>17</v>
      </c>
      <c r="K1321">
        <v>1</v>
      </c>
      <c r="L1321">
        <v>1.740833333333333</v>
      </c>
      <c r="M1321">
        <v>1.740833333333333</v>
      </c>
      <c r="N1321">
        <v>1</v>
      </c>
      <c r="O1321">
        <v>1.740833333333333</v>
      </c>
      <c r="P1321">
        <v>1</v>
      </c>
      <c r="Q1321" t="s">
        <v>103</v>
      </c>
    </row>
    <row r="1322" spans="1:17" x14ac:dyDescent="0.3">
      <c r="A1322">
        <v>40513</v>
      </c>
      <c r="B1322" t="s">
        <v>447</v>
      </c>
      <c r="C1322" t="s">
        <v>16</v>
      </c>
      <c r="D1322" t="s">
        <v>22</v>
      </c>
      <c r="E1322">
        <v>7.35</v>
      </c>
      <c r="F1322" s="50">
        <v>44258</v>
      </c>
      <c r="G1322" s="50">
        <v>44279</v>
      </c>
      <c r="H1322">
        <v>8</v>
      </c>
      <c r="I1322">
        <v>2020</v>
      </c>
      <c r="J1322" t="s">
        <v>17</v>
      </c>
      <c r="K1322">
        <v>12</v>
      </c>
      <c r="L1322">
        <v>0.40472222222222221</v>
      </c>
      <c r="M1322">
        <v>4.8566666666666656</v>
      </c>
      <c r="N1322">
        <v>22</v>
      </c>
      <c r="O1322">
        <v>0.22075757575757571</v>
      </c>
      <c r="P1322">
        <v>0.54545454545454541</v>
      </c>
      <c r="Q1322" t="s">
        <v>75</v>
      </c>
    </row>
    <row r="1323" spans="1:17" x14ac:dyDescent="0.3">
      <c r="A1323">
        <v>40513</v>
      </c>
      <c r="B1323" t="s">
        <v>447</v>
      </c>
      <c r="C1323" t="s">
        <v>16</v>
      </c>
      <c r="D1323" t="s">
        <v>22</v>
      </c>
      <c r="E1323">
        <v>7.35</v>
      </c>
      <c r="F1323" s="50">
        <v>44258</v>
      </c>
      <c r="G1323" s="50">
        <v>44279</v>
      </c>
      <c r="H1323">
        <v>8</v>
      </c>
      <c r="I1323">
        <v>2020</v>
      </c>
      <c r="J1323" t="s">
        <v>17</v>
      </c>
      <c r="K1323">
        <v>12</v>
      </c>
      <c r="L1323">
        <v>0.40472222222222221</v>
      </c>
      <c r="M1323">
        <v>4.8566666666666656</v>
      </c>
      <c r="N1323">
        <v>22</v>
      </c>
      <c r="O1323">
        <v>0.22075757575757571</v>
      </c>
      <c r="P1323">
        <v>0.54545454545454541</v>
      </c>
      <c r="Q1323" t="s">
        <v>20</v>
      </c>
    </row>
    <row r="1324" spans="1:17" x14ac:dyDescent="0.3">
      <c r="A1324">
        <v>40513</v>
      </c>
      <c r="B1324" t="s">
        <v>447</v>
      </c>
      <c r="C1324" t="s">
        <v>16</v>
      </c>
      <c r="D1324" t="s">
        <v>22</v>
      </c>
      <c r="E1324">
        <v>7.35</v>
      </c>
      <c r="F1324" s="50">
        <v>44258</v>
      </c>
      <c r="G1324" s="50">
        <v>44279</v>
      </c>
      <c r="H1324">
        <v>8</v>
      </c>
      <c r="I1324">
        <v>2020</v>
      </c>
      <c r="J1324" t="s">
        <v>17</v>
      </c>
      <c r="K1324">
        <v>12</v>
      </c>
      <c r="L1324">
        <v>0.40472222222222221</v>
      </c>
      <c r="M1324">
        <v>4.8566666666666656</v>
      </c>
      <c r="N1324">
        <v>22</v>
      </c>
      <c r="O1324">
        <v>0.22075757575757571</v>
      </c>
      <c r="P1324">
        <v>0.54545454545454541</v>
      </c>
      <c r="Q1324" t="s">
        <v>24</v>
      </c>
    </row>
    <row r="1325" spans="1:17" x14ac:dyDescent="0.3">
      <c r="A1325">
        <v>40513</v>
      </c>
      <c r="B1325" t="s">
        <v>447</v>
      </c>
      <c r="C1325" t="s">
        <v>16</v>
      </c>
      <c r="D1325" t="s">
        <v>22</v>
      </c>
      <c r="E1325">
        <v>7.35</v>
      </c>
      <c r="F1325" s="50">
        <v>44258</v>
      </c>
      <c r="G1325" s="50">
        <v>44279</v>
      </c>
      <c r="H1325">
        <v>8</v>
      </c>
      <c r="I1325">
        <v>2020</v>
      </c>
      <c r="J1325" t="s">
        <v>17</v>
      </c>
      <c r="K1325">
        <v>12</v>
      </c>
      <c r="L1325">
        <v>0.40472222222222221</v>
      </c>
      <c r="M1325">
        <v>4.8566666666666656</v>
      </c>
      <c r="N1325">
        <v>22</v>
      </c>
      <c r="O1325">
        <v>0.22075757575757571</v>
      </c>
      <c r="P1325">
        <v>0.54545454545454541</v>
      </c>
      <c r="Q1325" t="s">
        <v>66</v>
      </c>
    </row>
    <row r="1326" spans="1:17" x14ac:dyDescent="0.3">
      <c r="A1326">
        <v>40513</v>
      </c>
      <c r="B1326" t="s">
        <v>447</v>
      </c>
      <c r="C1326" t="s">
        <v>16</v>
      </c>
      <c r="D1326" t="s">
        <v>22</v>
      </c>
      <c r="E1326">
        <v>7.35</v>
      </c>
      <c r="F1326" s="50">
        <v>44258</v>
      </c>
      <c r="G1326" s="50">
        <v>44279</v>
      </c>
      <c r="H1326">
        <v>8</v>
      </c>
      <c r="I1326">
        <v>2020</v>
      </c>
      <c r="J1326" t="s">
        <v>17</v>
      </c>
      <c r="K1326">
        <v>12</v>
      </c>
      <c r="L1326">
        <v>0.40472222222222221</v>
      </c>
      <c r="M1326">
        <v>4.8566666666666656</v>
      </c>
      <c r="N1326">
        <v>22</v>
      </c>
      <c r="O1326">
        <v>0.22075757575757571</v>
      </c>
      <c r="P1326">
        <v>0.54545454545454541</v>
      </c>
      <c r="Q1326" t="s">
        <v>205</v>
      </c>
    </row>
    <row r="1327" spans="1:17" x14ac:dyDescent="0.3">
      <c r="A1327">
        <v>38397</v>
      </c>
      <c r="B1327" t="s">
        <v>448</v>
      </c>
      <c r="C1327" t="s">
        <v>16</v>
      </c>
      <c r="D1327" t="s">
        <v>22</v>
      </c>
      <c r="E1327">
        <v>6.51</v>
      </c>
      <c r="F1327" s="50">
        <v>43645</v>
      </c>
      <c r="G1327" s="50">
        <v>43711</v>
      </c>
      <c r="H1327">
        <v>4</v>
      </c>
      <c r="I1327">
        <v>2019</v>
      </c>
      <c r="J1327" t="s">
        <v>17</v>
      </c>
      <c r="K1327">
        <v>12</v>
      </c>
      <c r="L1327">
        <v>0.19166666666666671</v>
      </c>
      <c r="M1327">
        <v>2.2999999999999998</v>
      </c>
      <c r="N1327">
        <v>67</v>
      </c>
      <c r="O1327">
        <v>3.4328358208955218E-2</v>
      </c>
      <c r="P1327">
        <v>0.17910447761194029</v>
      </c>
      <c r="Q1327" t="s">
        <v>20</v>
      </c>
    </row>
    <row r="1328" spans="1:17" x14ac:dyDescent="0.3">
      <c r="A1328">
        <v>38397</v>
      </c>
      <c r="B1328" t="s">
        <v>448</v>
      </c>
      <c r="C1328" t="s">
        <v>16</v>
      </c>
      <c r="D1328" t="s">
        <v>22</v>
      </c>
      <c r="E1328">
        <v>6.51</v>
      </c>
      <c r="F1328" s="50">
        <v>43645</v>
      </c>
      <c r="G1328" s="50">
        <v>43711</v>
      </c>
      <c r="H1328">
        <v>4</v>
      </c>
      <c r="I1328">
        <v>2019</v>
      </c>
      <c r="J1328" t="s">
        <v>17</v>
      </c>
      <c r="K1328">
        <v>12</v>
      </c>
      <c r="L1328">
        <v>0.19166666666666671</v>
      </c>
      <c r="M1328">
        <v>2.2999999999999998</v>
      </c>
      <c r="N1328">
        <v>67</v>
      </c>
      <c r="O1328">
        <v>3.4328358208955218E-2</v>
      </c>
      <c r="P1328">
        <v>0.17910447761194029</v>
      </c>
      <c r="Q1328" t="s">
        <v>56</v>
      </c>
    </row>
    <row r="1329" spans="1:17" x14ac:dyDescent="0.3">
      <c r="A1329">
        <v>38397</v>
      </c>
      <c r="B1329" t="s">
        <v>448</v>
      </c>
      <c r="C1329" t="s">
        <v>16</v>
      </c>
      <c r="D1329" t="s">
        <v>22</v>
      </c>
      <c r="E1329">
        <v>6.51</v>
      </c>
      <c r="F1329" s="50">
        <v>43645</v>
      </c>
      <c r="G1329" s="50">
        <v>43711</v>
      </c>
      <c r="H1329">
        <v>4</v>
      </c>
      <c r="I1329">
        <v>2019</v>
      </c>
      <c r="J1329" t="s">
        <v>17</v>
      </c>
      <c r="K1329">
        <v>12</v>
      </c>
      <c r="L1329">
        <v>0.19166666666666671</v>
      </c>
      <c r="M1329">
        <v>2.2999999999999998</v>
      </c>
      <c r="N1329">
        <v>67</v>
      </c>
      <c r="O1329">
        <v>3.4328358208955218E-2</v>
      </c>
      <c r="P1329">
        <v>0.17910447761194029</v>
      </c>
      <c r="Q1329" t="s">
        <v>32</v>
      </c>
    </row>
    <row r="1330" spans="1:17" x14ac:dyDescent="0.3">
      <c r="A1330">
        <v>38397</v>
      </c>
      <c r="B1330" t="s">
        <v>448</v>
      </c>
      <c r="C1330" t="s">
        <v>16</v>
      </c>
      <c r="D1330" t="s">
        <v>22</v>
      </c>
      <c r="E1330">
        <v>6.51</v>
      </c>
      <c r="F1330" s="50">
        <v>43645</v>
      </c>
      <c r="G1330" s="50">
        <v>43711</v>
      </c>
      <c r="H1330">
        <v>4</v>
      </c>
      <c r="I1330">
        <v>2019</v>
      </c>
      <c r="J1330" t="s">
        <v>17</v>
      </c>
      <c r="K1330">
        <v>12</v>
      </c>
      <c r="L1330">
        <v>0.19166666666666671</v>
      </c>
      <c r="M1330">
        <v>2.2999999999999998</v>
      </c>
      <c r="N1330">
        <v>67</v>
      </c>
      <c r="O1330">
        <v>3.4328358208955218E-2</v>
      </c>
      <c r="P1330">
        <v>0.17910447761194029</v>
      </c>
      <c r="Q1330" t="s">
        <v>66</v>
      </c>
    </row>
    <row r="1331" spans="1:17" x14ac:dyDescent="0.3">
      <c r="A1331">
        <v>39689</v>
      </c>
      <c r="B1331" t="s">
        <v>449</v>
      </c>
      <c r="C1331" t="s">
        <v>8</v>
      </c>
      <c r="D1331" t="s">
        <v>22</v>
      </c>
      <c r="E1331">
        <v>6.86</v>
      </c>
      <c r="F1331" s="50">
        <v>43982</v>
      </c>
      <c r="G1331" s="50">
        <v>43982</v>
      </c>
      <c r="H1331">
        <v>4</v>
      </c>
      <c r="I1331">
        <v>2019</v>
      </c>
      <c r="J1331" t="s">
        <v>19</v>
      </c>
      <c r="K1331">
        <v>1</v>
      </c>
      <c r="L1331">
        <v>0.19944444444444451</v>
      </c>
      <c r="M1331">
        <v>0.19944444444444451</v>
      </c>
      <c r="N1331">
        <v>1</v>
      </c>
      <c r="O1331">
        <v>0.19944444444444451</v>
      </c>
      <c r="P1331">
        <v>1</v>
      </c>
      <c r="Q1331" t="s">
        <v>20</v>
      </c>
    </row>
    <row r="1332" spans="1:17" x14ac:dyDescent="0.3">
      <c r="A1332">
        <v>39689</v>
      </c>
      <c r="B1332" t="s">
        <v>449</v>
      </c>
      <c r="C1332" t="s">
        <v>8</v>
      </c>
      <c r="D1332" t="s">
        <v>22</v>
      </c>
      <c r="E1332">
        <v>6.86</v>
      </c>
      <c r="F1332" s="50">
        <v>43982</v>
      </c>
      <c r="G1332" s="50">
        <v>43982</v>
      </c>
      <c r="H1332">
        <v>4</v>
      </c>
      <c r="I1332">
        <v>2019</v>
      </c>
      <c r="J1332" t="s">
        <v>19</v>
      </c>
      <c r="K1332">
        <v>1</v>
      </c>
      <c r="L1332">
        <v>0.19944444444444451</v>
      </c>
      <c r="M1332">
        <v>0.19944444444444451</v>
      </c>
      <c r="N1332">
        <v>1</v>
      </c>
      <c r="O1332">
        <v>0.19944444444444451</v>
      </c>
      <c r="P1332">
        <v>1</v>
      </c>
      <c r="Q1332" t="s">
        <v>56</v>
      </c>
    </row>
    <row r="1333" spans="1:17" x14ac:dyDescent="0.3">
      <c r="A1333">
        <v>39689</v>
      </c>
      <c r="B1333" t="s">
        <v>449</v>
      </c>
      <c r="C1333" t="s">
        <v>8</v>
      </c>
      <c r="D1333" t="s">
        <v>22</v>
      </c>
      <c r="E1333">
        <v>6.86</v>
      </c>
      <c r="F1333" s="50">
        <v>43982</v>
      </c>
      <c r="G1333" s="50">
        <v>43982</v>
      </c>
      <c r="H1333">
        <v>4</v>
      </c>
      <c r="I1333">
        <v>2019</v>
      </c>
      <c r="J1333" t="s">
        <v>19</v>
      </c>
      <c r="K1333">
        <v>1</v>
      </c>
      <c r="L1333">
        <v>0.19944444444444451</v>
      </c>
      <c r="M1333">
        <v>0.19944444444444451</v>
      </c>
      <c r="N1333">
        <v>1</v>
      </c>
      <c r="O1333">
        <v>0.19944444444444451</v>
      </c>
      <c r="P1333">
        <v>1</v>
      </c>
      <c r="Q1333" t="s">
        <v>32</v>
      </c>
    </row>
    <row r="1334" spans="1:17" x14ac:dyDescent="0.3">
      <c r="A1334">
        <v>39689</v>
      </c>
      <c r="B1334" t="s">
        <v>449</v>
      </c>
      <c r="C1334" t="s">
        <v>8</v>
      </c>
      <c r="D1334" t="s">
        <v>22</v>
      </c>
      <c r="E1334">
        <v>6.86</v>
      </c>
      <c r="F1334" s="50">
        <v>43982</v>
      </c>
      <c r="G1334" s="50">
        <v>43982</v>
      </c>
      <c r="H1334">
        <v>4</v>
      </c>
      <c r="I1334">
        <v>2019</v>
      </c>
      <c r="J1334" t="s">
        <v>19</v>
      </c>
      <c r="K1334">
        <v>1</v>
      </c>
      <c r="L1334">
        <v>0.19944444444444451</v>
      </c>
      <c r="M1334">
        <v>0.19944444444444451</v>
      </c>
      <c r="N1334">
        <v>1</v>
      </c>
      <c r="O1334">
        <v>0.19944444444444451</v>
      </c>
      <c r="P1334">
        <v>1</v>
      </c>
      <c r="Q1334" t="s">
        <v>66</v>
      </c>
    </row>
    <row r="1335" spans="1:17" x14ac:dyDescent="0.3">
      <c r="A1335">
        <v>20</v>
      </c>
      <c r="B1335" t="s">
        <v>450</v>
      </c>
      <c r="C1335" t="s">
        <v>16</v>
      </c>
      <c r="D1335" t="s">
        <v>22</v>
      </c>
      <c r="E1335">
        <v>7.98</v>
      </c>
      <c r="F1335" s="50">
        <v>42736</v>
      </c>
      <c r="G1335" s="50">
        <v>42810</v>
      </c>
      <c r="H1335">
        <v>8</v>
      </c>
      <c r="I1335">
        <v>2002</v>
      </c>
      <c r="J1335" t="s">
        <v>19</v>
      </c>
      <c r="K1335">
        <v>220</v>
      </c>
      <c r="L1335">
        <v>0.39</v>
      </c>
      <c r="M1335">
        <v>85.8</v>
      </c>
      <c r="N1335">
        <v>75</v>
      </c>
      <c r="O1335">
        <v>1.1439999999999999</v>
      </c>
      <c r="P1335">
        <v>2.9333333333333331</v>
      </c>
      <c r="Q1335" t="s">
        <v>23</v>
      </c>
    </row>
    <row r="1336" spans="1:17" x14ac:dyDescent="0.3">
      <c r="A1336">
        <v>20</v>
      </c>
      <c r="B1336" t="s">
        <v>450</v>
      </c>
      <c r="C1336" t="s">
        <v>16</v>
      </c>
      <c r="D1336" t="s">
        <v>22</v>
      </c>
      <c r="E1336">
        <v>7.98</v>
      </c>
      <c r="F1336" s="50">
        <v>42736</v>
      </c>
      <c r="G1336" s="50">
        <v>42810</v>
      </c>
      <c r="H1336">
        <v>8</v>
      </c>
      <c r="I1336">
        <v>2002</v>
      </c>
      <c r="J1336" t="s">
        <v>19</v>
      </c>
      <c r="K1336">
        <v>220</v>
      </c>
      <c r="L1336">
        <v>0.39</v>
      </c>
      <c r="M1336">
        <v>85.8</v>
      </c>
      <c r="N1336">
        <v>75</v>
      </c>
      <c r="O1336">
        <v>1.1439999999999999</v>
      </c>
      <c r="P1336">
        <v>2.9333333333333331</v>
      </c>
      <c r="Q1336" t="s">
        <v>10</v>
      </c>
    </row>
    <row r="1337" spans="1:17" x14ac:dyDescent="0.3">
      <c r="A1337">
        <v>20</v>
      </c>
      <c r="B1337" t="s">
        <v>450</v>
      </c>
      <c r="C1337" t="s">
        <v>16</v>
      </c>
      <c r="D1337" t="s">
        <v>22</v>
      </c>
      <c r="E1337">
        <v>7.98</v>
      </c>
      <c r="F1337" s="50">
        <v>42736</v>
      </c>
      <c r="G1337" s="50">
        <v>42810</v>
      </c>
      <c r="H1337">
        <v>8</v>
      </c>
      <c r="I1337">
        <v>2002</v>
      </c>
      <c r="J1337" t="s">
        <v>19</v>
      </c>
      <c r="K1337">
        <v>220</v>
      </c>
      <c r="L1337">
        <v>0.39</v>
      </c>
      <c r="M1337">
        <v>85.8</v>
      </c>
      <c r="N1337">
        <v>75</v>
      </c>
      <c r="O1337">
        <v>1.1439999999999999</v>
      </c>
      <c r="P1337">
        <v>2.9333333333333331</v>
      </c>
      <c r="Q1337" t="s">
        <v>11</v>
      </c>
    </row>
    <row r="1338" spans="1:17" x14ac:dyDescent="0.3">
      <c r="A1338">
        <v>20</v>
      </c>
      <c r="B1338" t="s">
        <v>450</v>
      </c>
      <c r="C1338" t="s">
        <v>16</v>
      </c>
      <c r="D1338" t="s">
        <v>22</v>
      </c>
      <c r="E1338">
        <v>7.98</v>
      </c>
      <c r="F1338" s="50">
        <v>42736</v>
      </c>
      <c r="G1338" s="50">
        <v>42810</v>
      </c>
      <c r="H1338">
        <v>8</v>
      </c>
      <c r="I1338">
        <v>2002</v>
      </c>
      <c r="J1338" t="s">
        <v>19</v>
      </c>
      <c r="K1338">
        <v>220</v>
      </c>
      <c r="L1338">
        <v>0.39</v>
      </c>
      <c r="M1338">
        <v>85.8</v>
      </c>
      <c r="N1338">
        <v>75</v>
      </c>
      <c r="O1338">
        <v>1.1439999999999999</v>
      </c>
      <c r="P1338">
        <v>2.9333333333333331</v>
      </c>
      <c r="Q1338" t="s">
        <v>198</v>
      </c>
    </row>
    <row r="1339" spans="1:17" x14ac:dyDescent="0.3">
      <c r="A1339">
        <v>20</v>
      </c>
      <c r="B1339" t="s">
        <v>450</v>
      </c>
      <c r="C1339" t="s">
        <v>16</v>
      </c>
      <c r="D1339" t="s">
        <v>22</v>
      </c>
      <c r="E1339">
        <v>7.98</v>
      </c>
      <c r="F1339" s="50">
        <v>42736</v>
      </c>
      <c r="G1339" s="50">
        <v>42810</v>
      </c>
      <c r="H1339">
        <v>8</v>
      </c>
      <c r="I1339">
        <v>2002</v>
      </c>
      <c r="J1339" t="s">
        <v>19</v>
      </c>
      <c r="K1339">
        <v>220</v>
      </c>
      <c r="L1339">
        <v>0.39</v>
      </c>
      <c r="M1339">
        <v>85.8</v>
      </c>
      <c r="N1339">
        <v>75</v>
      </c>
      <c r="O1339">
        <v>1.1439999999999999</v>
      </c>
      <c r="P1339">
        <v>2.9333333333333331</v>
      </c>
      <c r="Q1339" t="s">
        <v>26</v>
      </c>
    </row>
    <row r="1340" spans="1:17" x14ac:dyDescent="0.3">
      <c r="A1340">
        <v>1735</v>
      </c>
      <c r="B1340" t="s">
        <v>451</v>
      </c>
      <c r="C1340" t="s">
        <v>16</v>
      </c>
      <c r="D1340" t="s">
        <v>22</v>
      </c>
      <c r="E1340">
        <v>8.26</v>
      </c>
      <c r="F1340" s="50">
        <v>43525</v>
      </c>
      <c r="G1340" s="50">
        <v>43860</v>
      </c>
      <c r="H1340">
        <v>9</v>
      </c>
      <c r="I1340">
        <v>2007</v>
      </c>
      <c r="J1340" t="s">
        <v>9</v>
      </c>
      <c r="K1340">
        <v>500</v>
      </c>
      <c r="L1340">
        <v>0.38583333333333331</v>
      </c>
      <c r="M1340">
        <v>192.91666666666671</v>
      </c>
      <c r="N1340">
        <v>336</v>
      </c>
      <c r="O1340">
        <v>0.57415674603174605</v>
      </c>
      <c r="P1340">
        <v>1.4880952380952379</v>
      </c>
      <c r="Q1340" t="s">
        <v>23</v>
      </c>
    </row>
    <row r="1341" spans="1:17" x14ac:dyDescent="0.3">
      <c r="A1341">
        <v>1735</v>
      </c>
      <c r="B1341" t="s">
        <v>451</v>
      </c>
      <c r="C1341" t="s">
        <v>16</v>
      </c>
      <c r="D1341" t="s">
        <v>22</v>
      </c>
      <c r="E1341">
        <v>8.26</v>
      </c>
      <c r="F1341" s="50">
        <v>43525</v>
      </c>
      <c r="G1341" s="50">
        <v>43860</v>
      </c>
      <c r="H1341">
        <v>9</v>
      </c>
      <c r="I1341">
        <v>2007</v>
      </c>
      <c r="J1341" t="s">
        <v>9</v>
      </c>
      <c r="K1341">
        <v>500</v>
      </c>
      <c r="L1341">
        <v>0.38583333333333331</v>
      </c>
      <c r="M1341">
        <v>192.91666666666671</v>
      </c>
      <c r="N1341">
        <v>336</v>
      </c>
      <c r="O1341">
        <v>0.57415674603174605</v>
      </c>
      <c r="P1341">
        <v>1.4880952380952379</v>
      </c>
      <c r="Q1341" t="s">
        <v>10</v>
      </c>
    </row>
    <row r="1342" spans="1:17" x14ac:dyDescent="0.3">
      <c r="A1342">
        <v>1735</v>
      </c>
      <c r="B1342" t="s">
        <v>451</v>
      </c>
      <c r="C1342" t="s">
        <v>16</v>
      </c>
      <c r="D1342" t="s">
        <v>22</v>
      </c>
      <c r="E1342">
        <v>8.26</v>
      </c>
      <c r="F1342" s="50">
        <v>43525</v>
      </c>
      <c r="G1342" s="50">
        <v>43860</v>
      </c>
      <c r="H1342">
        <v>9</v>
      </c>
      <c r="I1342">
        <v>2007</v>
      </c>
      <c r="J1342" t="s">
        <v>9</v>
      </c>
      <c r="K1342">
        <v>500</v>
      </c>
      <c r="L1342">
        <v>0.38583333333333331</v>
      </c>
      <c r="M1342">
        <v>192.91666666666671</v>
      </c>
      <c r="N1342">
        <v>336</v>
      </c>
      <c r="O1342">
        <v>0.57415674603174605</v>
      </c>
      <c r="P1342">
        <v>1.4880952380952379</v>
      </c>
      <c r="Q1342" t="s">
        <v>11</v>
      </c>
    </row>
    <row r="1343" spans="1:17" x14ac:dyDescent="0.3">
      <c r="A1343">
        <v>1735</v>
      </c>
      <c r="B1343" t="s">
        <v>451</v>
      </c>
      <c r="C1343" t="s">
        <v>16</v>
      </c>
      <c r="D1343" t="s">
        <v>22</v>
      </c>
      <c r="E1343">
        <v>8.26</v>
      </c>
      <c r="F1343" s="50">
        <v>43525</v>
      </c>
      <c r="G1343" s="50">
        <v>43860</v>
      </c>
      <c r="H1343">
        <v>9</v>
      </c>
      <c r="I1343">
        <v>2007</v>
      </c>
      <c r="J1343" t="s">
        <v>9</v>
      </c>
      <c r="K1343">
        <v>500</v>
      </c>
      <c r="L1343">
        <v>0.38583333333333331</v>
      </c>
      <c r="M1343">
        <v>192.91666666666671</v>
      </c>
      <c r="N1343">
        <v>336</v>
      </c>
      <c r="O1343">
        <v>0.57415674603174605</v>
      </c>
      <c r="P1343">
        <v>1.4880952380952379</v>
      </c>
      <c r="Q1343" t="s">
        <v>198</v>
      </c>
    </row>
    <row r="1344" spans="1:17" x14ac:dyDescent="0.3">
      <c r="A1344">
        <v>1735</v>
      </c>
      <c r="B1344" t="s">
        <v>451</v>
      </c>
      <c r="C1344" t="s">
        <v>16</v>
      </c>
      <c r="D1344" t="s">
        <v>22</v>
      </c>
      <c r="E1344">
        <v>8.26</v>
      </c>
      <c r="F1344" s="50">
        <v>43525</v>
      </c>
      <c r="G1344" s="50">
        <v>43860</v>
      </c>
      <c r="H1344">
        <v>9</v>
      </c>
      <c r="I1344">
        <v>2007</v>
      </c>
      <c r="J1344" t="s">
        <v>9</v>
      </c>
      <c r="K1344">
        <v>500</v>
      </c>
      <c r="L1344">
        <v>0.38583333333333331</v>
      </c>
      <c r="M1344">
        <v>192.91666666666671</v>
      </c>
      <c r="N1344">
        <v>336</v>
      </c>
      <c r="O1344">
        <v>0.57415674603174605</v>
      </c>
      <c r="P1344">
        <v>1.4880952380952379</v>
      </c>
      <c r="Q1344" t="s">
        <v>26</v>
      </c>
    </row>
    <row r="1345" spans="1:17" x14ac:dyDescent="0.3">
      <c r="A1345">
        <v>13667</v>
      </c>
      <c r="B1345" t="s">
        <v>452</v>
      </c>
      <c r="C1345" t="s">
        <v>85</v>
      </c>
      <c r="D1345" t="s">
        <v>22</v>
      </c>
      <c r="E1345">
        <v>7.68</v>
      </c>
      <c r="F1345" s="50">
        <v>43792</v>
      </c>
      <c r="G1345" s="50">
        <v>43792</v>
      </c>
      <c r="H1345">
        <v>7</v>
      </c>
      <c r="I1345">
        <v>2012</v>
      </c>
      <c r="J1345" t="s">
        <v>5</v>
      </c>
      <c r="K1345">
        <v>1</v>
      </c>
      <c r="L1345">
        <v>1.832222222222222</v>
      </c>
      <c r="M1345">
        <v>1.832222222222222</v>
      </c>
      <c r="N1345">
        <v>1</v>
      </c>
      <c r="O1345">
        <v>1.832222222222222</v>
      </c>
      <c r="P1345">
        <v>1</v>
      </c>
      <c r="Q1345" t="s">
        <v>23</v>
      </c>
    </row>
    <row r="1346" spans="1:17" x14ac:dyDescent="0.3">
      <c r="A1346">
        <v>13667</v>
      </c>
      <c r="B1346" t="s">
        <v>452</v>
      </c>
      <c r="C1346" t="s">
        <v>85</v>
      </c>
      <c r="D1346" t="s">
        <v>22</v>
      </c>
      <c r="E1346">
        <v>7.68</v>
      </c>
      <c r="F1346" s="50">
        <v>43792</v>
      </c>
      <c r="G1346" s="50">
        <v>43792</v>
      </c>
      <c r="H1346">
        <v>7</v>
      </c>
      <c r="I1346">
        <v>2012</v>
      </c>
      <c r="J1346" t="s">
        <v>5</v>
      </c>
      <c r="K1346">
        <v>1</v>
      </c>
      <c r="L1346">
        <v>1.832222222222222</v>
      </c>
      <c r="M1346">
        <v>1.832222222222222</v>
      </c>
      <c r="N1346">
        <v>1</v>
      </c>
      <c r="O1346">
        <v>1.832222222222222</v>
      </c>
      <c r="P1346">
        <v>1</v>
      </c>
      <c r="Q1346" t="s">
        <v>10</v>
      </c>
    </row>
    <row r="1347" spans="1:17" x14ac:dyDescent="0.3">
      <c r="A1347">
        <v>13667</v>
      </c>
      <c r="B1347" t="s">
        <v>452</v>
      </c>
      <c r="C1347" t="s">
        <v>85</v>
      </c>
      <c r="D1347" t="s">
        <v>22</v>
      </c>
      <c r="E1347">
        <v>7.68</v>
      </c>
      <c r="F1347" s="50">
        <v>43792</v>
      </c>
      <c r="G1347" s="50">
        <v>43792</v>
      </c>
      <c r="H1347">
        <v>7</v>
      </c>
      <c r="I1347">
        <v>2012</v>
      </c>
      <c r="J1347" t="s">
        <v>5</v>
      </c>
      <c r="K1347">
        <v>1</v>
      </c>
      <c r="L1347">
        <v>1.832222222222222</v>
      </c>
      <c r="M1347">
        <v>1.832222222222222</v>
      </c>
      <c r="N1347">
        <v>1</v>
      </c>
      <c r="O1347">
        <v>1.832222222222222</v>
      </c>
      <c r="P1347">
        <v>1</v>
      </c>
      <c r="Q1347" t="s">
        <v>11</v>
      </c>
    </row>
    <row r="1348" spans="1:17" x14ac:dyDescent="0.3">
      <c r="A1348">
        <v>13667</v>
      </c>
      <c r="B1348" t="s">
        <v>452</v>
      </c>
      <c r="C1348" t="s">
        <v>85</v>
      </c>
      <c r="D1348" t="s">
        <v>22</v>
      </c>
      <c r="E1348">
        <v>7.68</v>
      </c>
      <c r="F1348" s="50">
        <v>43792</v>
      </c>
      <c r="G1348" s="50">
        <v>43792</v>
      </c>
      <c r="H1348">
        <v>7</v>
      </c>
      <c r="I1348">
        <v>2012</v>
      </c>
      <c r="J1348" t="s">
        <v>5</v>
      </c>
      <c r="K1348">
        <v>1</v>
      </c>
      <c r="L1348">
        <v>1.832222222222222</v>
      </c>
      <c r="M1348">
        <v>1.832222222222222</v>
      </c>
      <c r="N1348">
        <v>1</v>
      </c>
      <c r="O1348">
        <v>1.832222222222222</v>
      </c>
      <c r="P1348">
        <v>1</v>
      </c>
      <c r="Q1348" t="s">
        <v>25</v>
      </c>
    </row>
    <row r="1349" spans="1:17" x14ac:dyDescent="0.3">
      <c r="A1349">
        <v>13667</v>
      </c>
      <c r="B1349" t="s">
        <v>452</v>
      </c>
      <c r="C1349" t="s">
        <v>85</v>
      </c>
      <c r="D1349" t="s">
        <v>22</v>
      </c>
      <c r="E1349">
        <v>7.68</v>
      </c>
      <c r="F1349" s="50">
        <v>43792</v>
      </c>
      <c r="G1349" s="50">
        <v>43792</v>
      </c>
      <c r="H1349">
        <v>7</v>
      </c>
      <c r="I1349">
        <v>2012</v>
      </c>
      <c r="J1349" t="s">
        <v>5</v>
      </c>
      <c r="K1349">
        <v>1</v>
      </c>
      <c r="L1349">
        <v>1.832222222222222</v>
      </c>
      <c r="M1349">
        <v>1.832222222222222</v>
      </c>
      <c r="N1349">
        <v>1</v>
      </c>
      <c r="O1349">
        <v>1.832222222222222</v>
      </c>
      <c r="P1349">
        <v>1</v>
      </c>
      <c r="Q1349" t="s">
        <v>26</v>
      </c>
    </row>
    <row r="1350" spans="1:17" x14ac:dyDescent="0.3">
      <c r="A1350">
        <v>49581</v>
      </c>
      <c r="B1350" t="s">
        <v>453</v>
      </c>
      <c r="C1350" t="s">
        <v>8</v>
      </c>
      <c r="D1350" t="s">
        <v>4</v>
      </c>
      <c r="E1350">
        <v>6.5</v>
      </c>
      <c r="F1350" s="50">
        <v>44903</v>
      </c>
      <c r="G1350" s="50">
        <v>44903</v>
      </c>
      <c r="H1350">
        <v>6</v>
      </c>
      <c r="I1350">
        <v>2021</v>
      </c>
      <c r="J1350" t="s">
        <v>5</v>
      </c>
      <c r="K1350">
        <v>1</v>
      </c>
      <c r="L1350">
        <v>3.4166666666666658E-2</v>
      </c>
      <c r="M1350">
        <v>3.4166666666666658E-2</v>
      </c>
      <c r="N1350">
        <v>1</v>
      </c>
      <c r="O1350">
        <v>3.4166666666666658E-2</v>
      </c>
      <c r="P1350">
        <v>1</v>
      </c>
      <c r="Q1350" t="s">
        <v>33</v>
      </c>
    </row>
    <row r="1351" spans="1:17" x14ac:dyDescent="0.3">
      <c r="A1351">
        <v>41535</v>
      </c>
      <c r="B1351" t="s">
        <v>454</v>
      </c>
      <c r="C1351" t="s">
        <v>69</v>
      </c>
      <c r="D1351" t="s">
        <v>4</v>
      </c>
      <c r="E1351">
        <v>6.32</v>
      </c>
      <c r="F1351" s="50">
        <v>44034</v>
      </c>
      <c r="G1351" s="50">
        <v>44034</v>
      </c>
      <c r="H1351">
        <v>6</v>
      </c>
      <c r="I1351">
        <v>2019</v>
      </c>
      <c r="J1351" t="s">
        <v>5</v>
      </c>
      <c r="K1351">
        <v>1</v>
      </c>
      <c r="L1351">
        <v>5.4722222222222221E-2</v>
      </c>
      <c r="M1351">
        <v>5.4722222222222221E-2</v>
      </c>
      <c r="N1351">
        <v>1</v>
      </c>
      <c r="O1351">
        <v>5.4722222222222221E-2</v>
      </c>
      <c r="P1351">
        <v>1</v>
      </c>
      <c r="Q1351" t="s">
        <v>38</v>
      </c>
    </row>
    <row r="1352" spans="1:17" x14ac:dyDescent="0.3">
      <c r="A1352">
        <v>40738</v>
      </c>
      <c r="B1352" t="s">
        <v>455</v>
      </c>
      <c r="C1352" t="s">
        <v>16</v>
      </c>
      <c r="D1352" t="s">
        <v>4</v>
      </c>
      <c r="E1352">
        <v>5.86</v>
      </c>
      <c r="F1352" s="50">
        <v>44050</v>
      </c>
      <c r="G1352" s="50">
        <v>44064</v>
      </c>
      <c r="H1352">
        <v>6</v>
      </c>
      <c r="I1352">
        <v>2020</v>
      </c>
      <c r="J1352" t="s">
        <v>9</v>
      </c>
      <c r="K1352">
        <v>12</v>
      </c>
      <c r="L1352">
        <v>6.6666666666666666E-2</v>
      </c>
      <c r="M1352">
        <v>0.8</v>
      </c>
      <c r="N1352">
        <v>15</v>
      </c>
      <c r="O1352">
        <v>5.3333333333333337E-2</v>
      </c>
      <c r="P1352">
        <v>0.8</v>
      </c>
      <c r="Q1352" t="s">
        <v>24</v>
      </c>
    </row>
    <row r="1353" spans="1:17" x14ac:dyDescent="0.3">
      <c r="A1353">
        <v>40738</v>
      </c>
      <c r="B1353" t="s">
        <v>455</v>
      </c>
      <c r="C1353" t="s">
        <v>16</v>
      </c>
      <c r="D1353" t="s">
        <v>4</v>
      </c>
      <c r="E1353">
        <v>5.86</v>
      </c>
      <c r="F1353" s="50">
        <v>44050</v>
      </c>
      <c r="G1353" s="50">
        <v>44064</v>
      </c>
      <c r="H1353">
        <v>6</v>
      </c>
      <c r="I1353">
        <v>2020</v>
      </c>
      <c r="J1353" t="s">
        <v>9</v>
      </c>
      <c r="K1353">
        <v>12</v>
      </c>
      <c r="L1353">
        <v>6.6666666666666666E-2</v>
      </c>
      <c r="M1353">
        <v>0.8</v>
      </c>
      <c r="N1353">
        <v>15</v>
      </c>
      <c r="O1353">
        <v>5.3333333333333337E-2</v>
      </c>
      <c r="P1353">
        <v>0.8</v>
      </c>
      <c r="Q1353" t="s">
        <v>6</v>
      </c>
    </row>
    <row r="1354" spans="1:17" x14ac:dyDescent="0.3">
      <c r="A1354">
        <v>48864</v>
      </c>
      <c r="B1354" t="s">
        <v>456</v>
      </c>
      <c r="C1354" t="s">
        <v>3</v>
      </c>
      <c r="D1354" t="s">
        <v>4</v>
      </c>
      <c r="E1354">
        <v>6.07</v>
      </c>
      <c r="F1354" s="50">
        <v>44731</v>
      </c>
      <c r="G1354" s="50">
        <v>44731</v>
      </c>
      <c r="H1354">
        <v>5</v>
      </c>
      <c r="I1354">
        <v>2021</v>
      </c>
      <c r="J1354" t="s">
        <v>17</v>
      </c>
      <c r="K1354">
        <v>1</v>
      </c>
      <c r="L1354">
        <v>6.9722222222222227E-2</v>
      </c>
      <c r="M1354">
        <v>6.9722222222222227E-2</v>
      </c>
      <c r="N1354">
        <v>1</v>
      </c>
      <c r="O1354">
        <v>6.9722222222222227E-2</v>
      </c>
      <c r="P1354">
        <v>1</v>
      </c>
      <c r="Q1354" t="s">
        <v>38</v>
      </c>
    </row>
    <row r="1355" spans="1:17" x14ac:dyDescent="0.3">
      <c r="A1355">
        <v>48864</v>
      </c>
      <c r="B1355" t="s">
        <v>456</v>
      </c>
      <c r="C1355" t="s">
        <v>3</v>
      </c>
      <c r="D1355" t="s">
        <v>4</v>
      </c>
      <c r="E1355">
        <v>6.07</v>
      </c>
      <c r="F1355" s="50">
        <v>44731</v>
      </c>
      <c r="G1355" s="50">
        <v>44731</v>
      </c>
      <c r="H1355">
        <v>5</v>
      </c>
      <c r="I1355">
        <v>2021</v>
      </c>
      <c r="J1355" t="s">
        <v>17</v>
      </c>
      <c r="K1355">
        <v>1</v>
      </c>
      <c r="L1355">
        <v>6.9722222222222227E-2</v>
      </c>
      <c r="M1355">
        <v>6.9722222222222227E-2</v>
      </c>
      <c r="N1355">
        <v>1</v>
      </c>
      <c r="O1355">
        <v>6.9722222222222227E-2</v>
      </c>
      <c r="P1355">
        <v>1</v>
      </c>
      <c r="Q1355" t="s">
        <v>6</v>
      </c>
    </row>
    <row r="1356" spans="1:17" x14ac:dyDescent="0.3">
      <c r="A1356">
        <v>15689</v>
      </c>
      <c r="B1356" t="s">
        <v>457</v>
      </c>
      <c r="C1356" t="s">
        <v>16</v>
      </c>
      <c r="D1356" t="s">
        <v>59</v>
      </c>
      <c r="E1356">
        <v>7.93</v>
      </c>
      <c r="F1356" s="50"/>
      <c r="G1356" s="50"/>
      <c r="H1356">
        <v>9</v>
      </c>
      <c r="I1356">
        <v>2012</v>
      </c>
      <c r="J1356" t="s">
        <v>19</v>
      </c>
      <c r="K1356">
        <v>4</v>
      </c>
      <c r="L1356">
        <v>0.41444444444444439</v>
      </c>
      <c r="M1356">
        <v>1.657777777777778</v>
      </c>
      <c r="Q1356" t="s">
        <v>20</v>
      </c>
    </row>
    <row r="1357" spans="1:17" x14ac:dyDescent="0.3">
      <c r="A1357">
        <v>15689</v>
      </c>
      <c r="B1357" t="s">
        <v>457</v>
      </c>
      <c r="C1357" t="s">
        <v>16</v>
      </c>
      <c r="D1357" t="s">
        <v>59</v>
      </c>
      <c r="E1357">
        <v>7.93</v>
      </c>
      <c r="F1357" s="50"/>
      <c r="G1357" s="50"/>
      <c r="H1357">
        <v>9</v>
      </c>
      <c r="I1357">
        <v>2012</v>
      </c>
      <c r="J1357" t="s">
        <v>19</v>
      </c>
      <c r="K1357">
        <v>4</v>
      </c>
      <c r="L1357">
        <v>0.41444444444444439</v>
      </c>
      <c r="M1357">
        <v>1.657777777777778</v>
      </c>
      <c r="Q1357" t="s">
        <v>56</v>
      </c>
    </row>
    <row r="1358" spans="1:17" x14ac:dyDescent="0.3">
      <c r="A1358">
        <v>15689</v>
      </c>
      <c r="B1358" t="s">
        <v>457</v>
      </c>
      <c r="C1358" t="s">
        <v>16</v>
      </c>
      <c r="D1358" t="s">
        <v>59</v>
      </c>
      <c r="E1358">
        <v>7.93</v>
      </c>
      <c r="F1358" s="50"/>
      <c r="G1358" s="50"/>
      <c r="H1358">
        <v>9</v>
      </c>
      <c r="I1358">
        <v>2012</v>
      </c>
      <c r="J1358" t="s">
        <v>19</v>
      </c>
      <c r="K1358">
        <v>4</v>
      </c>
      <c r="L1358">
        <v>0.41444444444444439</v>
      </c>
      <c r="M1358">
        <v>1.657777777777778</v>
      </c>
      <c r="Q1358" t="s">
        <v>41</v>
      </c>
    </row>
    <row r="1359" spans="1:17" x14ac:dyDescent="0.3">
      <c r="A1359">
        <v>15689</v>
      </c>
      <c r="B1359" t="s">
        <v>457</v>
      </c>
      <c r="C1359" t="s">
        <v>16</v>
      </c>
      <c r="D1359" t="s">
        <v>59</v>
      </c>
      <c r="E1359">
        <v>7.93</v>
      </c>
      <c r="F1359" s="50"/>
      <c r="G1359" s="50"/>
      <c r="H1359">
        <v>9</v>
      </c>
      <c r="I1359">
        <v>2012</v>
      </c>
      <c r="J1359" t="s">
        <v>19</v>
      </c>
      <c r="K1359">
        <v>4</v>
      </c>
      <c r="L1359">
        <v>0.41444444444444439</v>
      </c>
      <c r="M1359">
        <v>1.657777777777778</v>
      </c>
      <c r="Q1359" t="s">
        <v>103</v>
      </c>
    </row>
    <row r="1360" spans="1:17" x14ac:dyDescent="0.3">
      <c r="A1360">
        <v>38924</v>
      </c>
      <c r="B1360" t="s">
        <v>458</v>
      </c>
      <c r="C1360" t="s">
        <v>16</v>
      </c>
      <c r="D1360" t="s">
        <v>337</v>
      </c>
      <c r="E1360">
        <v>6.74</v>
      </c>
      <c r="F1360" s="50">
        <v>44154</v>
      </c>
      <c r="G1360" s="50">
        <v>44166</v>
      </c>
      <c r="H1360">
        <v>3</v>
      </c>
      <c r="I1360">
        <v>2020</v>
      </c>
      <c r="J1360" t="s">
        <v>9</v>
      </c>
      <c r="K1360">
        <v>12</v>
      </c>
      <c r="L1360">
        <v>0.38944444444444443</v>
      </c>
      <c r="M1360">
        <v>4.6733333333333329</v>
      </c>
      <c r="N1360">
        <v>13</v>
      </c>
      <c r="O1360">
        <v>0.35948717948717951</v>
      </c>
      <c r="P1360">
        <v>0.92307692307692313</v>
      </c>
      <c r="Q1360" t="s">
        <v>63</v>
      </c>
    </row>
    <row r="1361" spans="1:17" x14ac:dyDescent="0.3">
      <c r="A1361">
        <v>38924</v>
      </c>
      <c r="B1361" t="s">
        <v>458</v>
      </c>
      <c r="C1361" t="s">
        <v>16</v>
      </c>
      <c r="D1361" t="s">
        <v>337</v>
      </c>
      <c r="E1361">
        <v>6.74</v>
      </c>
      <c r="F1361" s="50">
        <v>44154</v>
      </c>
      <c r="G1361" s="50">
        <v>44166</v>
      </c>
      <c r="H1361">
        <v>3</v>
      </c>
      <c r="I1361">
        <v>2020</v>
      </c>
      <c r="J1361" t="s">
        <v>9</v>
      </c>
      <c r="K1361">
        <v>12</v>
      </c>
      <c r="L1361">
        <v>0.38944444444444443</v>
      </c>
      <c r="M1361">
        <v>4.6733333333333329</v>
      </c>
      <c r="N1361">
        <v>13</v>
      </c>
      <c r="O1361">
        <v>0.35948717948717951</v>
      </c>
      <c r="P1361">
        <v>0.92307692307692313</v>
      </c>
      <c r="Q1361" t="s">
        <v>20</v>
      </c>
    </row>
    <row r="1362" spans="1:17" x14ac:dyDescent="0.3">
      <c r="A1362">
        <v>38924</v>
      </c>
      <c r="B1362" t="s">
        <v>458</v>
      </c>
      <c r="C1362" t="s">
        <v>16</v>
      </c>
      <c r="D1362" t="s">
        <v>337</v>
      </c>
      <c r="E1362">
        <v>6.74</v>
      </c>
      <c r="F1362" s="50">
        <v>44154</v>
      </c>
      <c r="G1362" s="50">
        <v>44166</v>
      </c>
      <c r="H1362">
        <v>3</v>
      </c>
      <c r="I1362">
        <v>2020</v>
      </c>
      <c r="J1362" t="s">
        <v>9</v>
      </c>
      <c r="K1362">
        <v>12</v>
      </c>
      <c r="L1362">
        <v>0.38944444444444443</v>
      </c>
      <c r="M1362">
        <v>4.6733333333333329</v>
      </c>
      <c r="N1362">
        <v>13</v>
      </c>
      <c r="O1362">
        <v>0.35948717948717951</v>
      </c>
      <c r="P1362">
        <v>0.92307692307692313</v>
      </c>
      <c r="Q1362" t="s">
        <v>6</v>
      </c>
    </row>
    <row r="1363" spans="1:17" x14ac:dyDescent="0.3">
      <c r="A1363">
        <v>800</v>
      </c>
      <c r="B1363" t="s">
        <v>459</v>
      </c>
      <c r="C1363" t="s">
        <v>16</v>
      </c>
      <c r="D1363" t="s">
        <v>4</v>
      </c>
      <c r="E1363">
        <v>6.86</v>
      </c>
      <c r="F1363" s="50">
        <v>43837</v>
      </c>
      <c r="G1363" s="50">
        <v>43845</v>
      </c>
      <c r="H1363">
        <v>7</v>
      </c>
      <c r="I1363">
        <v>2000</v>
      </c>
      <c r="J1363" t="s">
        <v>17</v>
      </c>
      <c r="K1363">
        <v>13</v>
      </c>
      <c r="L1363">
        <v>0.3913888888888889</v>
      </c>
      <c r="M1363">
        <v>5.088055555555556</v>
      </c>
      <c r="N1363">
        <v>9</v>
      </c>
      <c r="O1363">
        <v>0.56533950617283957</v>
      </c>
      <c r="P1363">
        <v>1.444444444444444</v>
      </c>
      <c r="Q1363" t="s">
        <v>20</v>
      </c>
    </row>
    <row r="1364" spans="1:17" x14ac:dyDescent="0.3">
      <c r="A1364">
        <v>800</v>
      </c>
      <c r="B1364" t="s">
        <v>459</v>
      </c>
      <c r="C1364" t="s">
        <v>16</v>
      </c>
      <c r="D1364" t="s">
        <v>4</v>
      </c>
      <c r="E1364">
        <v>6.86</v>
      </c>
      <c r="F1364" s="50">
        <v>43837</v>
      </c>
      <c r="G1364" s="50">
        <v>43845</v>
      </c>
      <c r="H1364">
        <v>7</v>
      </c>
      <c r="I1364">
        <v>2000</v>
      </c>
      <c r="J1364" t="s">
        <v>17</v>
      </c>
      <c r="K1364">
        <v>13</v>
      </c>
      <c r="L1364">
        <v>0.3913888888888889</v>
      </c>
      <c r="M1364">
        <v>5.088055555555556</v>
      </c>
      <c r="N1364">
        <v>9</v>
      </c>
      <c r="O1364">
        <v>0.56533950617283957</v>
      </c>
      <c r="P1364">
        <v>1.444444444444444</v>
      </c>
      <c r="Q1364" t="s">
        <v>201</v>
      </c>
    </row>
    <row r="1365" spans="1:17" x14ac:dyDescent="0.3">
      <c r="A1365">
        <v>800</v>
      </c>
      <c r="B1365" t="s">
        <v>459</v>
      </c>
      <c r="C1365" t="s">
        <v>16</v>
      </c>
      <c r="D1365" t="s">
        <v>4</v>
      </c>
      <c r="E1365">
        <v>6.86</v>
      </c>
      <c r="F1365" s="50">
        <v>43837</v>
      </c>
      <c r="G1365" s="50">
        <v>43845</v>
      </c>
      <c r="H1365">
        <v>7</v>
      </c>
      <c r="I1365">
        <v>2000</v>
      </c>
      <c r="J1365" t="s">
        <v>17</v>
      </c>
      <c r="K1365">
        <v>13</v>
      </c>
      <c r="L1365">
        <v>0.3913888888888889</v>
      </c>
      <c r="M1365">
        <v>5.088055555555556</v>
      </c>
      <c r="N1365">
        <v>9</v>
      </c>
      <c r="O1365">
        <v>0.56533950617283957</v>
      </c>
      <c r="P1365">
        <v>1.444444444444444</v>
      </c>
      <c r="Q1365" t="s">
        <v>13</v>
      </c>
    </row>
    <row r="1366" spans="1:17" x14ac:dyDescent="0.3">
      <c r="A1366">
        <v>800</v>
      </c>
      <c r="B1366" t="s">
        <v>459</v>
      </c>
      <c r="C1366" t="s">
        <v>16</v>
      </c>
      <c r="D1366" t="s">
        <v>4</v>
      </c>
      <c r="E1366">
        <v>6.86</v>
      </c>
      <c r="F1366" s="50">
        <v>43837</v>
      </c>
      <c r="G1366" s="50">
        <v>43845</v>
      </c>
      <c r="H1366">
        <v>7</v>
      </c>
      <c r="I1366">
        <v>2000</v>
      </c>
      <c r="J1366" t="s">
        <v>17</v>
      </c>
      <c r="K1366">
        <v>13</v>
      </c>
      <c r="L1366">
        <v>0.3913888888888889</v>
      </c>
      <c r="M1366">
        <v>5.088055555555556</v>
      </c>
      <c r="N1366">
        <v>9</v>
      </c>
      <c r="O1366">
        <v>0.56533950617283957</v>
      </c>
      <c r="P1366">
        <v>1.444444444444444</v>
      </c>
      <c r="Q1366" t="s">
        <v>6</v>
      </c>
    </row>
    <row r="1367" spans="1:17" x14ac:dyDescent="0.3">
      <c r="A1367">
        <v>43767</v>
      </c>
      <c r="B1367" t="s">
        <v>460</v>
      </c>
      <c r="C1367" t="s">
        <v>16</v>
      </c>
      <c r="D1367" t="s">
        <v>36</v>
      </c>
      <c r="E1367">
        <v>6.51</v>
      </c>
      <c r="F1367" s="50">
        <v>44787</v>
      </c>
      <c r="G1367" s="50">
        <v>44791</v>
      </c>
      <c r="H1367">
        <v>6</v>
      </c>
      <c r="I1367">
        <v>2021</v>
      </c>
      <c r="J1367" t="s">
        <v>5</v>
      </c>
      <c r="K1367">
        <v>12</v>
      </c>
      <c r="L1367">
        <v>0.38194444444444442</v>
      </c>
      <c r="M1367">
        <v>4.583333333333333</v>
      </c>
      <c r="N1367">
        <v>5</v>
      </c>
      <c r="O1367">
        <v>0.91666666666666663</v>
      </c>
      <c r="P1367">
        <v>2.4</v>
      </c>
      <c r="Q1367" t="s">
        <v>24</v>
      </c>
    </row>
    <row r="1368" spans="1:17" x14ac:dyDescent="0.3">
      <c r="A1368">
        <v>43767</v>
      </c>
      <c r="B1368" t="s">
        <v>460</v>
      </c>
      <c r="C1368" t="s">
        <v>16</v>
      </c>
      <c r="D1368" t="s">
        <v>36</v>
      </c>
      <c r="E1368">
        <v>6.51</v>
      </c>
      <c r="F1368" s="50">
        <v>44787</v>
      </c>
      <c r="G1368" s="50">
        <v>44791</v>
      </c>
      <c r="H1368">
        <v>6</v>
      </c>
      <c r="I1368">
        <v>2021</v>
      </c>
      <c r="J1368" t="s">
        <v>5</v>
      </c>
      <c r="K1368">
        <v>12</v>
      </c>
      <c r="L1368">
        <v>0.38194444444444442</v>
      </c>
      <c r="M1368">
        <v>4.583333333333333</v>
      </c>
      <c r="N1368">
        <v>5</v>
      </c>
      <c r="O1368">
        <v>0.91666666666666663</v>
      </c>
      <c r="P1368">
        <v>2.4</v>
      </c>
      <c r="Q1368" t="s">
        <v>12</v>
      </c>
    </row>
    <row r="1369" spans="1:17" x14ac:dyDescent="0.3">
      <c r="A1369">
        <v>43767</v>
      </c>
      <c r="B1369" t="s">
        <v>460</v>
      </c>
      <c r="C1369" t="s">
        <v>16</v>
      </c>
      <c r="D1369" t="s">
        <v>36</v>
      </c>
      <c r="E1369">
        <v>6.51</v>
      </c>
      <c r="F1369" s="50">
        <v>44787</v>
      </c>
      <c r="G1369" s="50">
        <v>44791</v>
      </c>
      <c r="H1369">
        <v>6</v>
      </c>
      <c r="I1369">
        <v>2021</v>
      </c>
      <c r="J1369" t="s">
        <v>5</v>
      </c>
      <c r="K1369">
        <v>12</v>
      </c>
      <c r="L1369">
        <v>0.38194444444444442</v>
      </c>
      <c r="M1369">
        <v>4.583333333333333</v>
      </c>
      <c r="N1369">
        <v>5</v>
      </c>
      <c r="O1369">
        <v>0.91666666666666663</v>
      </c>
      <c r="P1369">
        <v>2.4</v>
      </c>
      <c r="Q1369" t="s">
        <v>47</v>
      </c>
    </row>
    <row r="1370" spans="1:17" x14ac:dyDescent="0.3">
      <c r="A1370">
        <v>43767</v>
      </c>
      <c r="B1370" t="s">
        <v>460</v>
      </c>
      <c r="C1370" t="s">
        <v>16</v>
      </c>
      <c r="D1370" t="s">
        <v>36</v>
      </c>
      <c r="E1370">
        <v>6.51</v>
      </c>
      <c r="F1370" s="50">
        <v>44787</v>
      </c>
      <c r="G1370" s="50">
        <v>44791</v>
      </c>
      <c r="H1370">
        <v>6</v>
      </c>
      <c r="I1370">
        <v>2021</v>
      </c>
      <c r="J1370" t="s">
        <v>5</v>
      </c>
      <c r="K1370">
        <v>12</v>
      </c>
      <c r="L1370">
        <v>0.38194444444444442</v>
      </c>
      <c r="M1370">
        <v>4.583333333333333</v>
      </c>
      <c r="N1370">
        <v>5</v>
      </c>
      <c r="O1370">
        <v>0.91666666666666663</v>
      </c>
      <c r="P1370">
        <v>2.4</v>
      </c>
      <c r="Q1370" t="s">
        <v>13</v>
      </c>
    </row>
    <row r="1371" spans="1:17" x14ac:dyDescent="0.3">
      <c r="A1371">
        <v>43767</v>
      </c>
      <c r="B1371" t="s">
        <v>460</v>
      </c>
      <c r="C1371" t="s">
        <v>16</v>
      </c>
      <c r="D1371" t="s">
        <v>36</v>
      </c>
      <c r="E1371">
        <v>6.51</v>
      </c>
      <c r="F1371" s="50">
        <v>44787</v>
      </c>
      <c r="G1371" s="50">
        <v>44791</v>
      </c>
      <c r="H1371">
        <v>6</v>
      </c>
      <c r="I1371">
        <v>2021</v>
      </c>
      <c r="J1371" t="s">
        <v>5</v>
      </c>
      <c r="K1371">
        <v>12</v>
      </c>
      <c r="L1371">
        <v>0.38194444444444442</v>
      </c>
      <c r="M1371">
        <v>4.583333333333333</v>
      </c>
      <c r="N1371">
        <v>5</v>
      </c>
      <c r="O1371">
        <v>0.91666666666666663</v>
      </c>
      <c r="P1371">
        <v>2.4</v>
      </c>
      <c r="Q1371" t="s">
        <v>103</v>
      </c>
    </row>
    <row r="1372" spans="1:17" x14ac:dyDescent="0.3">
      <c r="A1372">
        <v>40515</v>
      </c>
      <c r="B1372" t="s">
        <v>461</v>
      </c>
      <c r="C1372" t="s">
        <v>3</v>
      </c>
      <c r="D1372" t="s">
        <v>31</v>
      </c>
      <c r="E1372">
        <v>6.44</v>
      </c>
      <c r="F1372" s="50">
        <v>44329</v>
      </c>
      <c r="G1372" s="50">
        <v>44335</v>
      </c>
      <c r="H1372">
        <v>5</v>
      </c>
      <c r="I1372">
        <v>2020</v>
      </c>
      <c r="J1372" t="s">
        <v>5</v>
      </c>
      <c r="K1372">
        <v>10</v>
      </c>
      <c r="L1372">
        <v>0.41666666666666669</v>
      </c>
      <c r="M1372">
        <v>4.166666666666667</v>
      </c>
      <c r="N1372">
        <v>7</v>
      </c>
      <c r="O1372">
        <v>0.59523809523809523</v>
      </c>
      <c r="P1372">
        <v>1.428571428571429</v>
      </c>
      <c r="Q1372" t="s">
        <v>24</v>
      </c>
    </row>
    <row r="1373" spans="1:17" x14ac:dyDescent="0.3">
      <c r="A1373">
        <v>40515</v>
      </c>
      <c r="B1373" t="s">
        <v>461</v>
      </c>
      <c r="C1373" t="s">
        <v>3</v>
      </c>
      <c r="D1373" t="s">
        <v>31</v>
      </c>
      <c r="E1373">
        <v>6.44</v>
      </c>
      <c r="F1373" s="50">
        <v>44329</v>
      </c>
      <c r="G1373" s="50">
        <v>44335</v>
      </c>
      <c r="H1373">
        <v>5</v>
      </c>
      <c r="I1373">
        <v>2020</v>
      </c>
      <c r="J1373" t="s">
        <v>5</v>
      </c>
      <c r="K1373">
        <v>10</v>
      </c>
      <c r="L1373">
        <v>0.41666666666666669</v>
      </c>
      <c r="M1373">
        <v>4.166666666666667</v>
      </c>
      <c r="N1373">
        <v>7</v>
      </c>
      <c r="O1373">
        <v>0.59523809523809523</v>
      </c>
      <c r="P1373">
        <v>1.428571428571429</v>
      </c>
      <c r="Q1373" t="s">
        <v>13</v>
      </c>
    </row>
    <row r="1374" spans="1:17" x14ac:dyDescent="0.3">
      <c r="A1374">
        <v>11597</v>
      </c>
      <c r="B1374" t="s">
        <v>462</v>
      </c>
      <c r="C1374" t="s">
        <v>16</v>
      </c>
      <c r="D1374" t="s">
        <v>59</v>
      </c>
      <c r="E1374">
        <v>8.14</v>
      </c>
      <c r="F1374" s="50">
        <v>42527</v>
      </c>
      <c r="G1374" s="50">
        <v>42528</v>
      </c>
      <c r="H1374">
        <v>9</v>
      </c>
      <c r="I1374">
        <v>2012</v>
      </c>
      <c r="J1374" t="s">
        <v>9</v>
      </c>
      <c r="K1374">
        <v>11</v>
      </c>
      <c r="L1374">
        <v>0.43194444444444452</v>
      </c>
      <c r="M1374">
        <v>4.7513888888888891</v>
      </c>
      <c r="N1374">
        <v>2</v>
      </c>
      <c r="O1374">
        <v>2.375694444444445</v>
      </c>
      <c r="P1374">
        <v>5.5</v>
      </c>
      <c r="Q1374" t="s">
        <v>20</v>
      </c>
    </row>
    <row r="1375" spans="1:17" x14ac:dyDescent="0.3">
      <c r="A1375">
        <v>11597</v>
      </c>
      <c r="B1375" t="s">
        <v>462</v>
      </c>
      <c r="C1375" t="s">
        <v>16</v>
      </c>
      <c r="D1375" t="s">
        <v>59</v>
      </c>
      <c r="E1375">
        <v>8.14</v>
      </c>
      <c r="F1375" s="50">
        <v>42527</v>
      </c>
      <c r="G1375" s="50">
        <v>42528</v>
      </c>
      <c r="H1375">
        <v>9</v>
      </c>
      <c r="I1375">
        <v>2012</v>
      </c>
      <c r="J1375" t="s">
        <v>9</v>
      </c>
      <c r="K1375">
        <v>11</v>
      </c>
      <c r="L1375">
        <v>0.43194444444444452</v>
      </c>
      <c r="M1375">
        <v>4.7513888888888891</v>
      </c>
      <c r="N1375">
        <v>2</v>
      </c>
      <c r="O1375">
        <v>2.375694444444445</v>
      </c>
      <c r="P1375">
        <v>5.5</v>
      </c>
      <c r="Q1375" t="s">
        <v>56</v>
      </c>
    </row>
    <row r="1376" spans="1:17" x14ac:dyDescent="0.3">
      <c r="A1376">
        <v>11597</v>
      </c>
      <c r="B1376" t="s">
        <v>462</v>
      </c>
      <c r="C1376" t="s">
        <v>16</v>
      </c>
      <c r="D1376" t="s">
        <v>59</v>
      </c>
      <c r="E1376">
        <v>8.14</v>
      </c>
      <c r="F1376" s="50">
        <v>42527</v>
      </c>
      <c r="G1376" s="50">
        <v>42528</v>
      </c>
      <c r="H1376">
        <v>9</v>
      </c>
      <c r="I1376">
        <v>2012</v>
      </c>
      <c r="J1376" t="s">
        <v>9</v>
      </c>
      <c r="K1376">
        <v>11</v>
      </c>
      <c r="L1376">
        <v>0.43194444444444452</v>
      </c>
      <c r="M1376">
        <v>4.7513888888888891</v>
      </c>
      <c r="N1376">
        <v>2</v>
      </c>
      <c r="O1376">
        <v>2.375694444444445</v>
      </c>
      <c r="P1376">
        <v>5.5</v>
      </c>
      <c r="Q1376" t="s">
        <v>12</v>
      </c>
    </row>
    <row r="1377" spans="1:17" x14ac:dyDescent="0.3">
      <c r="A1377">
        <v>11597</v>
      </c>
      <c r="B1377" t="s">
        <v>462</v>
      </c>
      <c r="C1377" t="s">
        <v>16</v>
      </c>
      <c r="D1377" t="s">
        <v>59</v>
      </c>
      <c r="E1377">
        <v>8.14</v>
      </c>
      <c r="F1377" s="50">
        <v>42527</v>
      </c>
      <c r="G1377" s="50">
        <v>42528</v>
      </c>
      <c r="H1377">
        <v>9</v>
      </c>
      <c r="I1377">
        <v>2012</v>
      </c>
      <c r="J1377" t="s">
        <v>9</v>
      </c>
      <c r="K1377">
        <v>11</v>
      </c>
      <c r="L1377">
        <v>0.43194444444444452</v>
      </c>
      <c r="M1377">
        <v>4.7513888888888891</v>
      </c>
      <c r="N1377">
        <v>2</v>
      </c>
      <c r="O1377">
        <v>2.375694444444445</v>
      </c>
      <c r="P1377">
        <v>5.5</v>
      </c>
      <c r="Q1377" t="s">
        <v>103</v>
      </c>
    </row>
    <row r="1378" spans="1:17" x14ac:dyDescent="0.3">
      <c r="A1378">
        <v>272</v>
      </c>
      <c r="B1378" t="s">
        <v>463</v>
      </c>
      <c r="C1378" t="s">
        <v>16</v>
      </c>
      <c r="D1378" t="s">
        <v>4</v>
      </c>
      <c r="E1378">
        <v>7.29</v>
      </c>
      <c r="F1378" s="50">
        <v>43034</v>
      </c>
      <c r="G1378" s="50">
        <v>43065</v>
      </c>
      <c r="H1378">
        <v>6</v>
      </c>
      <c r="I1378">
        <v>2001</v>
      </c>
      <c r="J1378" t="s">
        <v>17</v>
      </c>
      <c r="K1378">
        <v>26</v>
      </c>
      <c r="L1378">
        <v>0.4</v>
      </c>
      <c r="M1378">
        <v>10.4</v>
      </c>
      <c r="N1378">
        <v>32</v>
      </c>
      <c r="O1378">
        <v>0.32500000000000001</v>
      </c>
      <c r="P1378">
        <v>0.8125</v>
      </c>
      <c r="Q1378" t="s">
        <v>23</v>
      </c>
    </row>
    <row r="1379" spans="1:17" x14ac:dyDescent="0.3">
      <c r="A1379">
        <v>272</v>
      </c>
      <c r="B1379" t="s">
        <v>463</v>
      </c>
      <c r="C1379" t="s">
        <v>16</v>
      </c>
      <c r="D1379" t="s">
        <v>4</v>
      </c>
      <c r="E1379">
        <v>7.29</v>
      </c>
      <c r="F1379" s="50">
        <v>43034</v>
      </c>
      <c r="G1379" s="50">
        <v>43065</v>
      </c>
      <c r="H1379">
        <v>6</v>
      </c>
      <c r="I1379">
        <v>2001</v>
      </c>
      <c r="J1379" t="s">
        <v>17</v>
      </c>
      <c r="K1379">
        <v>26</v>
      </c>
      <c r="L1379">
        <v>0.4</v>
      </c>
      <c r="M1379">
        <v>10.4</v>
      </c>
      <c r="N1379">
        <v>32</v>
      </c>
      <c r="O1379">
        <v>0.32500000000000001</v>
      </c>
      <c r="P1379">
        <v>0.8125</v>
      </c>
      <c r="Q1379" t="s">
        <v>24</v>
      </c>
    </row>
    <row r="1380" spans="1:17" x14ac:dyDescent="0.3">
      <c r="A1380">
        <v>272</v>
      </c>
      <c r="B1380" t="s">
        <v>463</v>
      </c>
      <c r="C1380" t="s">
        <v>16</v>
      </c>
      <c r="D1380" t="s">
        <v>4</v>
      </c>
      <c r="E1380">
        <v>7.29</v>
      </c>
      <c r="F1380" s="50">
        <v>43034</v>
      </c>
      <c r="G1380" s="50">
        <v>43065</v>
      </c>
      <c r="H1380">
        <v>6</v>
      </c>
      <c r="I1380">
        <v>2001</v>
      </c>
      <c r="J1380" t="s">
        <v>17</v>
      </c>
      <c r="K1380">
        <v>26</v>
      </c>
      <c r="L1380">
        <v>0.4</v>
      </c>
      <c r="M1380">
        <v>10.4</v>
      </c>
      <c r="N1380">
        <v>32</v>
      </c>
      <c r="O1380">
        <v>0.32500000000000001</v>
      </c>
      <c r="P1380">
        <v>0.8125</v>
      </c>
      <c r="Q1380" t="s">
        <v>12</v>
      </c>
    </row>
    <row r="1381" spans="1:17" x14ac:dyDescent="0.3">
      <c r="A1381">
        <v>5158</v>
      </c>
      <c r="B1381" t="s">
        <v>464</v>
      </c>
      <c r="C1381" t="s">
        <v>69</v>
      </c>
      <c r="E1381">
        <v>4.67</v>
      </c>
      <c r="F1381" s="50">
        <v>44120</v>
      </c>
      <c r="G1381" s="50">
        <v>44120</v>
      </c>
      <c r="H1381">
        <v>6</v>
      </c>
      <c r="I1381">
        <v>2000</v>
      </c>
      <c r="J1381" t="s">
        <v>9</v>
      </c>
      <c r="K1381">
        <v>1</v>
      </c>
      <c r="L1381">
        <v>3.3333333333333333E-2</v>
      </c>
      <c r="M1381">
        <v>3.3333333333333333E-2</v>
      </c>
      <c r="N1381">
        <v>1</v>
      </c>
      <c r="O1381">
        <v>3.3333333333333333E-2</v>
      </c>
      <c r="P1381">
        <v>1</v>
      </c>
      <c r="Q1381" t="s">
        <v>71</v>
      </c>
    </row>
    <row r="1382" spans="1:17" x14ac:dyDescent="0.3">
      <c r="A1382">
        <v>5158</v>
      </c>
      <c r="B1382" t="s">
        <v>464</v>
      </c>
      <c r="C1382" t="s">
        <v>69</v>
      </c>
      <c r="E1382">
        <v>4.67</v>
      </c>
      <c r="F1382" s="50">
        <v>44120</v>
      </c>
      <c r="G1382" s="50">
        <v>44120</v>
      </c>
      <c r="H1382">
        <v>6</v>
      </c>
      <c r="I1382">
        <v>2000</v>
      </c>
      <c r="J1382" t="s">
        <v>9</v>
      </c>
      <c r="K1382">
        <v>1</v>
      </c>
      <c r="L1382">
        <v>3.3333333333333333E-2</v>
      </c>
      <c r="M1382">
        <v>3.3333333333333333E-2</v>
      </c>
      <c r="N1382">
        <v>1</v>
      </c>
      <c r="O1382">
        <v>3.3333333333333333E-2</v>
      </c>
      <c r="P1382">
        <v>1</v>
      </c>
      <c r="Q1382" t="s">
        <v>38</v>
      </c>
    </row>
    <row r="1383" spans="1:17" x14ac:dyDescent="0.3">
      <c r="A1383">
        <v>40178</v>
      </c>
      <c r="B1383" t="s">
        <v>465</v>
      </c>
      <c r="C1383" t="s">
        <v>3</v>
      </c>
      <c r="D1383" t="s">
        <v>98</v>
      </c>
      <c r="E1383">
        <v>6.39</v>
      </c>
      <c r="F1383" s="50">
        <v>44030</v>
      </c>
      <c r="G1383" s="50">
        <v>44033</v>
      </c>
      <c r="H1383">
        <v>5</v>
      </c>
      <c r="I1383">
        <v>2019</v>
      </c>
      <c r="J1383" t="s">
        <v>19</v>
      </c>
      <c r="K1383">
        <v>12</v>
      </c>
      <c r="L1383">
        <v>9.0277777777777776E-2</v>
      </c>
      <c r="M1383">
        <v>1.083333333333333</v>
      </c>
      <c r="N1383">
        <v>4</v>
      </c>
      <c r="O1383">
        <v>0.27083333333333331</v>
      </c>
      <c r="P1383">
        <v>3</v>
      </c>
      <c r="Q1383" t="s">
        <v>20</v>
      </c>
    </row>
    <row r="1384" spans="1:17" x14ac:dyDescent="0.3">
      <c r="A1384">
        <v>40178</v>
      </c>
      <c r="B1384" t="s">
        <v>465</v>
      </c>
      <c r="C1384" t="s">
        <v>3</v>
      </c>
      <c r="D1384" t="s">
        <v>98</v>
      </c>
      <c r="E1384">
        <v>6.39</v>
      </c>
      <c r="F1384" s="50">
        <v>44030</v>
      </c>
      <c r="G1384" s="50">
        <v>44033</v>
      </c>
      <c r="H1384">
        <v>5</v>
      </c>
      <c r="I1384">
        <v>2019</v>
      </c>
      <c r="J1384" t="s">
        <v>19</v>
      </c>
      <c r="K1384">
        <v>12</v>
      </c>
      <c r="L1384">
        <v>9.0277777777777776E-2</v>
      </c>
      <c r="M1384">
        <v>1.083333333333333</v>
      </c>
      <c r="N1384">
        <v>4</v>
      </c>
      <c r="O1384">
        <v>0.27083333333333331</v>
      </c>
      <c r="P1384">
        <v>3</v>
      </c>
      <c r="Q1384" t="s">
        <v>13</v>
      </c>
    </row>
    <row r="1385" spans="1:17" x14ac:dyDescent="0.3">
      <c r="A1385">
        <v>40932</v>
      </c>
      <c r="B1385" t="s">
        <v>466</v>
      </c>
      <c r="C1385" t="s">
        <v>8</v>
      </c>
      <c r="D1385" t="s">
        <v>4</v>
      </c>
      <c r="E1385">
        <v>5.6</v>
      </c>
      <c r="F1385" s="50">
        <v>44033</v>
      </c>
      <c r="G1385" s="50">
        <v>44033</v>
      </c>
      <c r="H1385">
        <v>5</v>
      </c>
      <c r="I1385">
        <v>2020</v>
      </c>
      <c r="J1385" t="s">
        <v>9</v>
      </c>
      <c r="K1385">
        <v>1</v>
      </c>
      <c r="L1385">
        <v>9.6944444444444444E-2</v>
      </c>
      <c r="M1385">
        <v>9.6944444444444444E-2</v>
      </c>
      <c r="N1385">
        <v>1</v>
      </c>
      <c r="O1385">
        <v>9.6944444444444444E-2</v>
      </c>
      <c r="P1385">
        <v>1</v>
      </c>
      <c r="Q1385" t="s">
        <v>20</v>
      </c>
    </row>
    <row r="1386" spans="1:17" x14ac:dyDescent="0.3">
      <c r="A1386">
        <v>40932</v>
      </c>
      <c r="B1386" t="s">
        <v>466</v>
      </c>
      <c r="C1386" t="s">
        <v>8</v>
      </c>
      <c r="D1386" t="s">
        <v>4</v>
      </c>
      <c r="E1386">
        <v>5.6</v>
      </c>
      <c r="F1386" s="50">
        <v>44033</v>
      </c>
      <c r="G1386" s="50">
        <v>44033</v>
      </c>
      <c r="H1386">
        <v>5</v>
      </c>
      <c r="I1386">
        <v>2020</v>
      </c>
      <c r="J1386" t="s">
        <v>9</v>
      </c>
      <c r="K1386">
        <v>1</v>
      </c>
      <c r="L1386">
        <v>9.6944444444444444E-2</v>
      </c>
      <c r="M1386">
        <v>9.6944444444444444E-2</v>
      </c>
      <c r="N1386">
        <v>1</v>
      </c>
      <c r="O1386">
        <v>9.6944444444444444E-2</v>
      </c>
      <c r="P1386">
        <v>1</v>
      </c>
      <c r="Q1386" t="s">
        <v>13</v>
      </c>
    </row>
    <row r="1387" spans="1:17" x14ac:dyDescent="0.3">
      <c r="A1387">
        <v>39583</v>
      </c>
      <c r="B1387" t="s">
        <v>467</v>
      </c>
      <c r="C1387" t="s">
        <v>16</v>
      </c>
      <c r="D1387" t="s">
        <v>4</v>
      </c>
      <c r="E1387">
        <v>6.73</v>
      </c>
      <c r="F1387" s="50">
        <v>44417</v>
      </c>
      <c r="G1387" s="50">
        <v>44440</v>
      </c>
      <c r="H1387">
        <v>6</v>
      </c>
      <c r="I1387">
        <v>2020</v>
      </c>
      <c r="J1387" t="s">
        <v>9</v>
      </c>
      <c r="K1387">
        <v>12</v>
      </c>
      <c r="L1387">
        <v>0.3963888888888889</v>
      </c>
      <c r="M1387">
        <v>4.7566666666666668</v>
      </c>
      <c r="N1387">
        <v>24</v>
      </c>
      <c r="O1387">
        <v>0.19819444444444451</v>
      </c>
      <c r="P1387">
        <v>0.5</v>
      </c>
      <c r="Q1387" t="s">
        <v>32</v>
      </c>
    </row>
    <row r="1388" spans="1:17" x14ac:dyDescent="0.3">
      <c r="A1388">
        <v>39583</v>
      </c>
      <c r="B1388" t="s">
        <v>467</v>
      </c>
      <c r="C1388" t="s">
        <v>16</v>
      </c>
      <c r="D1388" t="s">
        <v>4</v>
      </c>
      <c r="E1388">
        <v>6.73</v>
      </c>
      <c r="F1388" s="50">
        <v>44417</v>
      </c>
      <c r="G1388" s="50">
        <v>44440</v>
      </c>
      <c r="H1388">
        <v>6</v>
      </c>
      <c r="I1388">
        <v>2020</v>
      </c>
      <c r="J1388" t="s">
        <v>9</v>
      </c>
      <c r="K1388">
        <v>12</v>
      </c>
      <c r="L1388">
        <v>0.3963888888888889</v>
      </c>
      <c r="M1388">
        <v>4.7566666666666668</v>
      </c>
      <c r="N1388">
        <v>24</v>
      </c>
      <c r="O1388">
        <v>0.19819444444444451</v>
      </c>
      <c r="P1388">
        <v>0.5</v>
      </c>
      <c r="Q1388" t="s">
        <v>33</v>
      </c>
    </row>
    <row r="1389" spans="1:17" x14ac:dyDescent="0.3">
      <c r="A1389">
        <v>39583</v>
      </c>
      <c r="B1389" t="s">
        <v>467</v>
      </c>
      <c r="C1389" t="s">
        <v>16</v>
      </c>
      <c r="D1389" t="s">
        <v>4</v>
      </c>
      <c r="E1389">
        <v>6.73</v>
      </c>
      <c r="F1389" s="50">
        <v>44417</v>
      </c>
      <c r="G1389" s="50">
        <v>44440</v>
      </c>
      <c r="H1389">
        <v>6</v>
      </c>
      <c r="I1389">
        <v>2020</v>
      </c>
      <c r="J1389" t="s">
        <v>9</v>
      </c>
      <c r="K1389">
        <v>12</v>
      </c>
      <c r="L1389">
        <v>0.3963888888888889</v>
      </c>
      <c r="M1389">
        <v>4.7566666666666668</v>
      </c>
      <c r="N1389">
        <v>24</v>
      </c>
      <c r="O1389">
        <v>0.19819444444444451</v>
      </c>
      <c r="P1389">
        <v>0.5</v>
      </c>
      <c r="Q1389" t="s">
        <v>34</v>
      </c>
    </row>
    <row r="1390" spans="1:17" x14ac:dyDescent="0.3">
      <c r="A1390">
        <v>48641</v>
      </c>
      <c r="B1390" t="s">
        <v>468</v>
      </c>
      <c r="C1390" t="s">
        <v>3</v>
      </c>
      <c r="D1390" t="s">
        <v>108</v>
      </c>
      <c r="E1390">
        <v>7.19</v>
      </c>
      <c r="F1390" s="50">
        <v>44718</v>
      </c>
      <c r="G1390" s="50">
        <v>44732</v>
      </c>
      <c r="H1390">
        <v>5</v>
      </c>
      <c r="I1390">
        <v>2021</v>
      </c>
      <c r="J1390" t="s">
        <v>5</v>
      </c>
      <c r="K1390">
        <v>12</v>
      </c>
      <c r="L1390">
        <v>8.3333333333333329E-2</v>
      </c>
      <c r="M1390">
        <v>1</v>
      </c>
      <c r="N1390">
        <v>15</v>
      </c>
      <c r="O1390">
        <v>6.6666666666666666E-2</v>
      </c>
      <c r="P1390">
        <v>0.8</v>
      </c>
      <c r="Q1390" t="s">
        <v>20</v>
      </c>
    </row>
    <row r="1391" spans="1:17" x14ac:dyDescent="0.3">
      <c r="A1391">
        <v>48641</v>
      </c>
      <c r="B1391" t="s">
        <v>468</v>
      </c>
      <c r="C1391" t="s">
        <v>3</v>
      </c>
      <c r="D1391" t="s">
        <v>108</v>
      </c>
      <c r="E1391">
        <v>7.19</v>
      </c>
      <c r="F1391" s="50">
        <v>44718</v>
      </c>
      <c r="G1391" s="50">
        <v>44732</v>
      </c>
      <c r="H1391">
        <v>5</v>
      </c>
      <c r="I1391">
        <v>2021</v>
      </c>
      <c r="J1391" t="s">
        <v>5</v>
      </c>
      <c r="K1391">
        <v>12</v>
      </c>
      <c r="L1391">
        <v>8.3333333333333329E-2</v>
      </c>
      <c r="M1391">
        <v>1</v>
      </c>
      <c r="N1391">
        <v>15</v>
      </c>
      <c r="O1391">
        <v>6.6666666666666666E-2</v>
      </c>
      <c r="P1391">
        <v>0.8</v>
      </c>
      <c r="Q1391" t="s">
        <v>11</v>
      </c>
    </row>
    <row r="1392" spans="1:17" x14ac:dyDescent="0.3">
      <c r="A1392">
        <v>48641</v>
      </c>
      <c r="B1392" t="s">
        <v>468</v>
      </c>
      <c r="C1392" t="s">
        <v>3</v>
      </c>
      <c r="D1392" t="s">
        <v>108</v>
      </c>
      <c r="E1392">
        <v>7.19</v>
      </c>
      <c r="F1392" s="50">
        <v>44718</v>
      </c>
      <c r="G1392" s="50">
        <v>44732</v>
      </c>
      <c r="H1392">
        <v>5</v>
      </c>
      <c r="I1392">
        <v>2021</v>
      </c>
      <c r="J1392" t="s">
        <v>5</v>
      </c>
      <c r="K1392">
        <v>12</v>
      </c>
      <c r="L1392">
        <v>8.3333333333333329E-2</v>
      </c>
      <c r="M1392">
        <v>1</v>
      </c>
      <c r="N1392">
        <v>15</v>
      </c>
      <c r="O1392">
        <v>6.6666666666666666E-2</v>
      </c>
      <c r="P1392">
        <v>0.8</v>
      </c>
      <c r="Q1392" t="s">
        <v>118</v>
      </c>
    </row>
    <row r="1393" spans="1:17" x14ac:dyDescent="0.3">
      <c r="A1393">
        <v>49755</v>
      </c>
      <c r="B1393" t="s">
        <v>469</v>
      </c>
      <c r="C1393" t="s">
        <v>8</v>
      </c>
      <c r="D1393" t="s">
        <v>108</v>
      </c>
      <c r="E1393">
        <v>7.03</v>
      </c>
      <c r="F1393" s="50">
        <v>44718</v>
      </c>
      <c r="G1393" s="50">
        <v>44718</v>
      </c>
      <c r="H1393">
        <v>4</v>
      </c>
      <c r="I1393">
        <v>2021</v>
      </c>
      <c r="J1393" t="s">
        <v>17</v>
      </c>
      <c r="K1393">
        <v>1</v>
      </c>
      <c r="L1393">
        <v>6.3888888888888884E-2</v>
      </c>
      <c r="M1393">
        <v>6.3888888888888884E-2</v>
      </c>
      <c r="N1393">
        <v>1</v>
      </c>
      <c r="O1393">
        <v>6.3888888888888884E-2</v>
      </c>
      <c r="P1393">
        <v>1</v>
      </c>
      <c r="Q1393" t="s">
        <v>20</v>
      </c>
    </row>
    <row r="1394" spans="1:17" x14ac:dyDescent="0.3">
      <c r="A1394">
        <v>49755</v>
      </c>
      <c r="B1394" t="s">
        <v>469</v>
      </c>
      <c r="C1394" t="s">
        <v>8</v>
      </c>
      <c r="D1394" t="s">
        <v>108</v>
      </c>
      <c r="E1394">
        <v>7.03</v>
      </c>
      <c r="F1394" s="50">
        <v>44718</v>
      </c>
      <c r="G1394" s="50">
        <v>44718</v>
      </c>
      <c r="H1394">
        <v>4</v>
      </c>
      <c r="I1394">
        <v>2021</v>
      </c>
      <c r="J1394" t="s">
        <v>17</v>
      </c>
      <c r="K1394">
        <v>1</v>
      </c>
      <c r="L1394">
        <v>6.3888888888888884E-2</v>
      </c>
      <c r="M1394">
        <v>6.3888888888888884E-2</v>
      </c>
      <c r="N1394">
        <v>1</v>
      </c>
      <c r="O1394">
        <v>6.3888888888888884E-2</v>
      </c>
      <c r="P1394">
        <v>1</v>
      </c>
      <c r="Q1394" t="s">
        <v>11</v>
      </c>
    </row>
    <row r="1395" spans="1:17" x14ac:dyDescent="0.3">
      <c r="A1395">
        <v>49755</v>
      </c>
      <c r="B1395" t="s">
        <v>469</v>
      </c>
      <c r="C1395" t="s">
        <v>8</v>
      </c>
      <c r="D1395" t="s">
        <v>108</v>
      </c>
      <c r="E1395">
        <v>7.03</v>
      </c>
      <c r="F1395" s="50">
        <v>44718</v>
      </c>
      <c r="G1395" s="50">
        <v>44718</v>
      </c>
      <c r="H1395">
        <v>4</v>
      </c>
      <c r="I1395">
        <v>2021</v>
      </c>
      <c r="J1395" t="s">
        <v>17</v>
      </c>
      <c r="K1395">
        <v>1</v>
      </c>
      <c r="L1395">
        <v>6.3888888888888884E-2</v>
      </c>
      <c r="M1395">
        <v>6.3888888888888884E-2</v>
      </c>
      <c r="N1395">
        <v>1</v>
      </c>
      <c r="O1395">
        <v>6.3888888888888884E-2</v>
      </c>
      <c r="P1395">
        <v>1</v>
      </c>
      <c r="Q1395" t="s">
        <v>118</v>
      </c>
    </row>
    <row r="1396" spans="1:17" x14ac:dyDescent="0.3">
      <c r="A1396">
        <v>39609</v>
      </c>
      <c r="B1396" t="s">
        <v>470</v>
      </c>
      <c r="C1396" t="s">
        <v>16</v>
      </c>
      <c r="D1396" t="s">
        <v>105</v>
      </c>
      <c r="E1396">
        <v>6.78</v>
      </c>
      <c r="F1396" s="50">
        <v>44318</v>
      </c>
      <c r="G1396" s="50">
        <v>44347</v>
      </c>
      <c r="H1396">
        <v>6</v>
      </c>
      <c r="I1396">
        <v>2020</v>
      </c>
      <c r="J1396" t="s">
        <v>19</v>
      </c>
      <c r="K1396">
        <v>12</v>
      </c>
      <c r="L1396">
        <v>0.39444444444444438</v>
      </c>
      <c r="M1396">
        <v>4.7333333333333334</v>
      </c>
      <c r="N1396">
        <v>30</v>
      </c>
      <c r="O1396">
        <v>0.15777777777777779</v>
      </c>
      <c r="P1396">
        <v>0.4</v>
      </c>
      <c r="Q1396" t="s">
        <v>37</v>
      </c>
    </row>
    <row r="1397" spans="1:17" x14ac:dyDescent="0.3">
      <c r="A1397">
        <v>39609</v>
      </c>
      <c r="B1397" t="s">
        <v>470</v>
      </c>
      <c r="C1397" t="s">
        <v>16</v>
      </c>
      <c r="D1397" t="s">
        <v>105</v>
      </c>
      <c r="E1397">
        <v>6.78</v>
      </c>
      <c r="F1397" s="50">
        <v>44318</v>
      </c>
      <c r="G1397" s="50">
        <v>44347</v>
      </c>
      <c r="H1397">
        <v>6</v>
      </c>
      <c r="I1397">
        <v>2020</v>
      </c>
      <c r="J1397" t="s">
        <v>19</v>
      </c>
      <c r="K1397">
        <v>12</v>
      </c>
      <c r="L1397">
        <v>0.39444444444444438</v>
      </c>
      <c r="M1397">
        <v>4.7333333333333334</v>
      </c>
      <c r="N1397">
        <v>30</v>
      </c>
      <c r="O1397">
        <v>0.15777777777777779</v>
      </c>
      <c r="P1397">
        <v>0.4</v>
      </c>
      <c r="Q1397" t="s">
        <v>38</v>
      </c>
    </row>
    <row r="1398" spans="1:17" x14ac:dyDescent="0.3">
      <c r="A1398">
        <v>39609</v>
      </c>
      <c r="B1398" t="s">
        <v>470</v>
      </c>
      <c r="C1398" t="s">
        <v>16</v>
      </c>
      <c r="D1398" t="s">
        <v>105</v>
      </c>
      <c r="E1398">
        <v>6.78</v>
      </c>
      <c r="F1398" s="50">
        <v>44318</v>
      </c>
      <c r="G1398" s="50">
        <v>44347</v>
      </c>
      <c r="H1398">
        <v>6</v>
      </c>
      <c r="I1398">
        <v>2020</v>
      </c>
      <c r="J1398" t="s">
        <v>19</v>
      </c>
      <c r="K1398">
        <v>12</v>
      </c>
      <c r="L1398">
        <v>0.39444444444444438</v>
      </c>
      <c r="M1398">
        <v>4.7333333333333334</v>
      </c>
      <c r="N1398">
        <v>30</v>
      </c>
      <c r="O1398">
        <v>0.15777777777777779</v>
      </c>
      <c r="P1398">
        <v>0.4</v>
      </c>
      <c r="Q1398" t="s">
        <v>6</v>
      </c>
    </row>
    <row r="1399" spans="1:17" x14ac:dyDescent="0.3">
      <c r="A1399">
        <v>40136</v>
      </c>
      <c r="B1399" t="s">
        <v>471</v>
      </c>
      <c r="C1399" t="s">
        <v>16</v>
      </c>
      <c r="D1399" t="s">
        <v>22</v>
      </c>
      <c r="E1399">
        <v>6.59</v>
      </c>
      <c r="F1399" s="50">
        <v>44035</v>
      </c>
      <c r="G1399" s="50">
        <v>44040</v>
      </c>
      <c r="H1399">
        <v>5</v>
      </c>
      <c r="I1399">
        <v>2020</v>
      </c>
      <c r="J1399" t="s">
        <v>9</v>
      </c>
      <c r="K1399">
        <v>12</v>
      </c>
      <c r="L1399">
        <v>0.39833333333333332</v>
      </c>
      <c r="M1399">
        <v>4.7799999999999994</v>
      </c>
      <c r="N1399">
        <v>6</v>
      </c>
      <c r="O1399">
        <v>0.79666666666666652</v>
      </c>
      <c r="P1399">
        <v>2</v>
      </c>
      <c r="Q1399" t="s">
        <v>63</v>
      </c>
    </row>
    <row r="1400" spans="1:17" x14ac:dyDescent="0.3">
      <c r="A1400">
        <v>40136</v>
      </c>
      <c r="B1400" t="s">
        <v>471</v>
      </c>
      <c r="C1400" t="s">
        <v>16</v>
      </c>
      <c r="D1400" t="s">
        <v>22</v>
      </c>
      <c r="E1400">
        <v>6.59</v>
      </c>
      <c r="F1400" s="50">
        <v>44035</v>
      </c>
      <c r="G1400" s="50">
        <v>44040</v>
      </c>
      <c r="H1400">
        <v>5</v>
      </c>
      <c r="I1400">
        <v>2020</v>
      </c>
      <c r="J1400" t="s">
        <v>9</v>
      </c>
      <c r="K1400">
        <v>12</v>
      </c>
      <c r="L1400">
        <v>0.39833333333333332</v>
      </c>
      <c r="M1400">
        <v>4.7799999999999994</v>
      </c>
      <c r="N1400">
        <v>6</v>
      </c>
      <c r="O1400">
        <v>0.79666666666666652</v>
      </c>
      <c r="P1400">
        <v>2</v>
      </c>
      <c r="Q1400" t="s">
        <v>20</v>
      </c>
    </row>
    <row r="1401" spans="1:17" x14ac:dyDescent="0.3">
      <c r="A1401">
        <v>40136</v>
      </c>
      <c r="B1401" t="s">
        <v>471</v>
      </c>
      <c r="C1401" t="s">
        <v>16</v>
      </c>
      <c r="D1401" t="s">
        <v>22</v>
      </c>
      <c r="E1401">
        <v>6.59</v>
      </c>
      <c r="F1401" s="50">
        <v>44035</v>
      </c>
      <c r="G1401" s="50">
        <v>44040</v>
      </c>
      <c r="H1401">
        <v>5</v>
      </c>
      <c r="I1401">
        <v>2020</v>
      </c>
      <c r="J1401" t="s">
        <v>9</v>
      </c>
      <c r="K1401">
        <v>12</v>
      </c>
      <c r="L1401">
        <v>0.39833333333333332</v>
      </c>
      <c r="M1401">
        <v>4.7799999999999994</v>
      </c>
      <c r="N1401">
        <v>6</v>
      </c>
      <c r="O1401">
        <v>0.79666666666666652</v>
      </c>
      <c r="P1401">
        <v>2</v>
      </c>
      <c r="Q1401" t="s">
        <v>81</v>
      </c>
    </row>
    <row r="1402" spans="1:17" x14ac:dyDescent="0.3">
      <c r="A1402">
        <v>40136</v>
      </c>
      <c r="B1402" t="s">
        <v>471</v>
      </c>
      <c r="C1402" t="s">
        <v>16</v>
      </c>
      <c r="D1402" t="s">
        <v>22</v>
      </c>
      <c r="E1402">
        <v>6.59</v>
      </c>
      <c r="F1402" s="50">
        <v>44035</v>
      </c>
      <c r="G1402" s="50">
        <v>44040</v>
      </c>
      <c r="H1402">
        <v>5</v>
      </c>
      <c r="I1402">
        <v>2020</v>
      </c>
      <c r="J1402" t="s">
        <v>9</v>
      </c>
      <c r="K1402">
        <v>12</v>
      </c>
      <c r="L1402">
        <v>0.39833333333333332</v>
      </c>
      <c r="M1402">
        <v>4.7799999999999994</v>
      </c>
      <c r="N1402">
        <v>6</v>
      </c>
      <c r="O1402">
        <v>0.79666666666666652</v>
      </c>
      <c r="P1402">
        <v>2</v>
      </c>
      <c r="Q1402" t="s">
        <v>194</v>
      </c>
    </row>
    <row r="1403" spans="1:17" x14ac:dyDescent="0.3">
      <c r="A1403">
        <v>40136</v>
      </c>
      <c r="B1403" t="s">
        <v>471</v>
      </c>
      <c r="C1403" t="s">
        <v>16</v>
      </c>
      <c r="D1403" t="s">
        <v>22</v>
      </c>
      <c r="E1403">
        <v>6.59</v>
      </c>
      <c r="F1403" s="50">
        <v>44035</v>
      </c>
      <c r="G1403" s="50">
        <v>44040</v>
      </c>
      <c r="H1403">
        <v>5</v>
      </c>
      <c r="I1403">
        <v>2020</v>
      </c>
      <c r="J1403" t="s">
        <v>9</v>
      </c>
      <c r="K1403">
        <v>12</v>
      </c>
      <c r="L1403">
        <v>0.39833333333333332</v>
      </c>
      <c r="M1403">
        <v>4.7799999999999994</v>
      </c>
      <c r="N1403">
        <v>6</v>
      </c>
      <c r="O1403">
        <v>0.79666666666666652</v>
      </c>
      <c r="P1403">
        <v>2</v>
      </c>
      <c r="Q1403" t="s">
        <v>102</v>
      </c>
    </row>
    <row r="1404" spans="1:17" x14ac:dyDescent="0.3">
      <c r="A1404">
        <v>40136</v>
      </c>
      <c r="B1404" t="s">
        <v>471</v>
      </c>
      <c r="C1404" t="s">
        <v>16</v>
      </c>
      <c r="D1404" t="s">
        <v>22</v>
      </c>
      <c r="E1404">
        <v>6.59</v>
      </c>
      <c r="F1404" s="50">
        <v>44035</v>
      </c>
      <c r="G1404" s="50">
        <v>44040</v>
      </c>
      <c r="H1404">
        <v>5</v>
      </c>
      <c r="I1404">
        <v>2020</v>
      </c>
      <c r="J1404" t="s">
        <v>9</v>
      </c>
      <c r="K1404">
        <v>12</v>
      </c>
      <c r="L1404">
        <v>0.39833333333333332</v>
      </c>
      <c r="M1404">
        <v>4.7799999999999994</v>
      </c>
      <c r="N1404">
        <v>6</v>
      </c>
      <c r="O1404">
        <v>0.79666666666666652</v>
      </c>
      <c r="P1404">
        <v>2</v>
      </c>
      <c r="Q1404" t="s">
        <v>66</v>
      </c>
    </row>
    <row r="1405" spans="1:17" x14ac:dyDescent="0.3">
      <c r="A1405">
        <v>40136</v>
      </c>
      <c r="B1405" t="s">
        <v>471</v>
      </c>
      <c r="C1405" t="s">
        <v>16</v>
      </c>
      <c r="D1405" t="s">
        <v>22</v>
      </c>
      <c r="E1405">
        <v>6.59</v>
      </c>
      <c r="F1405" s="50">
        <v>44035</v>
      </c>
      <c r="G1405" s="50">
        <v>44040</v>
      </c>
      <c r="H1405">
        <v>5</v>
      </c>
      <c r="I1405">
        <v>2020</v>
      </c>
      <c r="J1405" t="s">
        <v>9</v>
      </c>
      <c r="K1405">
        <v>12</v>
      </c>
      <c r="L1405">
        <v>0.39833333333333332</v>
      </c>
      <c r="M1405">
        <v>4.7799999999999994</v>
      </c>
      <c r="N1405">
        <v>6</v>
      </c>
      <c r="O1405">
        <v>0.79666666666666652</v>
      </c>
      <c r="P1405">
        <v>2</v>
      </c>
      <c r="Q1405" t="s">
        <v>6</v>
      </c>
    </row>
    <row r="1406" spans="1:17" x14ac:dyDescent="0.3">
      <c r="A1406">
        <v>350</v>
      </c>
      <c r="B1406" t="s">
        <v>472</v>
      </c>
      <c r="C1406" t="s">
        <v>16</v>
      </c>
      <c r="D1406" t="s">
        <v>4</v>
      </c>
      <c r="E1406">
        <v>7.29</v>
      </c>
      <c r="F1406" s="50">
        <v>43955</v>
      </c>
      <c r="G1406" s="50">
        <v>43980</v>
      </c>
      <c r="H1406">
        <v>4</v>
      </c>
      <c r="I1406">
        <v>1999</v>
      </c>
      <c r="J1406" t="s">
        <v>9</v>
      </c>
      <c r="K1406">
        <v>51</v>
      </c>
      <c r="L1406">
        <v>0.40333333333333332</v>
      </c>
      <c r="M1406">
        <v>20.57</v>
      </c>
      <c r="N1406">
        <v>26</v>
      </c>
      <c r="O1406">
        <v>0.79115384615384621</v>
      </c>
      <c r="P1406">
        <v>1.961538461538461</v>
      </c>
      <c r="Q1406" t="s">
        <v>20</v>
      </c>
    </row>
    <row r="1407" spans="1:17" x14ac:dyDescent="0.3">
      <c r="A1407">
        <v>351</v>
      </c>
      <c r="B1407" t="s">
        <v>473</v>
      </c>
      <c r="C1407" t="s">
        <v>16</v>
      </c>
      <c r="D1407" t="s">
        <v>4</v>
      </c>
      <c r="E1407">
        <v>7.42</v>
      </c>
      <c r="F1407" s="50">
        <v>44031</v>
      </c>
      <c r="G1407" s="50">
        <v>44127</v>
      </c>
      <c r="H1407">
        <v>4</v>
      </c>
      <c r="I1407">
        <v>2000</v>
      </c>
      <c r="J1407" t="s">
        <v>9</v>
      </c>
      <c r="K1407">
        <v>49</v>
      </c>
      <c r="L1407">
        <v>0.40277777777777779</v>
      </c>
      <c r="M1407">
        <v>19.736111111111111</v>
      </c>
      <c r="N1407">
        <v>97</v>
      </c>
      <c r="O1407">
        <v>0.2034650630011455</v>
      </c>
      <c r="P1407">
        <v>0.50515463917525771</v>
      </c>
      <c r="Q1407" t="s">
        <v>173</v>
      </c>
    </row>
    <row r="1408" spans="1:17" x14ac:dyDescent="0.3">
      <c r="A1408">
        <v>351</v>
      </c>
      <c r="B1408" t="s">
        <v>473</v>
      </c>
      <c r="C1408" t="s">
        <v>16</v>
      </c>
      <c r="D1408" t="s">
        <v>4</v>
      </c>
      <c r="E1408">
        <v>7.42</v>
      </c>
      <c r="F1408" s="50">
        <v>44031</v>
      </c>
      <c r="G1408" s="50">
        <v>44127</v>
      </c>
      <c r="H1408">
        <v>4</v>
      </c>
      <c r="I1408">
        <v>2000</v>
      </c>
      <c r="J1408" t="s">
        <v>9</v>
      </c>
      <c r="K1408">
        <v>49</v>
      </c>
      <c r="L1408">
        <v>0.40277777777777779</v>
      </c>
      <c r="M1408">
        <v>19.736111111111111</v>
      </c>
      <c r="N1408">
        <v>97</v>
      </c>
      <c r="O1408">
        <v>0.2034650630011455</v>
      </c>
      <c r="P1408">
        <v>0.50515463917525771</v>
      </c>
      <c r="Q1408" t="s">
        <v>20</v>
      </c>
    </row>
    <row r="1409" spans="1:17" x14ac:dyDescent="0.3">
      <c r="A1409">
        <v>351</v>
      </c>
      <c r="B1409" t="s">
        <v>473</v>
      </c>
      <c r="C1409" t="s">
        <v>16</v>
      </c>
      <c r="D1409" t="s">
        <v>4</v>
      </c>
      <c r="E1409">
        <v>7.42</v>
      </c>
      <c r="F1409" s="50">
        <v>44031</v>
      </c>
      <c r="G1409" s="50">
        <v>44127</v>
      </c>
      <c r="H1409">
        <v>4</v>
      </c>
      <c r="I1409">
        <v>2000</v>
      </c>
      <c r="J1409" t="s">
        <v>9</v>
      </c>
      <c r="K1409">
        <v>49</v>
      </c>
      <c r="L1409">
        <v>0.40277777777777779</v>
      </c>
      <c r="M1409">
        <v>19.736111111111111</v>
      </c>
      <c r="N1409">
        <v>97</v>
      </c>
      <c r="O1409">
        <v>0.2034650630011455</v>
      </c>
      <c r="P1409">
        <v>0.50515463917525771</v>
      </c>
      <c r="Q1409" t="s">
        <v>42</v>
      </c>
    </row>
    <row r="1410" spans="1:17" x14ac:dyDescent="0.3">
      <c r="A1410">
        <v>39165</v>
      </c>
      <c r="B1410" t="s">
        <v>474</v>
      </c>
      <c r="C1410" t="s">
        <v>69</v>
      </c>
      <c r="D1410" t="s">
        <v>4</v>
      </c>
      <c r="E1410">
        <v>7.46</v>
      </c>
      <c r="F1410" s="50">
        <v>43947</v>
      </c>
      <c r="G1410" s="50">
        <v>43947</v>
      </c>
      <c r="H1410">
        <v>8</v>
      </c>
      <c r="I1410">
        <v>2017</v>
      </c>
      <c r="J1410" t="s">
        <v>19</v>
      </c>
      <c r="K1410">
        <v>1</v>
      </c>
      <c r="L1410">
        <v>6.8888888888888888E-2</v>
      </c>
      <c r="M1410">
        <v>6.8888888888888888E-2</v>
      </c>
      <c r="N1410">
        <v>1</v>
      </c>
      <c r="O1410">
        <v>6.8888888888888888E-2</v>
      </c>
      <c r="P1410">
        <v>1</v>
      </c>
      <c r="Q1410" t="s">
        <v>38</v>
      </c>
    </row>
    <row r="1411" spans="1:17" x14ac:dyDescent="0.3">
      <c r="A1411">
        <v>39753</v>
      </c>
      <c r="B1411" t="s">
        <v>475</v>
      </c>
      <c r="C1411" t="s">
        <v>85</v>
      </c>
      <c r="D1411" t="s">
        <v>22</v>
      </c>
      <c r="E1411">
        <v>7.27</v>
      </c>
      <c r="F1411" s="50">
        <v>44500</v>
      </c>
      <c r="G1411" s="50">
        <v>44501</v>
      </c>
      <c r="H1411">
        <v>7</v>
      </c>
      <c r="I1411">
        <v>2020</v>
      </c>
      <c r="J1411" t="s">
        <v>5</v>
      </c>
      <c r="K1411">
        <v>1</v>
      </c>
      <c r="L1411">
        <v>1.7</v>
      </c>
      <c r="M1411">
        <v>1.7</v>
      </c>
      <c r="N1411">
        <v>2</v>
      </c>
      <c r="O1411">
        <v>0.85</v>
      </c>
      <c r="P1411">
        <v>0.5</v>
      </c>
      <c r="Q1411" t="s">
        <v>24</v>
      </c>
    </row>
    <row r="1412" spans="1:17" x14ac:dyDescent="0.3">
      <c r="A1412">
        <v>39753</v>
      </c>
      <c r="B1412" t="s">
        <v>475</v>
      </c>
      <c r="C1412" t="s">
        <v>85</v>
      </c>
      <c r="D1412" t="s">
        <v>22</v>
      </c>
      <c r="E1412">
        <v>7.27</v>
      </c>
      <c r="F1412" s="50">
        <v>44500</v>
      </c>
      <c r="G1412" s="50">
        <v>44501</v>
      </c>
      <c r="H1412">
        <v>7</v>
      </c>
      <c r="I1412">
        <v>2020</v>
      </c>
      <c r="J1412" t="s">
        <v>5</v>
      </c>
      <c r="K1412">
        <v>1</v>
      </c>
      <c r="L1412">
        <v>1.7</v>
      </c>
      <c r="M1412">
        <v>1.7</v>
      </c>
      <c r="N1412">
        <v>2</v>
      </c>
      <c r="O1412">
        <v>0.85</v>
      </c>
      <c r="P1412">
        <v>0.5</v>
      </c>
      <c r="Q1412" t="s">
        <v>190</v>
      </c>
    </row>
    <row r="1413" spans="1:17" x14ac:dyDescent="0.3">
      <c r="A1413">
        <v>39753</v>
      </c>
      <c r="B1413" t="s">
        <v>475</v>
      </c>
      <c r="C1413" t="s">
        <v>85</v>
      </c>
      <c r="D1413" t="s">
        <v>22</v>
      </c>
      <c r="E1413">
        <v>7.27</v>
      </c>
      <c r="F1413" s="50">
        <v>44500</v>
      </c>
      <c r="G1413" s="50">
        <v>44501</v>
      </c>
      <c r="H1413">
        <v>7</v>
      </c>
      <c r="I1413">
        <v>2020</v>
      </c>
      <c r="J1413" t="s">
        <v>5</v>
      </c>
      <c r="K1413">
        <v>1</v>
      </c>
      <c r="L1413">
        <v>1.7</v>
      </c>
      <c r="M1413">
        <v>1.7</v>
      </c>
      <c r="N1413">
        <v>2</v>
      </c>
      <c r="O1413">
        <v>0.85</v>
      </c>
      <c r="P1413">
        <v>0.5</v>
      </c>
      <c r="Q1413" t="s">
        <v>41</v>
      </c>
    </row>
    <row r="1414" spans="1:17" x14ac:dyDescent="0.3">
      <c r="A1414">
        <v>39753</v>
      </c>
      <c r="B1414" t="s">
        <v>475</v>
      </c>
      <c r="C1414" t="s">
        <v>85</v>
      </c>
      <c r="D1414" t="s">
        <v>22</v>
      </c>
      <c r="E1414">
        <v>7.27</v>
      </c>
      <c r="F1414" s="50">
        <v>44500</v>
      </c>
      <c r="G1414" s="50">
        <v>44501</v>
      </c>
      <c r="H1414">
        <v>7</v>
      </c>
      <c r="I1414">
        <v>2020</v>
      </c>
      <c r="J1414" t="s">
        <v>5</v>
      </c>
      <c r="K1414">
        <v>1</v>
      </c>
      <c r="L1414">
        <v>1.7</v>
      </c>
      <c r="M1414">
        <v>1.7</v>
      </c>
      <c r="N1414">
        <v>2</v>
      </c>
      <c r="O1414">
        <v>0.85</v>
      </c>
      <c r="P1414">
        <v>0.5</v>
      </c>
      <c r="Q1414" t="s">
        <v>32</v>
      </c>
    </row>
    <row r="1415" spans="1:17" x14ac:dyDescent="0.3">
      <c r="A1415">
        <v>39753</v>
      </c>
      <c r="B1415" t="s">
        <v>475</v>
      </c>
      <c r="C1415" t="s">
        <v>85</v>
      </c>
      <c r="D1415" t="s">
        <v>22</v>
      </c>
      <c r="E1415">
        <v>7.27</v>
      </c>
      <c r="F1415" s="50">
        <v>44500</v>
      </c>
      <c r="G1415" s="50">
        <v>44501</v>
      </c>
      <c r="H1415">
        <v>7</v>
      </c>
      <c r="I1415">
        <v>2020</v>
      </c>
      <c r="J1415" t="s">
        <v>5</v>
      </c>
      <c r="K1415">
        <v>1</v>
      </c>
      <c r="L1415">
        <v>1.7</v>
      </c>
      <c r="M1415">
        <v>1.7</v>
      </c>
      <c r="N1415">
        <v>2</v>
      </c>
      <c r="O1415">
        <v>0.85</v>
      </c>
      <c r="P1415">
        <v>0.5</v>
      </c>
      <c r="Q1415" t="s">
        <v>42</v>
      </c>
    </row>
    <row r="1416" spans="1:17" x14ac:dyDescent="0.3">
      <c r="A1416">
        <v>30276</v>
      </c>
      <c r="B1416" t="s">
        <v>476</v>
      </c>
      <c r="C1416" t="s">
        <v>16</v>
      </c>
      <c r="D1416" t="s">
        <v>62</v>
      </c>
      <c r="E1416">
        <v>8.5</v>
      </c>
      <c r="F1416" s="50">
        <v>42519</v>
      </c>
      <c r="G1416" s="50">
        <v>42520</v>
      </c>
      <c r="H1416">
        <v>10</v>
      </c>
      <c r="I1416">
        <v>2015</v>
      </c>
      <c r="J1416" t="s">
        <v>19</v>
      </c>
      <c r="K1416">
        <v>12</v>
      </c>
      <c r="L1416">
        <v>0.40555555555555561</v>
      </c>
      <c r="M1416">
        <v>4.8666666666666671</v>
      </c>
      <c r="N1416">
        <v>2</v>
      </c>
      <c r="O1416">
        <v>2.433333333333334</v>
      </c>
      <c r="P1416">
        <v>6</v>
      </c>
      <c r="Q1416" t="s">
        <v>23</v>
      </c>
    </row>
    <row r="1417" spans="1:17" x14ac:dyDescent="0.3">
      <c r="A1417">
        <v>30276</v>
      </c>
      <c r="B1417" t="s">
        <v>476</v>
      </c>
      <c r="C1417" t="s">
        <v>16</v>
      </c>
      <c r="D1417" t="s">
        <v>62</v>
      </c>
      <c r="E1417">
        <v>8.5</v>
      </c>
      <c r="F1417" s="50">
        <v>42519</v>
      </c>
      <c r="G1417" s="50">
        <v>42520</v>
      </c>
      <c r="H1417">
        <v>10</v>
      </c>
      <c r="I1417">
        <v>2015</v>
      </c>
      <c r="J1417" t="s">
        <v>19</v>
      </c>
      <c r="K1417">
        <v>12</v>
      </c>
      <c r="L1417">
        <v>0.40555555555555561</v>
      </c>
      <c r="M1417">
        <v>4.8666666666666671</v>
      </c>
      <c r="N1417">
        <v>2</v>
      </c>
      <c r="O1417">
        <v>2.433333333333334</v>
      </c>
      <c r="P1417">
        <v>6</v>
      </c>
      <c r="Q1417" t="s">
        <v>75</v>
      </c>
    </row>
    <row r="1418" spans="1:17" x14ac:dyDescent="0.3">
      <c r="A1418">
        <v>30276</v>
      </c>
      <c r="B1418" t="s">
        <v>476</v>
      </c>
      <c r="C1418" t="s">
        <v>16</v>
      </c>
      <c r="D1418" t="s">
        <v>62</v>
      </c>
      <c r="E1418">
        <v>8.5</v>
      </c>
      <c r="F1418" s="50">
        <v>42519</v>
      </c>
      <c r="G1418" s="50">
        <v>42520</v>
      </c>
      <c r="H1418">
        <v>10</v>
      </c>
      <c r="I1418">
        <v>2015</v>
      </c>
      <c r="J1418" t="s">
        <v>19</v>
      </c>
      <c r="K1418">
        <v>12</v>
      </c>
      <c r="L1418">
        <v>0.40555555555555561</v>
      </c>
      <c r="M1418">
        <v>4.8666666666666671</v>
      </c>
      <c r="N1418">
        <v>2</v>
      </c>
      <c r="O1418">
        <v>2.433333333333334</v>
      </c>
      <c r="P1418">
        <v>6</v>
      </c>
      <c r="Q1418" t="s">
        <v>20</v>
      </c>
    </row>
    <row r="1419" spans="1:17" x14ac:dyDescent="0.3">
      <c r="A1419">
        <v>30276</v>
      </c>
      <c r="B1419" t="s">
        <v>476</v>
      </c>
      <c r="C1419" t="s">
        <v>16</v>
      </c>
      <c r="D1419" t="s">
        <v>62</v>
      </c>
      <c r="E1419">
        <v>8.5</v>
      </c>
      <c r="F1419" s="50">
        <v>42519</v>
      </c>
      <c r="G1419" s="50">
        <v>42520</v>
      </c>
      <c r="H1419">
        <v>10</v>
      </c>
      <c r="I1419">
        <v>2015</v>
      </c>
      <c r="J1419" t="s">
        <v>19</v>
      </c>
      <c r="K1419">
        <v>12</v>
      </c>
      <c r="L1419">
        <v>0.40555555555555561</v>
      </c>
      <c r="M1419">
        <v>4.8666666666666671</v>
      </c>
      <c r="N1419">
        <v>2</v>
      </c>
      <c r="O1419">
        <v>2.433333333333334</v>
      </c>
      <c r="P1419">
        <v>6</v>
      </c>
      <c r="Q1419" t="s">
        <v>57</v>
      </c>
    </row>
    <row r="1420" spans="1:17" x14ac:dyDescent="0.3">
      <c r="A1420">
        <v>30276</v>
      </c>
      <c r="B1420" t="s">
        <v>476</v>
      </c>
      <c r="C1420" t="s">
        <v>16</v>
      </c>
      <c r="D1420" t="s">
        <v>62</v>
      </c>
      <c r="E1420">
        <v>8.5</v>
      </c>
      <c r="F1420" s="50">
        <v>42519</v>
      </c>
      <c r="G1420" s="50">
        <v>42520</v>
      </c>
      <c r="H1420">
        <v>10</v>
      </c>
      <c r="I1420">
        <v>2015</v>
      </c>
      <c r="J1420" t="s">
        <v>19</v>
      </c>
      <c r="K1420">
        <v>12</v>
      </c>
      <c r="L1420">
        <v>0.40555555555555561</v>
      </c>
      <c r="M1420">
        <v>4.8666666666666671</v>
      </c>
      <c r="N1420">
        <v>2</v>
      </c>
      <c r="O1420">
        <v>2.433333333333334</v>
      </c>
      <c r="P1420">
        <v>6</v>
      </c>
      <c r="Q1420" t="s">
        <v>66</v>
      </c>
    </row>
    <row r="1421" spans="1:17" x14ac:dyDescent="0.3">
      <c r="A1421">
        <v>30276</v>
      </c>
      <c r="B1421" t="s">
        <v>476</v>
      </c>
      <c r="C1421" t="s">
        <v>16</v>
      </c>
      <c r="D1421" t="s">
        <v>62</v>
      </c>
      <c r="E1421">
        <v>8.5</v>
      </c>
      <c r="F1421" s="50">
        <v>42519</v>
      </c>
      <c r="G1421" s="50">
        <v>42520</v>
      </c>
      <c r="H1421">
        <v>10</v>
      </c>
      <c r="I1421">
        <v>2015</v>
      </c>
      <c r="J1421" t="s">
        <v>19</v>
      </c>
      <c r="K1421">
        <v>12</v>
      </c>
      <c r="L1421">
        <v>0.40555555555555561</v>
      </c>
      <c r="M1421">
        <v>4.8666666666666671</v>
      </c>
      <c r="N1421">
        <v>2</v>
      </c>
      <c r="O1421">
        <v>2.433333333333334</v>
      </c>
      <c r="P1421">
        <v>6</v>
      </c>
      <c r="Q1421" t="s">
        <v>130</v>
      </c>
    </row>
    <row r="1422" spans="1:17" x14ac:dyDescent="0.3">
      <c r="A1422">
        <v>34134</v>
      </c>
      <c r="B1422" t="s">
        <v>477</v>
      </c>
      <c r="C1422" t="s">
        <v>16</v>
      </c>
      <c r="D1422" t="s">
        <v>62</v>
      </c>
      <c r="E1422">
        <v>7.5</v>
      </c>
      <c r="F1422" s="50">
        <v>43725</v>
      </c>
      <c r="G1422" s="50">
        <v>43726</v>
      </c>
      <c r="H1422">
        <v>8</v>
      </c>
      <c r="I1422">
        <v>2019</v>
      </c>
      <c r="J1422" t="s">
        <v>17</v>
      </c>
      <c r="K1422">
        <v>12</v>
      </c>
      <c r="L1422">
        <v>0.3972222222222222</v>
      </c>
      <c r="M1422">
        <v>4.7666666666666666</v>
      </c>
      <c r="N1422">
        <v>2</v>
      </c>
      <c r="O1422">
        <v>2.3833333333333329</v>
      </c>
      <c r="P1422">
        <v>6</v>
      </c>
      <c r="Q1422" t="s">
        <v>23</v>
      </c>
    </row>
    <row r="1423" spans="1:17" x14ac:dyDescent="0.3">
      <c r="A1423">
        <v>34134</v>
      </c>
      <c r="B1423" t="s">
        <v>477</v>
      </c>
      <c r="C1423" t="s">
        <v>16</v>
      </c>
      <c r="D1423" t="s">
        <v>62</v>
      </c>
      <c r="E1423">
        <v>7.5</v>
      </c>
      <c r="F1423" s="50">
        <v>43725</v>
      </c>
      <c r="G1423" s="50">
        <v>43726</v>
      </c>
      <c r="H1423">
        <v>8</v>
      </c>
      <c r="I1423">
        <v>2019</v>
      </c>
      <c r="J1423" t="s">
        <v>17</v>
      </c>
      <c r="K1423">
        <v>12</v>
      </c>
      <c r="L1423">
        <v>0.3972222222222222</v>
      </c>
      <c r="M1423">
        <v>4.7666666666666666</v>
      </c>
      <c r="N1423">
        <v>2</v>
      </c>
      <c r="O1423">
        <v>2.3833333333333329</v>
      </c>
      <c r="P1423">
        <v>6</v>
      </c>
      <c r="Q1423" t="s">
        <v>75</v>
      </c>
    </row>
    <row r="1424" spans="1:17" x14ac:dyDescent="0.3">
      <c r="A1424">
        <v>34134</v>
      </c>
      <c r="B1424" t="s">
        <v>477</v>
      </c>
      <c r="C1424" t="s">
        <v>16</v>
      </c>
      <c r="D1424" t="s">
        <v>62</v>
      </c>
      <c r="E1424">
        <v>7.5</v>
      </c>
      <c r="F1424" s="50">
        <v>43725</v>
      </c>
      <c r="G1424" s="50">
        <v>43726</v>
      </c>
      <c r="H1424">
        <v>8</v>
      </c>
      <c r="I1424">
        <v>2019</v>
      </c>
      <c r="J1424" t="s">
        <v>17</v>
      </c>
      <c r="K1424">
        <v>12</v>
      </c>
      <c r="L1424">
        <v>0.3972222222222222</v>
      </c>
      <c r="M1424">
        <v>4.7666666666666666</v>
      </c>
      <c r="N1424">
        <v>2</v>
      </c>
      <c r="O1424">
        <v>2.3833333333333329</v>
      </c>
      <c r="P1424">
        <v>6</v>
      </c>
      <c r="Q1424" t="s">
        <v>20</v>
      </c>
    </row>
    <row r="1425" spans="1:17" x14ac:dyDescent="0.3">
      <c r="A1425">
        <v>34134</v>
      </c>
      <c r="B1425" t="s">
        <v>477</v>
      </c>
      <c r="C1425" t="s">
        <v>16</v>
      </c>
      <c r="D1425" t="s">
        <v>62</v>
      </c>
      <c r="E1425">
        <v>7.5</v>
      </c>
      <c r="F1425" s="50">
        <v>43725</v>
      </c>
      <c r="G1425" s="50">
        <v>43726</v>
      </c>
      <c r="H1425">
        <v>8</v>
      </c>
      <c r="I1425">
        <v>2019</v>
      </c>
      <c r="J1425" t="s">
        <v>17</v>
      </c>
      <c r="K1425">
        <v>12</v>
      </c>
      <c r="L1425">
        <v>0.3972222222222222</v>
      </c>
      <c r="M1425">
        <v>4.7666666666666666</v>
      </c>
      <c r="N1425">
        <v>2</v>
      </c>
      <c r="O1425">
        <v>2.3833333333333329</v>
      </c>
      <c r="P1425">
        <v>6</v>
      </c>
      <c r="Q1425" t="s">
        <v>57</v>
      </c>
    </row>
    <row r="1426" spans="1:17" x14ac:dyDescent="0.3">
      <c r="A1426">
        <v>34134</v>
      </c>
      <c r="B1426" t="s">
        <v>477</v>
      </c>
      <c r="C1426" t="s">
        <v>16</v>
      </c>
      <c r="D1426" t="s">
        <v>62</v>
      </c>
      <c r="E1426">
        <v>7.5</v>
      </c>
      <c r="F1426" s="50">
        <v>43725</v>
      </c>
      <c r="G1426" s="50">
        <v>43726</v>
      </c>
      <c r="H1426">
        <v>8</v>
      </c>
      <c r="I1426">
        <v>2019</v>
      </c>
      <c r="J1426" t="s">
        <v>17</v>
      </c>
      <c r="K1426">
        <v>12</v>
      </c>
      <c r="L1426">
        <v>0.3972222222222222</v>
      </c>
      <c r="M1426">
        <v>4.7666666666666666</v>
      </c>
      <c r="N1426">
        <v>2</v>
      </c>
      <c r="O1426">
        <v>2.3833333333333329</v>
      </c>
      <c r="P1426">
        <v>6</v>
      </c>
      <c r="Q1426" t="s">
        <v>66</v>
      </c>
    </row>
    <row r="1427" spans="1:17" x14ac:dyDescent="0.3">
      <c r="A1427">
        <v>34134</v>
      </c>
      <c r="B1427" t="s">
        <v>477</v>
      </c>
      <c r="C1427" t="s">
        <v>16</v>
      </c>
      <c r="D1427" t="s">
        <v>62</v>
      </c>
      <c r="E1427">
        <v>7.5</v>
      </c>
      <c r="F1427" s="50">
        <v>43725</v>
      </c>
      <c r="G1427" s="50">
        <v>43726</v>
      </c>
      <c r="H1427">
        <v>8</v>
      </c>
      <c r="I1427">
        <v>2019</v>
      </c>
      <c r="J1427" t="s">
        <v>17</v>
      </c>
      <c r="K1427">
        <v>12</v>
      </c>
      <c r="L1427">
        <v>0.3972222222222222</v>
      </c>
      <c r="M1427">
        <v>4.7666666666666666</v>
      </c>
      <c r="N1427">
        <v>2</v>
      </c>
      <c r="O1427">
        <v>2.3833333333333329</v>
      </c>
      <c r="P1427">
        <v>6</v>
      </c>
      <c r="Q1427" t="s">
        <v>130</v>
      </c>
    </row>
    <row r="1428" spans="1:17" x14ac:dyDescent="0.3">
      <c r="A1428">
        <v>39705</v>
      </c>
      <c r="B1428" t="s">
        <v>478</v>
      </c>
      <c r="C1428" t="s">
        <v>8</v>
      </c>
      <c r="D1428" t="s">
        <v>62</v>
      </c>
      <c r="E1428">
        <v>7.39</v>
      </c>
      <c r="F1428" s="50">
        <v>44092</v>
      </c>
      <c r="G1428" s="50">
        <v>44096</v>
      </c>
      <c r="H1428">
        <v>7</v>
      </c>
      <c r="I1428">
        <v>2019</v>
      </c>
      <c r="J1428" t="s">
        <v>19</v>
      </c>
      <c r="K1428">
        <v>6</v>
      </c>
      <c r="L1428">
        <v>0.2</v>
      </c>
      <c r="M1428">
        <v>1.2</v>
      </c>
      <c r="N1428">
        <v>5</v>
      </c>
      <c r="O1428">
        <v>0.24</v>
      </c>
      <c r="P1428">
        <v>1.2</v>
      </c>
      <c r="Q1428" t="s">
        <v>23</v>
      </c>
    </row>
    <row r="1429" spans="1:17" x14ac:dyDescent="0.3">
      <c r="A1429">
        <v>39705</v>
      </c>
      <c r="B1429" t="s">
        <v>478</v>
      </c>
      <c r="C1429" t="s">
        <v>8</v>
      </c>
      <c r="D1429" t="s">
        <v>62</v>
      </c>
      <c r="E1429">
        <v>7.39</v>
      </c>
      <c r="F1429" s="50">
        <v>44092</v>
      </c>
      <c r="G1429" s="50">
        <v>44096</v>
      </c>
      <c r="H1429">
        <v>7</v>
      </c>
      <c r="I1429">
        <v>2019</v>
      </c>
      <c r="J1429" t="s">
        <v>19</v>
      </c>
      <c r="K1429">
        <v>6</v>
      </c>
      <c r="L1429">
        <v>0.2</v>
      </c>
      <c r="M1429">
        <v>1.2</v>
      </c>
      <c r="N1429">
        <v>5</v>
      </c>
      <c r="O1429">
        <v>0.24</v>
      </c>
      <c r="P1429">
        <v>1.2</v>
      </c>
      <c r="Q1429" t="s">
        <v>75</v>
      </c>
    </row>
    <row r="1430" spans="1:17" x14ac:dyDescent="0.3">
      <c r="A1430">
        <v>39705</v>
      </c>
      <c r="B1430" t="s">
        <v>478</v>
      </c>
      <c r="C1430" t="s">
        <v>8</v>
      </c>
      <c r="D1430" t="s">
        <v>62</v>
      </c>
      <c r="E1430">
        <v>7.39</v>
      </c>
      <c r="F1430" s="50">
        <v>44092</v>
      </c>
      <c r="G1430" s="50">
        <v>44096</v>
      </c>
      <c r="H1430">
        <v>7</v>
      </c>
      <c r="I1430">
        <v>2019</v>
      </c>
      <c r="J1430" t="s">
        <v>19</v>
      </c>
      <c r="K1430">
        <v>6</v>
      </c>
      <c r="L1430">
        <v>0.2</v>
      </c>
      <c r="M1430">
        <v>1.2</v>
      </c>
      <c r="N1430">
        <v>5</v>
      </c>
      <c r="O1430">
        <v>0.24</v>
      </c>
      <c r="P1430">
        <v>1.2</v>
      </c>
      <c r="Q1430" t="s">
        <v>20</v>
      </c>
    </row>
    <row r="1431" spans="1:17" x14ac:dyDescent="0.3">
      <c r="A1431">
        <v>39705</v>
      </c>
      <c r="B1431" t="s">
        <v>478</v>
      </c>
      <c r="C1431" t="s">
        <v>8</v>
      </c>
      <c r="D1431" t="s">
        <v>62</v>
      </c>
      <c r="E1431">
        <v>7.39</v>
      </c>
      <c r="F1431" s="50">
        <v>44092</v>
      </c>
      <c r="G1431" s="50">
        <v>44096</v>
      </c>
      <c r="H1431">
        <v>7</v>
      </c>
      <c r="I1431">
        <v>2019</v>
      </c>
      <c r="J1431" t="s">
        <v>19</v>
      </c>
      <c r="K1431">
        <v>6</v>
      </c>
      <c r="L1431">
        <v>0.2</v>
      </c>
      <c r="M1431">
        <v>1.2</v>
      </c>
      <c r="N1431">
        <v>5</v>
      </c>
      <c r="O1431">
        <v>0.24</v>
      </c>
      <c r="P1431">
        <v>1.2</v>
      </c>
      <c r="Q1431" t="s">
        <v>57</v>
      </c>
    </row>
    <row r="1432" spans="1:17" x14ac:dyDescent="0.3">
      <c r="A1432">
        <v>39705</v>
      </c>
      <c r="B1432" t="s">
        <v>478</v>
      </c>
      <c r="C1432" t="s">
        <v>8</v>
      </c>
      <c r="D1432" t="s">
        <v>62</v>
      </c>
      <c r="E1432">
        <v>7.39</v>
      </c>
      <c r="F1432" s="50">
        <v>44092</v>
      </c>
      <c r="G1432" s="50">
        <v>44096</v>
      </c>
      <c r="H1432">
        <v>7</v>
      </c>
      <c r="I1432">
        <v>2019</v>
      </c>
      <c r="J1432" t="s">
        <v>19</v>
      </c>
      <c r="K1432">
        <v>6</v>
      </c>
      <c r="L1432">
        <v>0.2</v>
      </c>
      <c r="M1432">
        <v>1.2</v>
      </c>
      <c r="N1432">
        <v>5</v>
      </c>
      <c r="O1432">
        <v>0.24</v>
      </c>
      <c r="P1432">
        <v>1.2</v>
      </c>
      <c r="Q1432" t="s">
        <v>66</v>
      </c>
    </row>
    <row r="1433" spans="1:17" x14ac:dyDescent="0.3">
      <c r="A1433">
        <v>39705</v>
      </c>
      <c r="B1433" t="s">
        <v>478</v>
      </c>
      <c r="C1433" t="s">
        <v>8</v>
      </c>
      <c r="D1433" t="s">
        <v>62</v>
      </c>
      <c r="E1433">
        <v>7.39</v>
      </c>
      <c r="F1433" s="50">
        <v>44092</v>
      </c>
      <c r="G1433" s="50">
        <v>44096</v>
      </c>
      <c r="H1433">
        <v>7</v>
      </c>
      <c r="I1433">
        <v>2019</v>
      </c>
      <c r="J1433" t="s">
        <v>19</v>
      </c>
      <c r="K1433">
        <v>6</v>
      </c>
      <c r="L1433">
        <v>0.2</v>
      </c>
      <c r="M1433">
        <v>1.2</v>
      </c>
      <c r="N1433">
        <v>5</v>
      </c>
      <c r="O1433">
        <v>0.24</v>
      </c>
      <c r="P1433">
        <v>1.2</v>
      </c>
      <c r="Q1433" t="s">
        <v>130</v>
      </c>
    </row>
    <row r="1434" spans="1:17" x14ac:dyDescent="0.3">
      <c r="A1434">
        <v>31772</v>
      </c>
      <c r="B1434" t="s">
        <v>479</v>
      </c>
      <c r="C1434" t="s">
        <v>8</v>
      </c>
      <c r="D1434" t="s">
        <v>62</v>
      </c>
      <c r="E1434">
        <v>7.7</v>
      </c>
      <c r="F1434" s="50">
        <v>43917</v>
      </c>
      <c r="G1434" s="50">
        <v>43917</v>
      </c>
      <c r="H1434">
        <v>7</v>
      </c>
      <c r="I1434">
        <v>2015</v>
      </c>
      <c r="J1434" t="s">
        <v>19</v>
      </c>
      <c r="K1434">
        <v>6</v>
      </c>
      <c r="L1434">
        <v>0.20833333333333329</v>
      </c>
      <c r="M1434">
        <v>1.25</v>
      </c>
      <c r="N1434">
        <v>1</v>
      </c>
      <c r="O1434">
        <v>1.25</v>
      </c>
      <c r="P1434">
        <v>6</v>
      </c>
      <c r="Q1434" t="s">
        <v>23</v>
      </c>
    </row>
    <row r="1435" spans="1:17" x14ac:dyDescent="0.3">
      <c r="A1435">
        <v>31772</v>
      </c>
      <c r="B1435" t="s">
        <v>479</v>
      </c>
      <c r="C1435" t="s">
        <v>8</v>
      </c>
      <c r="D1435" t="s">
        <v>62</v>
      </c>
      <c r="E1435">
        <v>7.7</v>
      </c>
      <c r="F1435" s="50">
        <v>43917</v>
      </c>
      <c r="G1435" s="50">
        <v>43917</v>
      </c>
      <c r="H1435">
        <v>7</v>
      </c>
      <c r="I1435">
        <v>2015</v>
      </c>
      <c r="J1435" t="s">
        <v>19</v>
      </c>
      <c r="K1435">
        <v>6</v>
      </c>
      <c r="L1435">
        <v>0.20833333333333329</v>
      </c>
      <c r="M1435">
        <v>1.25</v>
      </c>
      <c r="N1435">
        <v>1</v>
      </c>
      <c r="O1435">
        <v>1.25</v>
      </c>
      <c r="P1435">
        <v>6</v>
      </c>
      <c r="Q1435" t="s">
        <v>75</v>
      </c>
    </row>
    <row r="1436" spans="1:17" x14ac:dyDescent="0.3">
      <c r="A1436">
        <v>31772</v>
      </c>
      <c r="B1436" t="s">
        <v>479</v>
      </c>
      <c r="C1436" t="s">
        <v>8</v>
      </c>
      <c r="D1436" t="s">
        <v>62</v>
      </c>
      <c r="E1436">
        <v>7.7</v>
      </c>
      <c r="F1436" s="50">
        <v>43917</v>
      </c>
      <c r="G1436" s="50">
        <v>43917</v>
      </c>
      <c r="H1436">
        <v>7</v>
      </c>
      <c r="I1436">
        <v>2015</v>
      </c>
      <c r="J1436" t="s">
        <v>19</v>
      </c>
      <c r="K1436">
        <v>6</v>
      </c>
      <c r="L1436">
        <v>0.20833333333333329</v>
      </c>
      <c r="M1436">
        <v>1.25</v>
      </c>
      <c r="N1436">
        <v>1</v>
      </c>
      <c r="O1436">
        <v>1.25</v>
      </c>
      <c r="P1436">
        <v>6</v>
      </c>
      <c r="Q1436" t="s">
        <v>20</v>
      </c>
    </row>
    <row r="1437" spans="1:17" x14ac:dyDescent="0.3">
      <c r="A1437">
        <v>31772</v>
      </c>
      <c r="B1437" t="s">
        <v>479</v>
      </c>
      <c r="C1437" t="s">
        <v>8</v>
      </c>
      <c r="D1437" t="s">
        <v>62</v>
      </c>
      <c r="E1437">
        <v>7.7</v>
      </c>
      <c r="F1437" s="50">
        <v>43917</v>
      </c>
      <c r="G1437" s="50">
        <v>43917</v>
      </c>
      <c r="H1437">
        <v>7</v>
      </c>
      <c r="I1437">
        <v>2015</v>
      </c>
      <c r="J1437" t="s">
        <v>19</v>
      </c>
      <c r="K1437">
        <v>6</v>
      </c>
      <c r="L1437">
        <v>0.20833333333333329</v>
      </c>
      <c r="M1437">
        <v>1.25</v>
      </c>
      <c r="N1437">
        <v>1</v>
      </c>
      <c r="O1437">
        <v>1.25</v>
      </c>
      <c r="P1437">
        <v>6</v>
      </c>
      <c r="Q1437" t="s">
        <v>57</v>
      </c>
    </row>
    <row r="1438" spans="1:17" x14ac:dyDescent="0.3">
      <c r="A1438">
        <v>31772</v>
      </c>
      <c r="B1438" t="s">
        <v>479</v>
      </c>
      <c r="C1438" t="s">
        <v>8</v>
      </c>
      <c r="D1438" t="s">
        <v>62</v>
      </c>
      <c r="E1438">
        <v>7.7</v>
      </c>
      <c r="F1438" s="50">
        <v>43917</v>
      </c>
      <c r="G1438" s="50">
        <v>43917</v>
      </c>
      <c r="H1438">
        <v>7</v>
      </c>
      <c r="I1438">
        <v>2015</v>
      </c>
      <c r="J1438" t="s">
        <v>19</v>
      </c>
      <c r="K1438">
        <v>6</v>
      </c>
      <c r="L1438">
        <v>0.20833333333333329</v>
      </c>
      <c r="M1438">
        <v>1.25</v>
      </c>
      <c r="N1438">
        <v>1</v>
      </c>
      <c r="O1438">
        <v>1.25</v>
      </c>
      <c r="P1438">
        <v>6</v>
      </c>
      <c r="Q1438" t="s">
        <v>66</v>
      </c>
    </row>
    <row r="1439" spans="1:17" x14ac:dyDescent="0.3">
      <c r="A1439">
        <v>31772</v>
      </c>
      <c r="B1439" t="s">
        <v>479</v>
      </c>
      <c r="C1439" t="s">
        <v>8</v>
      </c>
      <c r="D1439" t="s">
        <v>62</v>
      </c>
      <c r="E1439">
        <v>7.7</v>
      </c>
      <c r="F1439" s="50">
        <v>43917</v>
      </c>
      <c r="G1439" s="50">
        <v>43917</v>
      </c>
      <c r="H1439">
        <v>7</v>
      </c>
      <c r="I1439">
        <v>2015</v>
      </c>
      <c r="J1439" t="s">
        <v>19</v>
      </c>
      <c r="K1439">
        <v>6</v>
      </c>
      <c r="L1439">
        <v>0.20833333333333329</v>
      </c>
      <c r="M1439">
        <v>1.25</v>
      </c>
      <c r="N1439">
        <v>1</v>
      </c>
      <c r="O1439">
        <v>1.25</v>
      </c>
      <c r="P1439">
        <v>6</v>
      </c>
      <c r="Q1439" t="s">
        <v>130</v>
      </c>
    </row>
    <row r="1440" spans="1:17" x14ac:dyDescent="0.3">
      <c r="A1440">
        <v>31704</v>
      </c>
      <c r="B1440" t="s">
        <v>480</v>
      </c>
      <c r="C1440" t="s">
        <v>50</v>
      </c>
      <c r="D1440" t="s">
        <v>62</v>
      </c>
      <c r="E1440">
        <v>7.7</v>
      </c>
      <c r="F1440" s="50">
        <v>43917</v>
      </c>
      <c r="G1440" s="50">
        <v>43917</v>
      </c>
      <c r="H1440">
        <v>8</v>
      </c>
      <c r="I1440">
        <v>2015</v>
      </c>
      <c r="J1440" t="s">
        <v>19</v>
      </c>
      <c r="K1440">
        <v>1</v>
      </c>
      <c r="L1440">
        <v>0.40305555555555561</v>
      </c>
      <c r="M1440">
        <v>0.40305555555555561</v>
      </c>
      <c r="N1440">
        <v>1</v>
      </c>
      <c r="O1440">
        <v>0.40305555555555561</v>
      </c>
      <c r="P1440">
        <v>1</v>
      </c>
      <c r="Q1440" t="s">
        <v>23</v>
      </c>
    </row>
    <row r="1441" spans="1:17" x14ac:dyDescent="0.3">
      <c r="A1441">
        <v>31704</v>
      </c>
      <c r="B1441" t="s">
        <v>480</v>
      </c>
      <c r="C1441" t="s">
        <v>50</v>
      </c>
      <c r="D1441" t="s">
        <v>62</v>
      </c>
      <c r="E1441">
        <v>7.7</v>
      </c>
      <c r="F1441" s="50">
        <v>43917</v>
      </c>
      <c r="G1441" s="50">
        <v>43917</v>
      </c>
      <c r="H1441">
        <v>8</v>
      </c>
      <c r="I1441">
        <v>2015</v>
      </c>
      <c r="J1441" t="s">
        <v>19</v>
      </c>
      <c r="K1441">
        <v>1</v>
      </c>
      <c r="L1441">
        <v>0.40305555555555561</v>
      </c>
      <c r="M1441">
        <v>0.40305555555555561</v>
      </c>
      <c r="N1441">
        <v>1</v>
      </c>
      <c r="O1441">
        <v>0.40305555555555561</v>
      </c>
      <c r="P1441">
        <v>1</v>
      </c>
      <c r="Q1441" t="s">
        <v>20</v>
      </c>
    </row>
    <row r="1442" spans="1:17" x14ac:dyDescent="0.3">
      <c r="A1442">
        <v>31704</v>
      </c>
      <c r="B1442" t="s">
        <v>480</v>
      </c>
      <c r="C1442" t="s">
        <v>50</v>
      </c>
      <c r="D1442" t="s">
        <v>62</v>
      </c>
      <c r="E1442">
        <v>7.7</v>
      </c>
      <c r="F1442" s="50">
        <v>43917</v>
      </c>
      <c r="G1442" s="50">
        <v>43917</v>
      </c>
      <c r="H1442">
        <v>8</v>
      </c>
      <c r="I1442">
        <v>2015</v>
      </c>
      <c r="J1442" t="s">
        <v>19</v>
      </c>
      <c r="K1442">
        <v>1</v>
      </c>
      <c r="L1442">
        <v>0.40305555555555561</v>
      </c>
      <c r="M1442">
        <v>0.40305555555555561</v>
      </c>
      <c r="N1442">
        <v>1</v>
      </c>
      <c r="O1442">
        <v>0.40305555555555561</v>
      </c>
      <c r="P1442">
        <v>1</v>
      </c>
      <c r="Q1442" t="s">
        <v>57</v>
      </c>
    </row>
    <row r="1443" spans="1:17" x14ac:dyDescent="0.3">
      <c r="A1443">
        <v>31704</v>
      </c>
      <c r="B1443" t="s">
        <v>480</v>
      </c>
      <c r="C1443" t="s">
        <v>50</v>
      </c>
      <c r="D1443" t="s">
        <v>62</v>
      </c>
      <c r="E1443">
        <v>7.7</v>
      </c>
      <c r="F1443" s="50">
        <v>43917</v>
      </c>
      <c r="G1443" s="50">
        <v>43917</v>
      </c>
      <c r="H1443">
        <v>8</v>
      </c>
      <c r="I1443">
        <v>2015</v>
      </c>
      <c r="J1443" t="s">
        <v>19</v>
      </c>
      <c r="K1443">
        <v>1</v>
      </c>
      <c r="L1443">
        <v>0.40305555555555561</v>
      </c>
      <c r="M1443">
        <v>0.40305555555555561</v>
      </c>
      <c r="N1443">
        <v>1</v>
      </c>
      <c r="O1443">
        <v>0.40305555555555561</v>
      </c>
      <c r="P1443">
        <v>1</v>
      </c>
      <c r="Q1443" t="s">
        <v>66</v>
      </c>
    </row>
    <row r="1444" spans="1:17" x14ac:dyDescent="0.3">
      <c r="A1444">
        <v>31704</v>
      </c>
      <c r="B1444" t="s">
        <v>480</v>
      </c>
      <c r="C1444" t="s">
        <v>50</v>
      </c>
      <c r="D1444" t="s">
        <v>62</v>
      </c>
      <c r="E1444">
        <v>7.7</v>
      </c>
      <c r="F1444" s="50">
        <v>43917</v>
      </c>
      <c r="G1444" s="50">
        <v>43917</v>
      </c>
      <c r="H1444">
        <v>8</v>
      </c>
      <c r="I1444">
        <v>2015</v>
      </c>
      <c r="J1444" t="s">
        <v>19</v>
      </c>
      <c r="K1444">
        <v>1</v>
      </c>
      <c r="L1444">
        <v>0.40305555555555561</v>
      </c>
      <c r="M1444">
        <v>0.40305555555555561</v>
      </c>
      <c r="N1444">
        <v>1</v>
      </c>
      <c r="O1444">
        <v>0.40305555555555561</v>
      </c>
      <c r="P1444">
        <v>1</v>
      </c>
      <c r="Q1444" t="s">
        <v>130</v>
      </c>
    </row>
    <row r="1445" spans="1:17" x14ac:dyDescent="0.3">
      <c r="A1445">
        <v>34392</v>
      </c>
      <c r="B1445" t="s">
        <v>481</v>
      </c>
      <c r="C1445" t="s">
        <v>16</v>
      </c>
      <c r="D1445" t="s">
        <v>4</v>
      </c>
      <c r="E1445">
        <v>5.56</v>
      </c>
      <c r="F1445" s="50">
        <v>44335</v>
      </c>
      <c r="G1445" s="50">
        <v>44340</v>
      </c>
      <c r="H1445">
        <v>5</v>
      </c>
      <c r="I1445">
        <v>2017</v>
      </c>
      <c r="J1445" t="s">
        <v>9</v>
      </c>
      <c r="K1445">
        <v>12</v>
      </c>
      <c r="L1445">
        <v>6.6666666666666666E-2</v>
      </c>
      <c r="M1445">
        <v>0.8</v>
      </c>
      <c r="N1445">
        <v>6</v>
      </c>
      <c r="O1445">
        <v>0.1333333333333333</v>
      </c>
      <c r="P1445">
        <v>2</v>
      </c>
      <c r="Q1445" t="s">
        <v>6</v>
      </c>
    </row>
    <row r="1446" spans="1:17" x14ac:dyDescent="0.3">
      <c r="A1446">
        <v>34733</v>
      </c>
      <c r="B1446" t="s">
        <v>482</v>
      </c>
      <c r="C1446" t="s">
        <v>8</v>
      </c>
      <c r="D1446" t="s">
        <v>4</v>
      </c>
      <c r="E1446">
        <v>5.49</v>
      </c>
      <c r="F1446" s="50">
        <v>44365</v>
      </c>
      <c r="G1446" s="50">
        <v>44365</v>
      </c>
      <c r="H1446">
        <v>4</v>
      </c>
      <c r="I1446">
        <v>2017</v>
      </c>
      <c r="J1446" t="s">
        <v>17</v>
      </c>
      <c r="K1446">
        <v>1</v>
      </c>
      <c r="L1446">
        <v>7.5555555555555556E-2</v>
      </c>
      <c r="M1446">
        <v>7.5555555555555556E-2</v>
      </c>
      <c r="N1446">
        <v>1</v>
      </c>
      <c r="O1446">
        <v>7.5555555555555556E-2</v>
      </c>
      <c r="P1446">
        <v>1</v>
      </c>
      <c r="Q1446" t="s">
        <v>6</v>
      </c>
    </row>
    <row r="1447" spans="1:17" x14ac:dyDescent="0.3">
      <c r="A1447">
        <v>36431</v>
      </c>
      <c r="B1447" t="s">
        <v>483</v>
      </c>
      <c r="C1447" t="s">
        <v>16</v>
      </c>
      <c r="D1447" t="s">
        <v>4</v>
      </c>
      <c r="E1447">
        <v>6.1</v>
      </c>
      <c r="F1447" s="50">
        <v>44365</v>
      </c>
      <c r="G1447" s="50">
        <v>44381</v>
      </c>
      <c r="H1447">
        <v>6</v>
      </c>
      <c r="I1447">
        <v>2018</v>
      </c>
      <c r="J1447" t="s">
        <v>5</v>
      </c>
      <c r="K1447">
        <v>12</v>
      </c>
      <c r="L1447">
        <v>6.6666666666666666E-2</v>
      </c>
      <c r="M1447">
        <v>0.8</v>
      </c>
      <c r="N1447">
        <v>17</v>
      </c>
      <c r="O1447">
        <v>4.7058823529411757E-2</v>
      </c>
      <c r="P1447">
        <v>0.70588235294117652</v>
      </c>
      <c r="Q1447" t="s">
        <v>6</v>
      </c>
    </row>
    <row r="1448" spans="1:17" x14ac:dyDescent="0.3">
      <c r="A1448">
        <v>38061</v>
      </c>
      <c r="B1448" t="s">
        <v>484</v>
      </c>
      <c r="C1448" t="s">
        <v>8</v>
      </c>
      <c r="D1448" t="s">
        <v>4</v>
      </c>
      <c r="E1448">
        <v>5.78</v>
      </c>
      <c r="F1448" s="50">
        <v>44365</v>
      </c>
      <c r="G1448" s="50">
        <v>44365</v>
      </c>
      <c r="H1448">
        <v>4</v>
      </c>
      <c r="I1448">
        <v>2018</v>
      </c>
      <c r="J1448" t="s">
        <v>5</v>
      </c>
      <c r="K1448">
        <v>1</v>
      </c>
      <c r="L1448">
        <v>6.6666666666666666E-2</v>
      </c>
      <c r="M1448">
        <v>6.6666666666666666E-2</v>
      </c>
      <c r="N1448">
        <v>1</v>
      </c>
      <c r="O1448">
        <v>6.6666666666666666E-2</v>
      </c>
      <c r="P1448">
        <v>1</v>
      </c>
      <c r="Q1448" t="s">
        <v>6</v>
      </c>
    </row>
    <row r="1449" spans="1:17" x14ac:dyDescent="0.3">
      <c r="A1449">
        <v>195</v>
      </c>
      <c r="B1449" t="s">
        <v>485</v>
      </c>
      <c r="C1449" t="s">
        <v>16</v>
      </c>
      <c r="D1449" t="s">
        <v>4</v>
      </c>
      <c r="E1449">
        <v>7.11</v>
      </c>
      <c r="F1449" s="50">
        <v>42668</v>
      </c>
      <c r="G1449" s="50">
        <v>42677</v>
      </c>
      <c r="H1449">
        <v>5</v>
      </c>
      <c r="I1449">
        <v>2002</v>
      </c>
      <c r="J1449" t="s">
        <v>9</v>
      </c>
      <c r="K1449">
        <v>12</v>
      </c>
      <c r="L1449">
        <v>0.38333333333333341</v>
      </c>
      <c r="M1449">
        <v>4.6000000000000014</v>
      </c>
      <c r="N1449">
        <v>10</v>
      </c>
      <c r="O1449">
        <v>0.46000000000000008</v>
      </c>
      <c r="P1449">
        <v>1.2</v>
      </c>
      <c r="Q1449" t="s">
        <v>24</v>
      </c>
    </row>
    <row r="1450" spans="1:17" x14ac:dyDescent="0.3">
      <c r="A1450">
        <v>195</v>
      </c>
      <c r="B1450" t="s">
        <v>485</v>
      </c>
      <c r="C1450" t="s">
        <v>16</v>
      </c>
      <c r="D1450" t="s">
        <v>4</v>
      </c>
      <c r="E1450">
        <v>7.11</v>
      </c>
      <c r="F1450" s="50">
        <v>42668</v>
      </c>
      <c r="G1450" s="50">
        <v>42677</v>
      </c>
      <c r="H1450">
        <v>5</v>
      </c>
      <c r="I1450">
        <v>2002</v>
      </c>
      <c r="J1450" t="s">
        <v>9</v>
      </c>
      <c r="K1450">
        <v>12</v>
      </c>
      <c r="L1450">
        <v>0.38333333333333341</v>
      </c>
      <c r="M1450">
        <v>4.6000000000000014</v>
      </c>
      <c r="N1450">
        <v>10</v>
      </c>
      <c r="O1450">
        <v>0.46000000000000008</v>
      </c>
      <c r="P1450">
        <v>1.2</v>
      </c>
      <c r="Q1450" t="s">
        <v>41</v>
      </c>
    </row>
    <row r="1451" spans="1:17" x14ac:dyDescent="0.3">
      <c r="A1451">
        <v>195</v>
      </c>
      <c r="B1451" t="s">
        <v>485</v>
      </c>
      <c r="C1451" t="s">
        <v>16</v>
      </c>
      <c r="D1451" t="s">
        <v>4</v>
      </c>
      <c r="E1451">
        <v>7.11</v>
      </c>
      <c r="F1451" s="50">
        <v>42668</v>
      </c>
      <c r="G1451" s="50">
        <v>42677</v>
      </c>
      <c r="H1451">
        <v>5</v>
      </c>
      <c r="I1451">
        <v>2002</v>
      </c>
      <c r="J1451" t="s">
        <v>9</v>
      </c>
      <c r="K1451">
        <v>12</v>
      </c>
      <c r="L1451">
        <v>0.38333333333333341</v>
      </c>
      <c r="M1451">
        <v>4.6000000000000014</v>
      </c>
      <c r="N1451">
        <v>10</v>
      </c>
      <c r="O1451">
        <v>0.46000000000000008</v>
      </c>
      <c r="P1451">
        <v>1.2</v>
      </c>
      <c r="Q1451" t="s">
        <v>32</v>
      </c>
    </row>
    <row r="1452" spans="1:17" x14ac:dyDescent="0.3">
      <c r="A1452">
        <v>195</v>
      </c>
      <c r="B1452" t="s">
        <v>485</v>
      </c>
      <c r="C1452" t="s">
        <v>16</v>
      </c>
      <c r="D1452" t="s">
        <v>4</v>
      </c>
      <c r="E1452">
        <v>7.11</v>
      </c>
      <c r="F1452" s="50">
        <v>42668</v>
      </c>
      <c r="G1452" s="50">
        <v>42677</v>
      </c>
      <c r="H1452">
        <v>5</v>
      </c>
      <c r="I1452">
        <v>2002</v>
      </c>
      <c r="J1452" t="s">
        <v>9</v>
      </c>
      <c r="K1452">
        <v>12</v>
      </c>
      <c r="L1452">
        <v>0.38333333333333341</v>
      </c>
      <c r="M1452">
        <v>4.6000000000000014</v>
      </c>
      <c r="N1452">
        <v>10</v>
      </c>
      <c r="O1452">
        <v>0.46000000000000008</v>
      </c>
      <c r="P1452">
        <v>1.2</v>
      </c>
      <c r="Q1452" t="s">
        <v>13</v>
      </c>
    </row>
    <row r="1453" spans="1:17" x14ac:dyDescent="0.3">
      <c r="A1453">
        <v>40331</v>
      </c>
      <c r="B1453" t="s">
        <v>486</v>
      </c>
      <c r="C1453" t="s">
        <v>85</v>
      </c>
      <c r="D1453" t="s">
        <v>22</v>
      </c>
      <c r="E1453">
        <v>7.55</v>
      </c>
      <c r="F1453" s="50">
        <v>44688</v>
      </c>
      <c r="G1453" s="50">
        <v>44688</v>
      </c>
      <c r="H1453">
        <v>6</v>
      </c>
      <c r="I1453">
        <v>2020</v>
      </c>
      <c r="J1453" t="s">
        <v>9</v>
      </c>
      <c r="K1453">
        <v>1</v>
      </c>
      <c r="L1453">
        <v>1.184166666666667</v>
      </c>
      <c r="M1453">
        <v>1.184166666666667</v>
      </c>
      <c r="N1453">
        <v>1</v>
      </c>
      <c r="O1453">
        <v>1.184166666666667</v>
      </c>
      <c r="P1453">
        <v>1</v>
      </c>
      <c r="Q1453" t="s">
        <v>55</v>
      </c>
    </row>
    <row r="1454" spans="1:17" x14ac:dyDescent="0.3">
      <c r="A1454">
        <v>40331</v>
      </c>
      <c r="B1454" t="s">
        <v>486</v>
      </c>
      <c r="C1454" t="s">
        <v>85</v>
      </c>
      <c r="D1454" t="s">
        <v>22</v>
      </c>
      <c r="E1454">
        <v>7.55</v>
      </c>
      <c r="F1454" s="50">
        <v>44688</v>
      </c>
      <c r="G1454" s="50">
        <v>44688</v>
      </c>
      <c r="H1454">
        <v>6</v>
      </c>
      <c r="I1454">
        <v>2020</v>
      </c>
      <c r="J1454" t="s">
        <v>9</v>
      </c>
      <c r="K1454">
        <v>1</v>
      </c>
      <c r="L1454">
        <v>1.184166666666667</v>
      </c>
      <c r="M1454">
        <v>1.184166666666667</v>
      </c>
      <c r="N1454">
        <v>1</v>
      </c>
      <c r="O1454">
        <v>1.184166666666667</v>
      </c>
      <c r="P1454">
        <v>1</v>
      </c>
      <c r="Q1454" t="s">
        <v>38</v>
      </c>
    </row>
    <row r="1455" spans="1:17" x14ac:dyDescent="0.3">
      <c r="A1455">
        <v>40331</v>
      </c>
      <c r="B1455" t="s">
        <v>486</v>
      </c>
      <c r="C1455" t="s">
        <v>85</v>
      </c>
      <c r="D1455" t="s">
        <v>22</v>
      </c>
      <c r="E1455">
        <v>7.55</v>
      </c>
      <c r="F1455" s="50">
        <v>44688</v>
      </c>
      <c r="G1455" s="50">
        <v>44688</v>
      </c>
      <c r="H1455">
        <v>6</v>
      </c>
      <c r="I1455">
        <v>2020</v>
      </c>
      <c r="J1455" t="s">
        <v>9</v>
      </c>
      <c r="K1455">
        <v>1</v>
      </c>
      <c r="L1455">
        <v>1.184166666666667</v>
      </c>
      <c r="M1455">
        <v>1.184166666666667</v>
      </c>
      <c r="N1455">
        <v>1</v>
      </c>
      <c r="O1455">
        <v>1.184166666666667</v>
      </c>
      <c r="P1455">
        <v>1</v>
      </c>
      <c r="Q1455" t="s">
        <v>6</v>
      </c>
    </row>
    <row r="1456" spans="1:17" x14ac:dyDescent="0.3">
      <c r="A1456">
        <v>50955</v>
      </c>
      <c r="B1456" t="s">
        <v>487</v>
      </c>
      <c r="C1456" t="s">
        <v>16</v>
      </c>
      <c r="D1456" t="s">
        <v>4</v>
      </c>
      <c r="E1456">
        <v>6.52</v>
      </c>
      <c r="F1456" s="50">
        <v>45013</v>
      </c>
      <c r="G1456" s="50">
        <v>45037</v>
      </c>
      <c r="H1456">
        <v>6</v>
      </c>
      <c r="I1456">
        <v>2022</v>
      </c>
      <c r="J1456" t="s">
        <v>17</v>
      </c>
      <c r="K1456">
        <v>60</v>
      </c>
      <c r="L1456">
        <v>0.05</v>
      </c>
      <c r="M1456">
        <v>3</v>
      </c>
      <c r="N1456">
        <v>25</v>
      </c>
      <c r="O1456">
        <v>0.12</v>
      </c>
      <c r="P1456">
        <v>2.4</v>
      </c>
      <c r="Q1456" t="s">
        <v>20</v>
      </c>
    </row>
    <row r="1457" spans="1:17" x14ac:dyDescent="0.3">
      <c r="A1457">
        <v>50955</v>
      </c>
      <c r="B1457" t="s">
        <v>487</v>
      </c>
      <c r="C1457" t="s">
        <v>16</v>
      </c>
      <c r="D1457" t="s">
        <v>4</v>
      </c>
      <c r="E1457">
        <v>6.52</v>
      </c>
      <c r="F1457" s="50">
        <v>45013</v>
      </c>
      <c r="G1457" s="50">
        <v>45037</v>
      </c>
      <c r="H1457">
        <v>6</v>
      </c>
      <c r="I1457">
        <v>2022</v>
      </c>
      <c r="J1457" t="s">
        <v>17</v>
      </c>
      <c r="K1457">
        <v>60</v>
      </c>
      <c r="L1457">
        <v>0.05</v>
      </c>
      <c r="M1457">
        <v>3</v>
      </c>
      <c r="N1457">
        <v>25</v>
      </c>
      <c r="O1457">
        <v>0.12</v>
      </c>
      <c r="P1457">
        <v>2.4</v>
      </c>
      <c r="Q1457" t="s">
        <v>11</v>
      </c>
    </row>
    <row r="1458" spans="1:17" x14ac:dyDescent="0.3">
      <c r="A1458">
        <v>50955</v>
      </c>
      <c r="B1458" t="s">
        <v>487</v>
      </c>
      <c r="C1458" t="s">
        <v>16</v>
      </c>
      <c r="D1458" t="s">
        <v>4</v>
      </c>
      <c r="E1458">
        <v>6.52</v>
      </c>
      <c r="F1458" s="50">
        <v>45013</v>
      </c>
      <c r="G1458" s="50">
        <v>45037</v>
      </c>
      <c r="H1458">
        <v>6</v>
      </c>
      <c r="I1458">
        <v>2022</v>
      </c>
      <c r="J1458" t="s">
        <v>17</v>
      </c>
      <c r="K1458">
        <v>60</v>
      </c>
      <c r="L1458">
        <v>0.05</v>
      </c>
      <c r="M1458">
        <v>3</v>
      </c>
      <c r="N1458">
        <v>25</v>
      </c>
      <c r="O1458">
        <v>0.12</v>
      </c>
      <c r="P1458">
        <v>2.4</v>
      </c>
      <c r="Q1458" t="s">
        <v>118</v>
      </c>
    </row>
    <row r="1459" spans="1:17" x14ac:dyDescent="0.3">
      <c r="A1459">
        <v>41899</v>
      </c>
      <c r="B1459" t="s">
        <v>488</v>
      </c>
      <c r="C1459" t="s">
        <v>16</v>
      </c>
      <c r="D1459" t="s">
        <v>59</v>
      </c>
      <c r="E1459">
        <v>6.3</v>
      </c>
      <c r="F1459" s="50">
        <v>44531</v>
      </c>
      <c r="G1459" s="50">
        <v>44540</v>
      </c>
      <c r="H1459">
        <v>4</v>
      </c>
      <c r="I1459">
        <v>2021</v>
      </c>
      <c r="J1459" t="s">
        <v>9</v>
      </c>
      <c r="K1459">
        <v>12</v>
      </c>
      <c r="L1459">
        <v>0.40749999999999997</v>
      </c>
      <c r="M1459">
        <v>4.8899999999999997</v>
      </c>
      <c r="N1459">
        <v>10</v>
      </c>
      <c r="O1459">
        <v>0.48899999999999999</v>
      </c>
      <c r="P1459">
        <v>1.2</v>
      </c>
      <c r="Q1459" t="s">
        <v>23</v>
      </c>
    </row>
    <row r="1460" spans="1:17" x14ac:dyDescent="0.3">
      <c r="A1460">
        <v>41899</v>
      </c>
      <c r="B1460" t="s">
        <v>488</v>
      </c>
      <c r="C1460" t="s">
        <v>16</v>
      </c>
      <c r="D1460" t="s">
        <v>59</v>
      </c>
      <c r="E1460">
        <v>6.3</v>
      </c>
      <c r="F1460" s="50">
        <v>44531</v>
      </c>
      <c r="G1460" s="50">
        <v>44540</v>
      </c>
      <c r="H1460">
        <v>4</v>
      </c>
      <c r="I1460">
        <v>2021</v>
      </c>
      <c r="J1460" t="s">
        <v>9</v>
      </c>
      <c r="K1460">
        <v>12</v>
      </c>
      <c r="L1460">
        <v>0.40749999999999997</v>
      </c>
      <c r="M1460">
        <v>4.8899999999999997</v>
      </c>
      <c r="N1460">
        <v>10</v>
      </c>
      <c r="O1460">
        <v>0.48899999999999999</v>
      </c>
      <c r="P1460">
        <v>1.2</v>
      </c>
      <c r="Q1460" t="s">
        <v>10</v>
      </c>
    </row>
    <row r="1461" spans="1:17" x14ac:dyDescent="0.3">
      <c r="A1461">
        <v>41899</v>
      </c>
      <c r="B1461" t="s">
        <v>488</v>
      </c>
      <c r="C1461" t="s">
        <v>16</v>
      </c>
      <c r="D1461" t="s">
        <v>59</v>
      </c>
      <c r="E1461">
        <v>6.3</v>
      </c>
      <c r="F1461" s="50">
        <v>44531</v>
      </c>
      <c r="G1461" s="50">
        <v>44540</v>
      </c>
      <c r="H1461">
        <v>4</v>
      </c>
      <c r="I1461">
        <v>2021</v>
      </c>
      <c r="J1461" t="s">
        <v>9</v>
      </c>
      <c r="K1461">
        <v>12</v>
      </c>
      <c r="L1461">
        <v>0.40749999999999997</v>
      </c>
      <c r="M1461">
        <v>4.8899999999999997</v>
      </c>
      <c r="N1461">
        <v>10</v>
      </c>
      <c r="O1461">
        <v>0.48899999999999999</v>
      </c>
      <c r="P1461">
        <v>1.2</v>
      </c>
      <c r="Q1461" t="s">
        <v>56</v>
      </c>
    </row>
    <row r="1462" spans="1:17" x14ac:dyDescent="0.3">
      <c r="A1462">
        <v>41899</v>
      </c>
      <c r="B1462" t="s">
        <v>488</v>
      </c>
      <c r="C1462" t="s">
        <v>16</v>
      </c>
      <c r="D1462" t="s">
        <v>59</v>
      </c>
      <c r="E1462">
        <v>6.3</v>
      </c>
      <c r="F1462" s="50">
        <v>44531</v>
      </c>
      <c r="G1462" s="50">
        <v>44540</v>
      </c>
      <c r="H1462">
        <v>4</v>
      </c>
      <c r="I1462">
        <v>2021</v>
      </c>
      <c r="J1462" t="s">
        <v>9</v>
      </c>
      <c r="K1462">
        <v>12</v>
      </c>
      <c r="L1462">
        <v>0.40749999999999997</v>
      </c>
      <c r="M1462">
        <v>4.8899999999999997</v>
      </c>
      <c r="N1462">
        <v>10</v>
      </c>
      <c r="O1462">
        <v>0.48899999999999999</v>
      </c>
      <c r="P1462">
        <v>1.2</v>
      </c>
      <c r="Q1462" t="s">
        <v>11</v>
      </c>
    </row>
    <row r="1463" spans="1:17" x14ac:dyDescent="0.3">
      <c r="A1463">
        <v>41899</v>
      </c>
      <c r="B1463" t="s">
        <v>488</v>
      </c>
      <c r="C1463" t="s">
        <v>16</v>
      </c>
      <c r="D1463" t="s">
        <v>59</v>
      </c>
      <c r="E1463">
        <v>6.3</v>
      </c>
      <c r="F1463" s="50">
        <v>44531</v>
      </c>
      <c r="G1463" s="50">
        <v>44540</v>
      </c>
      <c r="H1463">
        <v>4</v>
      </c>
      <c r="I1463">
        <v>2021</v>
      </c>
      <c r="J1463" t="s">
        <v>9</v>
      </c>
      <c r="K1463">
        <v>12</v>
      </c>
      <c r="L1463">
        <v>0.40749999999999997</v>
      </c>
      <c r="M1463">
        <v>4.8899999999999997</v>
      </c>
      <c r="N1463">
        <v>10</v>
      </c>
      <c r="O1463">
        <v>0.48899999999999999</v>
      </c>
      <c r="P1463">
        <v>1.2</v>
      </c>
      <c r="Q1463" t="s">
        <v>45</v>
      </c>
    </row>
    <row r="1464" spans="1:17" x14ac:dyDescent="0.3">
      <c r="A1464">
        <v>38483</v>
      </c>
      <c r="B1464" t="s">
        <v>489</v>
      </c>
      <c r="C1464" t="s">
        <v>16</v>
      </c>
      <c r="D1464" t="s">
        <v>59</v>
      </c>
      <c r="E1464">
        <v>7.32</v>
      </c>
      <c r="F1464" s="50">
        <v>43984</v>
      </c>
      <c r="G1464" s="50">
        <v>44004</v>
      </c>
      <c r="H1464">
        <v>8</v>
      </c>
      <c r="I1464">
        <v>2019</v>
      </c>
      <c r="J1464" t="s">
        <v>19</v>
      </c>
      <c r="K1464">
        <v>12</v>
      </c>
      <c r="L1464">
        <v>0.39444444444444438</v>
      </c>
      <c r="M1464">
        <v>4.7333333333333334</v>
      </c>
      <c r="N1464">
        <v>21</v>
      </c>
      <c r="O1464">
        <v>0.2253968253968254</v>
      </c>
      <c r="P1464">
        <v>0.5714285714285714</v>
      </c>
      <c r="Q1464" t="s">
        <v>20</v>
      </c>
    </row>
    <row r="1465" spans="1:17" x14ac:dyDescent="0.3">
      <c r="A1465">
        <v>38483</v>
      </c>
      <c r="B1465" t="s">
        <v>489</v>
      </c>
      <c r="C1465" t="s">
        <v>16</v>
      </c>
      <c r="D1465" t="s">
        <v>59</v>
      </c>
      <c r="E1465">
        <v>7.32</v>
      </c>
      <c r="F1465" s="50">
        <v>43984</v>
      </c>
      <c r="G1465" s="50">
        <v>44004</v>
      </c>
      <c r="H1465">
        <v>8</v>
      </c>
      <c r="I1465">
        <v>2019</v>
      </c>
      <c r="J1465" t="s">
        <v>19</v>
      </c>
      <c r="K1465">
        <v>12</v>
      </c>
      <c r="L1465">
        <v>0.39444444444444438</v>
      </c>
      <c r="M1465">
        <v>4.7333333333333334</v>
      </c>
      <c r="N1465">
        <v>21</v>
      </c>
      <c r="O1465">
        <v>0.2253968253968254</v>
      </c>
      <c r="P1465">
        <v>0.5714285714285714</v>
      </c>
      <c r="Q1465" t="s">
        <v>45</v>
      </c>
    </row>
    <row r="1466" spans="1:17" x14ac:dyDescent="0.3">
      <c r="A1466">
        <v>38483</v>
      </c>
      <c r="B1466" t="s">
        <v>489</v>
      </c>
      <c r="C1466" t="s">
        <v>16</v>
      </c>
      <c r="D1466" t="s">
        <v>59</v>
      </c>
      <c r="E1466">
        <v>7.32</v>
      </c>
      <c r="F1466" s="50">
        <v>43984</v>
      </c>
      <c r="G1466" s="50">
        <v>44004</v>
      </c>
      <c r="H1466">
        <v>8</v>
      </c>
      <c r="I1466">
        <v>2019</v>
      </c>
      <c r="J1466" t="s">
        <v>19</v>
      </c>
      <c r="K1466">
        <v>12</v>
      </c>
      <c r="L1466">
        <v>0.39444444444444438</v>
      </c>
      <c r="M1466">
        <v>4.7333333333333334</v>
      </c>
      <c r="N1466">
        <v>21</v>
      </c>
      <c r="O1466">
        <v>0.2253968253968254</v>
      </c>
      <c r="P1466">
        <v>0.5714285714285714</v>
      </c>
      <c r="Q1466" t="s">
        <v>41</v>
      </c>
    </row>
    <row r="1467" spans="1:17" x14ac:dyDescent="0.3">
      <c r="A1467">
        <v>38483</v>
      </c>
      <c r="B1467" t="s">
        <v>489</v>
      </c>
      <c r="C1467" t="s">
        <v>16</v>
      </c>
      <c r="D1467" t="s">
        <v>59</v>
      </c>
      <c r="E1467">
        <v>7.32</v>
      </c>
      <c r="F1467" s="50">
        <v>43984</v>
      </c>
      <c r="G1467" s="50">
        <v>44004</v>
      </c>
      <c r="H1467">
        <v>8</v>
      </c>
      <c r="I1467">
        <v>2019</v>
      </c>
      <c r="J1467" t="s">
        <v>19</v>
      </c>
      <c r="K1467">
        <v>12</v>
      </c>
      <c r="L1467">
        <v>0.39444444444444438</v>
      </c>
      <c r="M1467">
        <v>4.7333333333333334</v>
      </c>
      <c r="N1467">
        <v>21</v>
      </c>
      <c r="O1467">
        <v>0.2253968253968254</v>
      </c>
      <c r="P1467">
        <v>0.5714285714285714</v>
      </c>
      <c r="Q1467" t="s">
        <v>32</v>
      </c>
    </row>
    <row r="1468" spans="1:17" x14ac:dyDescent="0.3">
      <c r="A1468">
        <v>48252</v>
      </c>
      <c r="B1468" t="s">
        <v>490</v>
      </c>
      <c r="C1468" t="s">
        <v>16</v>
      </c>
      <c r="D1468" t="s">
        <v>22</v>
      </c>
      <c r="E1468">
        <v>6.97</v>
      </c>
      <c r="F1468" s="50">
        <v>44776</v>
      </c>
      <c r="G1468" s="50">
        <v>44776</v>
      </c>
      <c r="H1468">
        <v>7</v>
      </c>
      <c r="I1468">
        <v>2021</v>
      </c>
      <c r="J1468" t="s">
        <v>5</v>
      </c>
      <c r="K1468">
        <v>12</v>
      </c>
      <c r="L1468">
        <v>2.5000000000000001E-2</v>
      </c>
      <c r="M1468">
        <v>0.3</v>
      </c>
      <c r="N1468">
        <v>1</v>
      </c>
      <c r="O1468">
        <v>0.3</v>
      </c>
      <c r="P1468">
        <v>12</v>
      </c>
      <c r="Q1468" t="s">
        <v>20</v>
      </c>
    </row>
    <row r="1469" spans="1:17" x14ac:dyDescent="0.3">
      <c r="A1469">
        <v>48252</v>
      </c>
      <c r="B1469" t="s">
        <v>490</v>
      </c>
      <c r="C1469" t="s">
        <v>16</v>
      </c>
      <c r="D1469" t="s">
        <v>22</v>
      </c>
      <c r="E1469">
        <v>6.97</v>
      </c>
      <c r="F1469" s="50">
        <v>44776</v>
      </c>
      <c r="G1469" s="50">
        <v>44776</v>
      </c>
      <c r="H1469">
        <v>7</v>
      </c>
      <c r="I1469">
        <v>2021</v>
      </c>
      <c r="J1469" t="s">
        <v>5</v>
      </c>
      <c r="K1469">
        <v>12</v>
      </c>
      <c r="L1469">
        <v>2.5000000000000001E-2</v>
      </c>
      <c r="M1469">
        <v>0.3</v>
      </c>
      <c r="N1469">
        <v>1</v>
      </c>
      <c r="O1469">
        <v>0.3</v>
      </c>
      <c r="P1469">
        <v>12</v>
      </c>
      <c r="Q1469" t="s">
        <v>194</v>
      </c>
    </row>
    <row r="1470" spans="1:17" x14ac:dyDescent="0.3">
      <c r="A1470">
        <v>48252</v>
      </c>
      <c r="B1470" t="s">
        <v>490</v>
      </c>
      <c r="C1470" t="s">
        <v>16</v>
      </c>
      <c r="D1470" t="s">
        <v>22</v>
      </c>
      <c r="E1470">
        <v>6.97</v>
      </c>
      <c r="F1470" s="50">
        <v>44776</v>
      </c>
      <c r="G1470" s="50">
        <v>44776</v>
      </c>
      <c r="H1470">
        <v>7</v>
      </c>
      <c r="I1470">
        <v>2021</v>
      </c>
      <c r="J1470" t="s">
        <v>5</v>
      </c>
      <c r="K1470">
        <v>12</v>
      </c>
      <c r="L1470">
        <v>2.5000000000000001E-2</v>
      </c>
      <c r="M1470">
        <v>0.3</v>
      </c>
      <c r="N1470">
        <v>1</v>
      </c>
      <c r="O1470">
        <v>0.3</v>
      </c>
      <c r="P1470">
        <v>12</v>
      </c>
      <c r="Q1470" t="s">
        <v>66</v>
      </c>
    </row>
    <row r="1471" spans="1:17" x14ac:dyDescent="0.3">
      <c r="A1471">
        <v>48252</v>
      </c>
      <c r="B1471" t="s">
        <v>490</v>
      </c>
      <c r="C1471" t="s">
        <v>16</v>
      </c>
      <c r="D1471" t="s">
        <v>22</v>
      </c>
      <c r="E1471">
        <v>6.97</v>
      </c>
      <c r="F1471" s="50">
        <v>44776</v>
      </c>
      <c r="G1471" s="50">
        <v>44776</v>
      </c>
      <c r="H1471">
        <v>7</v>
      </c>
      <c r="I1471">
        <v>2021</v>
      </c>
      <c r="J1471" t="s">
        <v>5</v>
      </c>
      <c r="K1471">
        <v>12</v>
      </c>
      <c r="L1471">
        <v>2.5000000000000001E-2</v>
      </c>
      <c r="M1471">
        <v>0.3</v>
      </c>
      <c r="N1471">
        <v>1</v>
      </c>
      <c r="O1471">
        <v>0.3</v>
      </c>
      <c r="P1471">
        <v>12</v>
      </c>
      <c r="Q1471" t="s">
        <v>6</v>
      </c>
    </row>
    <row r="1472" spans="1:17" x14ac:dyDescent="0.3">
      <c r="A1472">
        <v>45560</v>
      </c>
      <c r="B1472" t="s">
        <v>491</v>
      </c>
      <c r="C1472" t="s">
        <v>16</v>
      </c>
      <c r="D1472" t="s">
        <v>22</v>
      </c>
      <c r="E1472">
        <v>6.6</v>
      </c>
      <c r="F1472" s="50">
        <v>44917</v>
      </c>
      <c r="G1472" s="50">
        <v>44945</v>
      </c>
      <c r="H1472">
        <v>6</v>
      </c>
      <c r="I1472">
        <v>2022</v>
      </c>
      <c r="J1472" t="s">
        <v>9</v>
      </c>
      <c r="K1472">
        <v>12</v>
      </c>
      <c r="L1472">
        <v>0.39444444444444438</v>
      </c>
      <c r="M1472">
        <v>4.7333333333333334</v>
      </c>
      <c r="N1472">
        <v>29</v>
      </c>
      <c r="O1472">
        <v>0.16321839080459771</v>
      </c>
      <c r="P1472">
        <v>0.41379310344827591</v>
      </c>
      <c r="Q1472" t="s">
        <v>23</v>
      </c>
    </row>
    <row r="1473" spans="1:17" x14ac:dyDescent="0.3">
      <c r="A1473">
        <v>45560</v>
      </c>
      <c r="B1473" t="s">
        <v>491</v>
      </c>
      <c r="C1473" t="s">
        <v>16</v>
      </c>
      <c r="D1473" t="s">
        <v>22</v>
      </c>
      <c r="E1473">
        <v>6.6</v>
      </c>
      <c r="F1473" s="50">
        <v>44917</v>
      </c>
      <c r="G1473" s="50">
        <v>44945</v>
      </c>
      <c r="H1473">
        <v>6</v>
      </c>
      <c r="I1473">
        <v>2022</v>
      </c>
      <c r="J1473" t="s">
        <v>9</v>
      </c>
      <c r="K1473">
        <v>12</v>
      </c>
      <c r="L1473">
        <v>0.39444444444444438</v>
      </c>
      <c r="M1473">
        <v>4.7333333333333334</v>
      </c>
      <c r="N1473">
        <v>29</v>
      </c>
      <c r="O1473">
        <v>0.16321839080459771</v>
      </c>
      <c r="P1473">
        <v>0.41379310344827591</v>
      </c>
      <c r="Q1473" t="s">
        <v>10</v>
      </c>
    </row>
    <row r="1474" spans="1:17" x14ac:dyDescent="0.3">
      <c r="A1474">
        <v>45560</v>
      </c>
      <c r="B1474" t="s">
        <v>491</v>
      </c>
      <c r="C1474" t="s">
        <v>16</v>
      </c>
      <c r="D1474" t="s">
        <v>22</v>
      </c>
      <c r="E1474">
        <v>6.6</v>
      </c>
      <c r="F1474" s="50">
        <v>44917</v>
      </c>
      <c r="G1474" s="50">
        <v>44945</v>
      </c>
      <c r="H1474">
        <v>6</v>
      </c>
      <c r="I1474">
        <v>2022</v>
      </c>
      <c r="J1474" t="s">
        <v>9</v>
      </c>
      <c r="K1474">
        <v>12</v>
      </c>
      <c r="L1474">
        <v>0.39444444444444438</v>
      </c>
      <c r="M1474">
        <v>4.7333333333333334</v>
      </c>
      <c r="N1474">
        <v>29</v>
      </c>
      <c r="O1474">
        <v>0.16321839080459771</v>
      </c>
      <c r="P1474">
        <v>0.41379310344827591</v>
      </c>
      <c r="Q1474" t="s">
        <v>11</v>
      </c>
    </row>
    <row r="1475" spans="1:17" x14ac:dyDescent="0.3">
      <c r="A1475">
        <v>45560</v>
      </c>
      <c r="B1475" t="s">
        <v>491</v>
      </c>
      <c r="C1475" t="s">
        <v>16</v>
      </c>
      <c r="D1475" t="s">
        <v>22</v>
      </c>
      <c r="E1475">
        <v>6.6</v>
      </c>
      <c r="F1475" s="50">
        <v>44917</v>
      </c>
      <c r="G1475" s="50">
        <v>44945</v>
      </c>
      <c r="H1475">
        <v>6</v>
      </c>
      <c r="I1475">
        <v>2022</v>
      </c>
      <c r="J1475" t="s">
        <v>9</v>
      </c>
      <c r="K1475">
        <v>12</v>
      </c>
      <c r="L1475">
        <v>0.39444444444444438</v>
      </c>
      <c r="M1475">
        <v>4.7333333333333334</v>
      </c>
      <c r="N1475">
        <v>29</v>
      </c>
      <c r="O1475">
        <v>0.16321839080459771</v>
      </c>
      <c r="P1475">
        <v>0.41379310344827591</v>
      </c>
      <c r="Q1475" t="s">
        <v>81</v>
      </c>
    </row>
    <row r="1476" spans="1:17" x14ac:dyDescent="0.3">
      <c r="A1476">
        <v>45560</v>
      </c>
      <c r="B1476" t="s">
        <v>491</v>
      </c>
      <c r="C1476" t="s">
        <v>16</v>
      </c>
      <c r="D1476" t="s">
        <v>22</v>
      </c>
      <c r="E1476">
        <v>6.6</v>
      </c>
      <c r="F1476" s="50">
        <v>44917</v>
      </c>
      <c r="G1476" s="50">
        <v>44945</v>
      </c>
      <c r="H1476">
        <v>6</v>
      </c>
      <c r="I1476">
        <v>2022</v>
      </c>
      <c r="J1476" t="s">
        <v>9</v>
      </c>
      <c r="K1476">
        <v>12</v>
      </c>
      <c r="L1476">
        <v>0.39444444444444438</v>
      </c>
      <c r="M1476">
        <v>4.7333333333333334</v>
      </c>
      <c r="N1476">
        <v>29</v>
      </c>
      <c r="O1476">
        <v>0.16321839080459771</v>
      </c>
      <c r="P1476">
        <v>0.41379310344827591</v>
      </c>
      <c r="Q1476" t="s">
        <v>192</v>
      </c>
    </row>
    <row r="1477" spans="1:17" x14ac:dyDescent="0.3">
      <c r="A1477">
        <v>45560</v>
      </c>
      <c r="B1477" t="s">
        <v>491</v>
      </c>
      <c r="C1477" t="s">
        <v>16</v>
      </c>
      <c r="D1477" t="s">
        <v>22</v>
      </c>
      <c r="E1477">
        <v>6.6</v>
      </c>
      <c r="F1477" s="50">
        <v>44917</v>
      </c>
      <c r="G1477" s="50">
        <v>44945</v>
      </c>
      <c r="H1477">
        <v>6</v>
      </c>
      <c r="I1477">
        <v>2022</v>
      </c>
      <c r="J1477" t="s">
        <v>9</v>
      </c>
      <c r="K1477">
        <v>12</v>
      </c>
      <c r="L1477">
        <v>0.39444444444444438</v>
      </c>
      <c r="M1477">
        <v>4.7333333333333334</v>
      </c>
      <c r="N1477">
        <v>29</v>
      </c>
      <c r="O1477">
        <v>0.16321839080459771</v>
      </c>
      <c r="P1477">
        <v>0.41379310344827591</v>
      </c>
      <c r="Q1477" t="s">
        <v>26</v>
      </c>
    </row>
    <row r="1478" spans="1:17" x14ac:dyDescent="0.3">
      <c r="A1478">
        <v>43007</v>
      </c>
      <c r="B1478" t="s">
        <v>492</v>
      </c>
      <c r="C1478" t="s">
        <v>16</v>
      </c>
      <c r="D1478" t="s">
        <v>59</v>
      </c>
      <c r="E1478">
        <v>6.07</v>
      </c>
      <c r="F1478" s="50">
        <v>44618</v>
      </c>
      <c r="G1478" s="50">
        <v>44631</v>
      </c>
      <c r="H1478">
        <v>3</v>
      </c>
      <c r="I1478">
        <v>2021</v>
      </c>
      <c r="J1478" t="s">
        <v>17</v>
      </c>
      <c r="K1478">
        <v>12</v>
      </c>
      <c r="L1478">
        <v>0.39444444444444438</v>
      </c>
      <c r="M1478">
        <v>4.7333333333333334</v>
      </c>
      <c r="N1478">
        <v>14</v>
      </c>
      <c r="O1478">
        <v>0.33809523809523812</v>
      </c>
      <c r="P1478">
        <v>0.8571428571428571</v>
      </c>
      <c r="Q1478" t="s">
        <v>20</v>
      </c>
    </row>
    <row r="1479" spans="1:17" x14ac:dyDescent="0.3">
      <c r="A1479">
        <v>43007</v>
      </c>
      <c r="B1479" t="s">
        <v>492</v>
      </c>
      <c r="C1479" t="s">
        <v>16</v>
      </c>
      <c r="D1479" t="s">
        <v>59</v>
      </c>
      <c r="E1479">
        <v>6.07</v>
      </c>
      <c r="F1479" s="50">
        <v>44618</v>
      </c>
      <c r="G1479" s="50">
        <v>44631</v>
      </c>
      <c r="H1479">
        <v>3</v>
      </c>
      <c r="I1479">
        <v>2021</v>
      </c>
      <c r="J1479" t="s">
        <v>17</v>
      </c>
      <c r="K1479">
        <v>12</v>
      </c>
      <c r="L1479">
        <v>0.39444444444444438</v>
      </c>
      <c r="M1479">
        <v>4.7333333333333334</v>
      </c>
      <c r="N1479">
        <v>14</v>
      </c>
      <c r="O1479">
        <v>0.33809523809523812</v>
      </c>
      <c r="P1479">
        <v>0.8571428571428571</v>
      </c>
      <c r="Q1479" t="s">
        <v>45</v>
      </c>
    </row>
    <row r="1480" spans="1:17" x14ac:dyDescent="0.3">
      <c r="A1480">
        <v>43007</v>
      </c>
      <c r="B1480" t="s">
        <v>492</v>
      </c>
      <c r="C1480" t="s">
        <v>16</v>
      </c>
      <c r="D1480" t="s">
        <v>59</v>
      </c>
      <c r="E1480">
        <v>6.07</v>
      </c>
      <c r="F1480" s="50">
        <v>44618</v>
      </c>
      <c r="G1480" s="50">
        <v>44631</v>
      </c>
      <c r="H1480">
        <v>3</v>
      </c>
      <c r="I1480">
        <v>2021</v>
      </c>
      <c r="J1480" t="s">
        <v>17</v>
      </c>
      <c r="K1480">
        <v>12</v>
      </c>
      <c r="L1480">
        <v>0.39444444444444438</v>
      </c>
      <c r="M1480">
        <v>4.7333333333333334</v>
      </c>
      <c r="N1480">
        <v>14</v>
      </c>
      <c r="O1480">
        <v>0.33809523809523812</v>
      </c>
      <c r="P1480">
        <v>0.8571428571428571</v>
      </c>
      <c r="Q1480" t="s">
        <v>41</v>
      </c>
    </row>
    <row r="1481" spans="1:17" x14ac:dyDescent="0.3">
      <c r="A1481">
        <v>43007</v>
      </c>
      <c r="B1481" t="s">
        <v>492</v>
      </c>
      <c r="C1481" t="s">
        <v>16</v>
      </c>
      <c r="D1481" t="s">
        <v>59</v>
      </c>
      <c r="E1481">
        <v>6.07</v>
      </c>
      <c r="F1481" s="50">
        <v>44618</v>
      </c>
      <c r="G1481" s="50">
        <v>44631</v>
      </c>
      <c r="H1481">
        <v>3</v>
      </c>
      <c r="I1481">
        <v>2021</v>
      </c>
      <c r="J1481" t="s">
        <v>17</v>
      </c>
      <c r="K1481">
        <v>12</v>
      </c>
      <c r="L1481">
        <v>0.39444444444444438</v>
      </c>
      <c r="M1481">
        <v>4.7333333333333334</v>
      </c>
      <c r="N1481">
        <v>14</v>
      </c>
      <c r="O1481">
        <v>0.33809523809523812</v>
      </c>
      <c r="P1481">
        <v>0.8571428571428571</v>
      </c>
      <c r="Q1481" t="s">
        <v>32</v>
      </c>
    </row>
    <row r="1482" spans="1:17" x14ac:dyDescent="0.3">
      <c r="A1482">
        <v>37890</v>
      </c>
      <c r="B1482" t="s">
        <v>493</v>
      </c>
      <c r="C1482" t="s">
        <v>16</v>
      </c>
      <c r="D1482" t="s">
        <v>22</v>
      </c>
      <c r="E1482">
        <v>7.43</v>
      </c>
      <c r="F1482" s="50">
        <v>44053</v>
      </c>
      <c r="G1482" s="50">
        <v>44064</v>
      </c>
      <c r="H1482">
        <v>7</v>
      </c>
      <c r="I1482">
        <v>2020</v>
      </c>
      <c r="J1482" t="s">
        <v>9</v>
      </c>
      <c r="K1482">
        <v>12</v>
      </c>
      <c r="L1482">
        <v>0.40555555555555561</v>
      </c>
      <c r="M1482">
        <v>4.8666666666666671</v>
      </c>
      <c r="N1482">
        <v>12</v>
      </c>
      <c r="O1482">
        <v>0.40555555555555561</v>
      </c>
      <c r="P1482">
        <v>1</v>
      </c>
      <c r="Q1482" t="s">
        <v>20</v>
      </c>
    </row>
    <row r="1483" spans="1:17" x14ac:dyDescent="0.3">
      <c r="A1483">
        <v>37890</v>
      </c>
      <c r="B1483" t="s">
        <v>493</v>
      </c>
      <c r="C1483" t="s">
        <v>16</v>
      </c>
      <c r="D1483" t="s">
        <v>22</v>
      </c>
      <c r="E1483">
        <v>7.43</v>
      </c>
      <c r="F1483" s="50">
        <v>44053</v>
      </c>
      <c r="G1483" s="50">
        <v>44064</v>
      </c>
      <c r="H1483">
        <v>7</v>
      </c>
      <c r="I1483">
        <v>2020</v>
      </c>
      <c r="J1483" t="s">
        <v>9</v>
      </c>
      <c r="K1483">
        <v>12</v>
      </c>
      <c r="L1483">
        <v>0.40555555555555561</v>
      </c>
      <c r="M1483">
        <v>4.8666666666666671</v>
      </c>
      <c r="N1483">
        <v>12</v>
      </c>
      <c r="O1483">
        <v>0.40555555555555561</v>
      </c>
      <c r="P1483">
        <v>1</v>
      </c>
      <c r="Q1483" t="s">
        <v>60</v>
      </c>
    </row>
    <row r="1484" spans="1:17" x14ac:dyDescent="0.3">
      <c r="A1484">
        <v>37890</v>
      </c>
      <c r="B1484" t="s">
        <v>493</v>
      </c>
      <c r="C1484" t="s">
        <v>16</v>
      </c>
      <c r="D1484" t="s">
        <v>22</v>
      </c>
      <c r="E1484">
        <v>7.43</v>
      </c>
      <c r="F1484" s="50">
        <v>44053</v>
      </c>
      <c r="G1484" s="50">
        <v>44064</v>
      </c>
      <c r="H1484">
        <v>7</v>
      </c>
      <c r="I1484">
        <v>2020</v>
      </c>
      <c r="J1484" t="s">
        <v>9</v>
      </c>
      <c r="K1484">
        <v>12</v>
      </c>
      <c r="L1484">
        <v>0.40555555555555561</v>
      </c>
      <c r="M1484">
        <v>4.8666666666666671</v>
      </c>
      <c r="N1484">
        <v>12</v>
      </c>
      <c r="O1484">
        <v>0.40555555555555561</v>
      </c>
      <c r="P1484">
        <v>1</v>
      </c>
      <c r="Q1484" t="s">
        <v>37</v>
      </c>
    </row>
    <row r="1485" spans="1:17" x14ac:dyDescent="0.3">
      <c r="A1485">
        <v>37890</v>
      </c>
      <c r="B1485" t="s">
        <v>493</v>
      </c>
      <c r="C1485" t="s">
        <v>16</v>
      </c>
      <c r="D1485" t="s">
        <v>22</v>
      </c>
      <c r="E1485">
        <v>7.43</v>
      </c>
      <c r="F1485" s="50">
        <v>44053</v>
      </c>
      <c r="G1485" s="50">
        <v>44064</v>
      </c>
      <c r="H1485">
        <v>7</v>
      </c>
      <c r="I1485">
        <v>2020</v>
      </c>
      <c r="J1485" t="s">
        <v>9</v>
      </c>
      <c r="K1485">
        <v>12</v>
      </c>
      <c r="L1485">
        <v>0.40555555555555561</v>
      </c>
      <c r="M1485">
        <v>4.8666666666666671</v>
      </c>
      <c r="N1485">
        <v>12</v>
      </c>
      <c r="O1485">
        <v>0.40555555555555561</v>
      </c>
      <c r="P1485">
        <v>1</v>
      </c>
      <c r="Q1485" t="s">
        <v>38</v>
      </c>
    </row>
    <row r="1486" spans="1:17" x14ac:dyDescent="0.3">
      <c r="A1486">
        <v>37890</v>
      </c>
      <c r="B1486" t="s">
        <v>493</v>
      </c>
      <c r="C1486" t="s">
        <v>16</v>
      </c>
      <c r="D1486" t="s">
        <v>22</v>
      </c>
      <c r="E1486">
        <v>7.43</v>
      </c>
      <c r="F1486" s="50">
        <v>44053</v>
      </c>
      <c r="G1486" s="50">
        <v>44064</v>
      </c>
      <c r="H1486">
        <v>7</v>
      </c>
      <c r="I1486">
        <v>2020</v>
      </c>
      <c r="J1486" t="s">
        <v>9</v>
      </c>
      <c r="K1486">
        <v>12</v>
      </c>
      <c r="L1486">
        <v>0.40555555555555561</v>
      </c>
      <c r="M1486">
        <v>4.8666666666666671</v>
      </c>
      <c r="N1486">
        <v>12</v>
      </c>
      <c r="O1486">
        <v>0.40555555555555561</v>
      </c>
      <c r="P1486">
        <v>1</v>
      </c>
      <c r="Q1486" t="s">
        <v>207</v>
      </c>
    </row>
    <row r="1487" spans="1:17" x14ac:dyDescent="0.3">
      <c r="A1487">
        <v>37890</v>
      </c>
      <c r="B1487" t="s">
        <v>493</v>
      </c>
      <c r="C1487" t="s">
        <v>16</v>
      </c>
      <c r="D1487" t="s">
        <v>22</v>
      </c>
      <c r="E1487">
        <v>7.43</v>
      </c>
      <c r="F1487" s="50">
        <v>44053</v>
      </c>
      <c r="G1487" s="50">
        <v>44064</v>
      </c>
      <c r="H1487">
        <v>7</v>
      </c>
      <c r="I1487">
        <v>2020</v>
      </c>
      <c r="J1487" t="s">
        <v>9</v>
      </c>
      <c r="K1487">
        <v>12</v>
      </c>
      <c r="L1487">
        <v>0.40555555555555561</v>
      </c>
      <c r="M1487">
        <v>4.8666666666666671</v>
      </c>
      <c r="N1487">
        <v>12</v>
      </c>
      <c r="O1487">
        <v>0.40555555555555561</v>
      </c>
      <c r="P1487">
        <v>1</v>
      </c>
      <c r="Q1487" t="s">
        <v>66</v>
      </c>
    </row>
    <row r="1488" spans="1:17" x14ac:dyDescent="0.3">
      <c r="A1488">
        <v>38395</v>
      </c>
      <c r="B1488" t="s">
        <v>494</v>
      </c>
      <c r="C1488" t="s">
        <v>3</v>
      </c>
      <c r="D1488" t="s">
        <v>105</v>
      </c>
      <c r="E1488">
        <v>5.6</v>
      </c>
      <c r="F1488" s="50">
        <v>44034</v>
      </c>
      <c r="G1488" s="50">
        <v>44035</v>
      </c>
      <c r="H1488">
        <v>5</v>
      </c>
      <c r="I1488">
        <v>2018</v>
      </c>
      <c r="J1488" t="s">
        <v>19</v>
      </c>
      <c r="K1488">
        <v>12</v>
      </c>
      <c r="L1488">
        <v>6.6666666666666666E-2</v>
      </c>
      <c r="M1488">
        <v>0.8</v>
      </c>
      <c r="N1488">
        <v>2</v>
      </c>
      <c r="O1488">
        <v>0.4</v>
      </c>
      <c r="P1488">
        <v>6</v>
      </c>
      <c r="Q1488" t="s">
        <v>20</v>
      </c>
    </row>
    <row r="1489" spans="1:17" x14ac:dyDescent="0.3">
      <c r="A1489">
        <v>38395</v>
      </c>
      <c r="B1489" t="s">
        <v>494</v>
      </c>
      <c r="C1489" t="s">
        <v>3</v>
      </c>
      <c r="D1489" t="s">
        <v>105</v>
      </c>
      <c r="E1489">
        <v>5.6</v>
      </c>
      <c r="F1489" s="50">
        <v>44034</v>
      </c>
      <c r="G1489" s="50">
        <v>44035</v>
      </c>
      <c r="H1489">
        <v>5</v>
      </c>
      <c r="I1489">
        <v>2018</v>
      </c>
      <c r="J1489" t="s">
        <v>19</v>
      </c>
      <c r="K1489">
        <v>12</v>
      </c>
      <c r="L1489">
        <v>6.6666666666666666E-2</v>
      </c>
      <c r="M1489">
        <v>0.8</v>
      </c>
      <c r="N1489">
        <v>2</v>
      </c>
      <c r="O1489">
        <v>0.4</v>
      </c>
      <c r="P1489">
        <v>6</v>
      </c>
      <c r="Q1489" t="s">
        <v>56</v>
      </c>
    </row>
    <row r="1490" spans="1:17" x14ac:dyDescent="0.3">
      <c r="A1490">
        <v>38395</v>
      </c>
      <c r="B1490" t="s">
        <v>494</v>
      </c>
      <c r="C1490" t="s">
        <v>3</v>
      </c>
      <c r="D1490" t="s">
        <v>105</v>
      </c>
      <c r="E1490">
        <v>5.6</v>
      </c>
      <c r="F1490" s="50">
        <v>44034</v>
      </c>
      <c r="G1490" s="50">
        <v>44035</v>
      </c>
      <c r="H1490">
        <v>5</v>
      </c>
      <c r="I1490">
        <v>2018</v>
      </c>
      <c r="J1490" t="s">
        <v>19</v>
      </c>
      <c r="K1490">
        <v>12</v>
      </c>
      <c r="L1490">
        <v>6.6666666666666666E-2</v>
      </c>
      <c r="M1490">
        <v>0.8</v>
      </c>
      <c r="N1490">
        <v>2</v>
      </c>
      <c r="O1490">
        <v>0.4</v>
      </c>
      <c r="P1490">
        <v>6</v>
      </c>
      <c r="Q1490" t="s">
        <v>11</v>
      </c>
    </row>
    <row r="1491" spans="1:17" x14ac:dyDescent="0.3">
      <c r="A1491">
        <v>39325</v>
      </c>
      <c r="B1491" t="s">
        <v>495</v>
      </c>
      <c r="C1491" t="s">
        <v>3</v>
      </c>
      <c r="D1491" t="s">
        <v>105</v>
      </c>
      <c r="E1491">
        <v>5.44</v>
      </c>
      <c r="F1491" s="50">
        <v>44036</v>
      </c>
      <c r="G1491" s="50">
        <v>44036</v>
      </c>
      <c r="H1491">
        <v>5</v>
      </c>
      <c r="I1491">
        <v>2019</v>
      </c>
      <c r="J1491" t="s">
        <v>9</v>
      </c>
      <c r="K1491">
        <v>3</v>
      </c>
      <c r="L1491">
        <v>9.166666666666666E-2</v>
      </c>
      <c r="M1491">
        <v>0.27500000000000002</v>
      </c>
      <c r="N1491">
        <v>1</v>
      </c>
      <c r="O1491">
        <v>0.27500000000000002</v>
      </c>
      <c r="P1491">
        <v>3</v>
      </c>
      <c r="Q1491" t="s">
        <v>20</v>
      </c>
    </row>
    <row r="1492" spans="1:17" x14ac:dyDescent="0.3">
      <c r="A1492">
        <v>39325</v>
      </c>
      <c r="B1492" t="s">
        <v>495</v>
      </c>
      <c r="C1492" t="s">
        <v>3</v>
      </c>
      <c r="D1492" t="s">
        <v>105</v>
      </c>
      <c r="E1492">
        <v>5.44</v>
      </c>
      <c r="F1492" s="50">
        <v>44036</v>
      </c>
      <c r="G1492" s="50">
        <v>44036</v>
      </c>
      <c r="H1492">
        <v>5</v>
      </c>
      <c r="I1492">
        <v>2019</v>
      </c>
      <c r="J1492" t="s">
        <v>9</v>
      </c>
      <c r="K1492">
        <v>3</v>
      </c>
      <c r="L1492">
        <v>9.166666666666666E-2</v>
      </c>
      <c r="M1492">
        <v>0.27500000000000002</v>
      </c>
      <c r="N1492">
        <v>1</v>
      </c>
      <c r="O1492">
        <v>0.27500000000000002</v>
      </c>
      <c r="P1492">
        <v>3</v>
      </c>
      <c r="Q1492" t="s">
        <v>56</v>
      </c>
    </row>
    <row r="1493" spans="1:17" x14ac:dyDescent="0.3">
      <c r="A1493">
        <v>39325</v>
      </c>
      <c r="B1493" t="s">
        <v>495</v>
      </c>
      <c r="C1493" t="s">
        <v>3</v>
      </c>
      <c r="D1493" t="s">
        <v>105</v>
      </c>
      <c r="E1493">
        <v>5.44</v>
      </c>
      <c r="F1493" s="50">
        <v>44036</v>
      </c>
      <c r="G1493" s="50">
        <v>44036</v>
      </c>
      <c r="H1493">
        <v>5</v>
      </c>
      <c r="I1493">
        <v>2019</v>
      </c>
      <c r="J1493" t="s">
        <v>9</v>
      </c>
      <c r="K1493">
        <v>3</v>
      </c>
      <c r="L1493">
        <v>9.166666666666666E-2</v>
      </c>
      <c r="M1493">
        <v>0.27500000000000002</v>
      </c>
      <c r="N1493">
        <v>1</v>
      </c>
      <c r="O1493">
        <v>0.27500000000000002</v>
      </c>
      <c r="P1493">
        <v>3</v>
      </c>
      <c r="Q1493" t="s">
        <v>11</v>
      </c>
    </row>
    <row r="1494" spans="1:17" x14ac:dyDescent="0.3">
      <c r="A1494">
        <v>1141</v>
      </c>
      <c r="B1494" t="s">
        <v>496</v>
      </c>
      <c r="C1494" t="s">
        <v>85</v>
      </c>
      <c r="E1494">
        <v>6.55</v>
      </c>
      <c r="F1494" s="50">
        <v>44549</v>
      </c>
      <c r="G1494" s="50">
        <v>44549</v>
      </c>
      <c r="H1494">
        <v>7</v>
      </c>
      <c r="I1494">
        <v>2002</v>
      </c>
      <c r="J1494" t="s">
        <v>9</v>
      </c>
      <c r="K1494">
        <v>1</v>
      </c>
      <c r="L1494">
        <v>2.2666666666666671</v>
      </c>
      <c r="M1494">
        <v>2.2666666666666671</v>
      </c>
      <c r="N1494">
        <v>1</v>
      </c>
      <c r="O1494">
        <v>2.2666666666666671</v>
      </c>
      <c r="P1494">
        <v>1</v>
      </c>
      <c r="Q1494" t="s">
        <v>10</v>
      </c>
    </row>
    <row r="1495" spans="1:17" x14ac:dyDescent="0.3">
      <c r="A1495">
        <v>1141</v>
      </c>
      <c r="B1495" t="s">
        <v>496</v>
      </c>
      <c r="C1495" t="s">
        <v>85</v>
      </c>
      <c r="E1495">
        <v>6.55</v>
      </c>
      <c r="F1495" s="50">
        <v>44549</v>
      </c>
      <c r="G1495" s="50">
        <v>44549</v>
      </c>
      <c r="H1495">
        <v>7</v>
      </c>
      <c r="I1495">
        <v>2002</v>
      </c>
      <c r="J1495" t="s">
        <v>9</v>
      </c>
      <c r="K1495">
        <v>1</v>
      </c>
      <c r="L1495">
        <v>2.2666666666666671</v>
      </c>
      <c r="M1495">
        <v>2.2666666666666671</v>
      </c>
      <c r="N1495">
        <v>1</v>
      </c>
      <c r="O1495">
        <v>2.2666666666666671</v>
      </c>
      <c r="P1495">
        <v>1</v>
      </c>
      <c r="Q1495" t="s">
        <v>24</v>
      </c>
    </row>
    <row r="1496" spans="1:17" x14ac:dyDescent="0.3">
      <c r="A1496">
        <v>1141</v>
      </c>
      <c r="B1496" t="s">
        <v>496</v>
      </c>
      <c r="C1496" t="s">
        <v>85</v>
      </c>
      <c r="E1496">
        <v>6.55</v>
      </c>
      <c r="F1496" s="50">
        <v>44549</v>
      </c>
      <c r="G1496" s="50">
        <v>44549</v>
      </c>
      <c r="H1496">
        <v>7</v>
      </c>
      <c r="I1496">
        <v>2002</v>
      </c>
      <c r="J1496" t="s">
        <v>9</v>
      </c>
      <c r="K1496">
        <v>1</v>
      </c>
      <c r="L1496">
        <v>2.2666666666666671</v>
      </c>
      <c r="M1496">
        <v>2.2666666666666671</v>
      </c>
      <c r="N1496">
        <v>1</v>
      </c>
      <c r="O1496">
        <v>2.2666666666666671</v>
      </c>
      <c r="P1496">
        <v>1</v>
      </c>
      <c r="Q1496" t="s">
        <v>11</v>
      </c>
    </row>
    <row r="1497" spans="1:17" x14ac:dyDescent="0.3">
      <c r="A1497">
        <v>1141</v>
      </c>
      <c r="B1497" t="s">
        <v>496</v>
      </c>
      <c r="C1497" t="s">
        <v>85</v>
      </c>
      <c r="E1497">
        <v>6.55</v>
      </c>
      <c r="F1497" s="50">
        <v>44549</v>
      </c>
      <c r="G1497" s="50">
        <v>44549</v>
      </c>
      <c r="H1497">
        <v>7</v>
      </c>
      <c r="I1497">
        <v>2002</v>
      </c>
      <c r="J1497" t="s">
        <v>9</v>
      </c>
      <c r="K1497">
        <v>1</v>
      </c>
      <c r="L1497">
        <v>2.2666666666666671</v>
      </c>
      <c r="M1497">
        <v>2.2666666666666671</v>
      </c>
      <c r="N1497">
        <v>1</v>
      </c>
      <c r="O1497">
        <v>2.2666666666666671</v>
      </c>
      <c r="P1497">
        <v>1</v>
      </c>
      <c r="Q1497" t="s">
        <v>41</v>
      </c>
    </row>
    <row r="1498" spans="1:17" x14ac:dyDescent="0.3">
      <c r="A1498">
        <v>39249</v>
      </c>
      <c r="B1498" t="s">
        <v>497</v>
      </c>
      <c r="C1498" t="s">
        <v>85</v>
      </c>
      <c r="D1498" t="s">
        <v>36</v>
      </c>
      <c r="E1498">
        <v>6.14</v>
      </c>
      <c r="F1498" s="50">
        <v>44045</v>
      </c>
      <c r="G1498" s="50">
        <v>44046</v>
      </c>
      <c r="H1498">
        <v>5</v>
      </c>
      <c r="I1498">
        <v>2019</v>
      </c>
      <c r="J1498" t="s">
        <v>17</v>
      </c>
      <c r="K1498">
        <v>2</v>
      </c>
      <c r="L1498">
        <v>0.45277777777777778</v>
      </c>
      <c r="M1498">
        <v>0.90555555555555556</v>
      </c>
      <c r="N1498">
        <v>2</v>
      </c>
      <c r="O1498">
        <v>0.45277777777777778</v>
      </c>
      <c r="P1498">
        <v>1</v>
      </c>
      <c r="Q1498" t="s">
        <v>23</v>
      </c>
    </row>
    <row r="1499" spans="1:17" x14ac:dyDescent="0.3">
      <c r="A1499">
        <v>39249</v>
      </c>
      <c r="B1499" t="s">
        <v>497</v>
      </c>
      <c r="C1499" t="s">
        <v>85</v>
      </c>
      <c r="D1499" t="s">
        <v>36</v>
      </c>
      <c r="E1499">
        <v>6.14</v>
      </c>
      <c r="F1499" s="50">
        <v>44045</v>
      </c>
      <c r="G1499" s="50">
        <v>44046</v>
      </c>
      <c r="H1499">
        <v>5</v>
      </c>
      <c r="I1499">
        <v>2019</v>
      </c>
      <c r="J1499" t="s">
        <v>17</v>
      </c>
      <c r="K1499">
        <v>2</v>
      </c>
      <c r="L1499">
        <v>0.45277777777777778</v>
      </c>
      <c r="M1499">
        <v>0.90555555555555556</v>
      </c>
      <c r="N1499">
        <v>2</v>
      </c>
      <c r="O1499">
        <v>0.45277777777777778</v>
      </c>
      <c r="P1499">
        <v>1</v>
      </c>
      <c r="Q1499" t="s">
        <v>11</v>
      </c>
    </row>
    <row r="1500" spans="1:17" x14ac:dyDescent="0.3">
      <c r="A1500">
        <v>39249</v>
      </c>
      <c r="B1500" t="s">
        <v>497</v>
      </c>
      <c r="C1500" t="s">
        <v>85</v>
      </c>
      <c r="D1500" t="s">
        <v>36</v>
      </c>
      <c r="E1500">
        <v>6.14</v>
      </c>
      <c r="F1500" s="50">
        <v>44045</v>
      </c>
      <c r="G1500" s="50">
        <v>44046</v>
      </c>
      <c r="H1500">
        <v>5</v>
      </c>
      <c r="I1500">
        <v>2019</v>
      </c>
      <c r="J1500" t="s">
        <v>17</v>
      </c>
      <c r="K1500">
        <v>2</v>
      </c>
      <c r="L1500">
        <v>0.45277777777777778</v>
      </c>
      <c r="M1500">
        <v>0.90555555555555556</v>
      </c>
      <c r="N1500">
        <v>2</v>
      </c>
      <c r="O1500">
        <v>0.45277777777777778</v>
      </c>
      <c r="P1500">
        <v>1</v>
      </c>
      <c r="Q1500" t="s">
        <v>42</v>
      </c>
    </row>
    <row r="1501" spans="1:17" x14ac:dyDescent="0.3">
      <c r="A1501">
        <v>40200</v>
      </c>
      <c r="B1501" t="s">
        <v>498</v>
      </c>
      <c r="C1501" t="s">
        <v>69</v>
      </c>
      <c r="D1501" t="s">
        <v>4</v>
      </c>
      <c r="E1501">
        <v>6.59</v>
      </c>
      <c r="F1501" s="50">
        <v>44120</v>
      </c>
      <c r="G1501" s="50">
        <v>44120</v>
      </c>
      <c r="H1501">
        <v>7</v>
      </c>
      <c r="I1501">
        <v>2019</v>
      </c>
      <c r="J1501" t="s">
        <v>5</v>
      </c>
      <c r="K1501">
        <v>1</v>
      </c>
      <c r="L1501">
        <v>5.6944444444444443E-2</v>
      </c>
      <c r="M1501">
        <v>5.6944444444444443E-2</v>
      </c>
      <c r="N1501">
        <v>1</v>
      </c>
      <c r="O1501">
        <v>5.6944444444444443E-2</v>
      </c>
      <c r="P1501">
        <v>1</v>
      </c>
      <c r="Q1501" t="s">
        <v>180</v>
      </c>
    </row>
    <row r="1502" spans="1:17" x14ac:dyDescent="0.3">
      <c r="A1502">
        <v>40200</v>
      </c>
      <c r="B1502" t="s">
        <v>498</v>
      </c>
      <c r="C1502" t="s">
        <v>69</v>
      </c>
      <c r="D1502" t="s">
        <v>4</v>
      </c>
      <c r="E1502">
        <v>6.59</v>
      </c>
      <c r="F1502" s="50">
        <v>44120</v>
      </c>
      <c r="G1502" s="50">
        <v>44120</v>
      </c>
      <c r="H1502">
        <v>7</v>
      </c>
      <c r="I1502">
        <v>2019</v>
      </c>
      <c r="J1502" t="s">
        <v>5</v>
      </c>
      <c r="K1502">
        <v>1</v>
      </c>
      <c r="L1502">
        <v>5.6944444444444443E-2</v>
      </c>
      <c r="M1502">
        <v>5.6944444444444443E-2</v>
      </c>
      <c r="N1502">
        <v>1</v>
      </c>
      <c r="O1502">
        <v>5.6944444444444443E-2</v>
      </c>
      <c r="P1502">
        <v>1</v>
      </c>
      <c r="Q1502" t="s">
        <v>38</v>
      </c>
    </row>
    <row r="1503" spans="1:17" x14ac:dyDescent="0.3">
      <c r="A1503">
        <v>708</v>
      </c>
      <c r="B1503" t="s">
        <v>499</v>
      </c>
      <c r="C1503" t="s">
        <v>16</v>
      </c>
      <c r="D1503" t="s">
        <v>31</v>
      </c>
      <c r="E1503">
        <v>7.54</v>
      </c>
      <c r="F1503" s="50">
        <v>43551</v>
      </c>
      <c r="G1503" s="50">
        <v>43565</v>
      </c>
      <c r="H1503">
        <v>6</v>
      </c>
      <c r="I1503">
        <v>2002</v>
      </c>
      <c r="J1503" t="s">
        <v>9</v>
      </c>
      <c r="K1503">
        <v>26</v>
      </c>
      <c r="L1503">
        <v>0.41222222222222221</v>
      </c>
      <c r="M1503">
        <v>10.71777777777778</v>
      </c>
      <c r="N1503">
        <v>15</v>
      </c>
      <c r="O1503">
        <v>0.71451851851851855</v>
      </c>
      <c r="P1503">
        <v>1.7333333333333329</v>
      </c>
      <c r="Q1503" t="s">
        <v>10</v>
      </c>
    </row>
    <row r="1504" spans="1:17" x14ac:dyDescent="0.3">
      <c r="A1504">
        <v>708</v>
      </c>
      <c r="B1504" t="s">
        <v>499</v>
      </c>
      <c r="C1504" t="s">
        <v>16</v>
      </c>
      <c r="D1504" t="s">
        <v>31</v>
      </c>
      <c r="E1504">
        <v>7.54</v>
      </c>
      <c r="F1504" s="50">
        <v>43551</v>
      </c>
      <c r="G1504" s="50">
        <v>43565</v>
      </c>
      <c r="H1504">
        <v>6</v>
      </c>
      <c r="I1504">
        <v>2002</v>
      </c>
      <c r="J1504" t="s">
        <v>9</v>
      </c>
      <c r="K1504">
        <v>26</v>
      </c>
      <c r="L1504">
        <v>0.41222222222222221</v>
      </c>
      <c r="M1504">
        <v>10.71777777777778</v>
      </c>
      <c r="N1504">
        <v>15</v>
      </c>
      <c r="O1504">
        <v>0.71451851851851855</v>
      </c>
      <c r="P1504">
        <v>1.7333333333333329</v>
      </c>
      <c r="Q1504" t="s">
        <v>13</v>
      </c>
    </row>
    <row r="1505" spans="1:17" x14ac:dyDescent="0.3">
      <c r="A1505">
        <v>42627</v>
      </c>
      <c r="B1505" t="s">
        <v>500</v>
      </c>
      <c r="C1505" t="s">
        <v>16</v>
      </c>
      <c r="D1505" t="s">
        <v>22</v>
      </c>
      <c r="E1505">
        <v>6.25</v>
      </c>
      <c r="F1505" s="50">
        <v>44703</v>
      </c>
      <c r="G1505" s="50">
        <v>44704</v>
      </c>
      <c r="H1505">
        <v>6</v>
      </c>
      <c r="I1505">
        <v>2021</v>
      </c>
      <c r="J1505" t="s">
        <v>5</v>
      </c>
      <c r="K1505">
        <v>12</v>
      </c>
      <c r="L1505">
        <v>0.3972222222222222</v>
      </c>
      <c r="M1505">
        <v>4.7666666666666666</v>
      </c>
      <c r="N1505">
        <v>2</v>
      </c>
      <c r="O1505">
        <v>2.3833333333333329</v>
      </c>
      <c r="P1505">
        <v>6</v>
      </c>
      <c r="Q1505" t="s">
        <v>10</v>
      </c>
    </row>
    <row r="1506" spans="1:17" x14ac:dyDescent="0.3">
      <c r="A1506">
        <v>42627</v>
      </c>
      <c r="B1506" t="s">
        <v>500</v>
      </c>
      <c r="C1506" t="s">
        <v>16</v>
      </c>
      <c r="D1506" t="s">
        <v>22</v>
      </c>
      <c r="E1506">
        <v>6.25</v>
      </c>
      <c r="F1506" s="50">
        <v>44703</v>
      </c>
      <c r="G1506" s="50">
        <v>44704</v>
      </c>
      <c r="H1506">
        <v>6</v>
      </c>
      <c r="I1506">
        <v>2021</v>
      </c>
      <c r="J1506" t="s">
        <v>5</v>
      </c>
      <c r="K1506">
        <v>12</v>
      </c>
      <c r="L1506">
        <v>0.3972222222222222</v>
      </c>
      <c r="M1506">
        <v>4.7666666666666666</v>
      </c>
      <c r="N1506">
        <v>2</v>
      </c>
      <c r="O1506">
        <v>2.3833333333333329</v>
      </c>
      <c r="P1506">
        <v>6</v>
      </c>
      <c r="Q1506" t="s">
        <v>11</v>
      </c>
    </row>
    <row r="1507" spans="1:17" x14ac:dyDescent="0.3">
      <c r="A1507">
        <v>42627</v>
      </c>
      <c r="B1507" t="s">
        <v>500</v>
      </c>
      <c r="C1507" t="s">
        <v>16</v>
      </c>
      <c r="D1507" t="s">
        <v>22</v>
      </c>
      <c r="E1507">
        <v>6.25</v>
      </c>
      <c r="F1507" s="50">
        <v>44703</v>
      </c>
      <c r="G1507" s="50">
        <v>44704</v>
      </c>
      <c r="H1507">
        <v>6</v>
      </c>
      <c r="I1507">
        <v>2021</v>
      </c>
      <c r="J1507" t="s">
        <v>5</v>
      </c>
      <c r="K1507">
        <v>12</v>
      </c>
      <c r="L1507">
        <v>0.3972222222222222</v>
      </c>
      <c r="M1507">
        <v>4.7666666666666666</v>
      </c>
      <c r="N1507">
        <v>2</v>
      </c>
      <c r="O1507">
        <v>2.3833333333333329</v>
      </c>
      <c r="P1507">
        <v>6</v>
      </c>
      <c r="Q1507" t="s">
        <v>52</v>
      </c>
    </row>
    <row r="1508" spans="1:17" x14ac:dyDescent="0.3">
      <c r="A1508">
        <v>42627</v>
      </c>
      <c r="B1508" t="s">
        <v>500</v>
      </c>
      <c r="C1508" t="s">
        <v>16</v>
      </c>
      <c r="D1508" t="s">
        <v>22</v>
      </c>
      <c r="E1508">
        <v>6.25</v>
      </c>
      <c r="F1508" s="50">
        <v>44703</v>
      </c>
      <c r="G1508" s="50">
        <v>44704</v>
      </c>
      <c r="H1508">
        <v>6</v>
      </c>
      <c r="I1508">
        <v>2021</v>
      </c>
      <c r="J1508" t="s">
        <v>5</v>
      </c>
      <c r="K1508">
        <v>12</v>
      </c>
      <c r="L1508">
        <v>0.3972222222222222</v>
      </c>
      <c r="M1508">
        <v>4.7666666666666666</v>
      </c>
      <c r="N1508">
        <v>2</v>
      </c>
      <c r="O1508">
        <v>2.3833333333333329</v>
      </c>
      <c r="P1508">
        <v>6</v>
      </c>
      <c r="Q1508" t="s">
        <v>26</v>
      </c>
    </row>
    <row r="1509" spans="1:17" x14ac:dyDescent="0.3">
      <c r="A1509">
        <v>37522</v>
      </c>
      <c r="B1509" t="s">
        <v>501</v>
      </c>
      <c r="C1509" t="s">
        <v>16</v>
      </c>
      <c r="D1509" t="s">
        <v>22</v>
      </c>
      <c r="E1509">
        <v>6.45</v>
      </c>
      <c r="F1509" s="50">
        <v>44090</v>
      </c>
      <c r="G1509" s="50">
        <v>44093</v>
      </c>
      <c r="H1509">
        <v>5</v>
      </c>
      <c r="I1509">
        <v>2020</v>
      </c>
      <c r="J1509" t="s">
        <v>9</v>
      </c>
      <c r="K1509">
        <v>13</v>
      </c>
      <c r="L1509">
        <v>0.39861111111111108</v>
      </c>
      <c r="M1509">
        <v>5.1819444444444436</v>
      </c>
      <c r="N1509">
        <v>4</v>
      </c>
      <c r="O1509">
        <v>1.2954861111111109</v>
      </c>
      <c r="P1509">
        <v>3.25</v>
      </c>
      <c r="Q1509" t="s">
        <v>12</v>
      </c>
    </row>
    <row r="1510" spans="1:17" x14ac:dyDescent="0.3">
      <c r="A1510">
        <v>37522</v>
      </c>
      <c r="B1510" t="s">
        <v>501</v>
      </c>
      <c r="C1510" t="s">
        <v>16</v>
      </c>
      <c r="D1510" t="s">
        <v>22</v>
      </c>
      <c r="E1510">
        <v>6.45</v>
      </c>
      <c r="F1510" s="50">
        <v>44090</v>
      </c>
      <c r="G1510" s="50">
        <v>44093</v>
      </c>
      <c r="H1510">
        <v>5</v>
      </c>
      <c r="I1510">
        <v>2020</v>
      </c>
      <c r="J1510" t="s">
        <v>9</v>
      </c>
      <c r="K1510">
        <v>13</v>
      </c>
      <c r="L1510">
        <v>0.39861111111111108</v>
      </c>
      <c r="M1510">
        <v>5.1819444444444436</v>
      </c>
      <c r="N1510">
        <v>4</v>
      </c>
      <c r="O1510">
        <v>1.2954861111111109</v>
      </c>
      <c r="P1510">
        <v>3.25</v>
      </c>
      <c r="Q1510" t="s">
        <v>47</v>
      </c>
    </row>
    <row r="1511" spans="1:17" x14ac:dyDescent="0.3">
      <c r="A1511">
        <v>37522</v>
      </c>
      <c r="B1511" t="s">
        <v>501</v>
      </c>
      <c r="C1511" t="s">
        <v>16</v>
      </c>
      <c r="D1511" t="s">
        <v>22</v>
      </c>
      <c r="E1511">
        <v>6.45</v>
      </c>
      <c r="F1511" s="50">
        <v>44090</v>
      </c>
      <c r="G1511" s="50">
        <v>44093</v>
      </c>
      <c r="H1511">
        <v>5</v>
      </c>
      <c r="I1511">
        <v>2020</v>
      </c>
      <c r="J1511" t="s">
        <v>9</v>
      </c>
      <c r="K1511">
        <v>13</v>
      </c>
      <c r="L1511">
        <v>0.39861111111111108</v>
      </c>
      <c r="M1511">
        <v>5.1819444444444436</v>
      </c>
      <c r="N1511">
        <v>4</v>
      </c>
      <c r="O1511">
        <v>1.2954861111111109</v>
      </c>
      <c r="P1511">
        <v>3.25</v>
      </c>
      <c r="Q1511" t="s">
        <v>66</v>
      </c>
    </row>
    <row r="1512" spans="1:17" x14ac:dyDescent="0.3">
      <c r="A1512">
        <v>37522</v>
      </c>
      <c r="B1512" t="s">
        <v>501</v>
      </c>
      <c r="C1512" t="s">
        <v>16</v>
      </c>
      <c r="D1512" t="s">
        <v>22</v>
      </c>
      <c r="E1512">
        <v>6.45</v>
      </c>
      <c r="F1512" s="50">
        <v>44090</v>
      </c>
      <c r="G1512" s="50">
        <v>44093</v>
      </c>
      <c r="H1512">
        <v>5</v>
      </c>
      <c r="I1512">
        <v>2020</v>
      </c>
      <c r="J1512" t="s">
        <v>9</v>
      </c>
      <c r="K1512">
        <v>13</v>
      </c>
      <c r="L1512">
        <v>0.39861111111111108</v>
      </c>
      <c r="M1512">
        <v>5.1819444444444436</v>
      </c>
      <c r="N1512">
        <v>4</v>
      </c>
      <c r="O1512">
        <v>1.2954861111111109</v>
      </c>
      <c r="P1512">
        <v>3.25</v>
      </c>
      <c r="Q1512" t="s">
        <v>103</v>
      </c>
    </row>
    <row r="1513" spans="1:17" x14ac:dyDescent="0.3">
      <c r="A1513">
        <v>40436</v>
      </c>
      <c r="B1513" t="s">
        <v>502</v>
      </c>
      <c r="C1513" t="s">
        <v>16</v>
      </c>
      <c r="D1513" t="s">
        <v>22</v>
      </c>
      <c r="E1513">
        <v>5.52</v>
      </c>
      <c r="F1513" s="50">
        <v>44411</v>
      </c>
      <c r="G1513" s="50">
        <v>44431</v>
      </c>
      <c r="H1513">
        <v>6</v>
      </c>
      <c r="I1513">
        <v>2020</v>
      </c>
      <c r="J1513" t="s">
        <v>5</v>
      </c>
      <c r="K1513">
        <v>12</v>
      </c>
      <c r="L1513">
        <v>0.21527777777777779</v>
      </c>
      <c r="M1513">
        <v>2.583333333333333</v>
      </c>
      <c r="N1513">
        <v>21</v>
      </c>
      <c r="O1513">
        <v>0.123015873015873</v>
      </c>
      <c r="P1513">
        <v>0.5714285714285714</v>
      </c>
      <c r="Q1513" t="s">
        <v>20</v>
      </c>
    </row>
    <row r="1514" spans="1:17" x14ac:dyDescent="0.3">
      <c r="A1514">
        <v>40436</v>
      </c>
      <c r="B1514" t="s">
        <v>502</v>
      </c>
      <c r="C1514" t="s">
        <v>16</v>
      </c>
      <c r="D1514" t="s">
        <v>22</v>
      </c>
      <c r="E1514">
        <v>5.52</v>
      </c>
      <c r="F1514" s="50">
        <v>44411</v>
      </c>
      <c r="G1514" s="50">
        <v>44431</v>
      </c>
      <c r="H1514">
        <v>6</v>
      </c>
      <c r="I1514">
        <v>2020</v>
      </c>
      <c r="J1514" t="s">
        <v>5</v>
      </c>
      <c r="K1514">
        <v>12</v>
      </c>
      <c r="L1514">
        <v>0.21527777777777779</v>
      </c>
      <c r="M1514">
        <v>2.583333333333333</v>
      </c>
      <c r="N1514">
        <v>21</v>
      </c>
      <c r="O1514">
        <v>0.123015873015873</v>
      </c>
      <c r="P1514">
        <v>0.5714285714285714</v>
      </c>
      <c r="Q1514" t="s">
        <v>56</v>
      </c>
    </row>
    <row r="1515" spans="1:17" x14ac:dyDescent="0.3">
      <c r="A1515">
        <v>40436</v>
      </c>
      <c r="B1515" t="s">
        <v>502</v>
      </c>
      <c r="C1515" t="s">
        <v>16</v>
      </c>
      <c r="D1515" t="s">
        <v>22</v>
      </c>
      <c r="E1515">
        <v>5.52</v>
      </c>
      <c r="F1515" s="50">
        <v>44411</v>
      </c>
      <c r="G1515" s="50">
        <v>44431</v>
      </c>
      <c r="H1515">
        <v>6</v>
      </c>
      <c r="I1515">
        <v>2020</v>
      </c>
      <c r="J1515" t="s">
        <v>5</v>
      </c>
      <c r="K1515">
        <v>12</v>
      </c>
      <c r="L1515">
        <v>0.21527777777777779</v>
      </c>
      <c r="M1515">
        <v>2.583333333333333</v>
      </c>
      <c r="N1515">
        <v>21</v>
      </c>
      <c r="O1515">
        <v>0.123015873015873</v>
      </c>
      <c r="P1515">
        <v>0.5714285714285714</v>
      </c>
      <c r="Q1515" t="s">
        <v>11</v>
      </c>
    </row>
    <row r="1516" spans="1:17" x14ac:dyDescent="0.3">
      <c r="A1516">
        <v>40436</v>
      </c>
      <c r="B1516" t="s">
        <v>502</v>
      </c>
      <c r="C1516" t="s">
        <v>16</v>
      </c>
      <c r="D1516" t="s">
        <v>22</v>
      </c>
      <c r="E1516">
        <v>5.52</v>
      </c>
      <c r="F1516" s="50">
        <v>44411</v>
      </c>
      <c r="G1516" s="50">
        <v>44431</v>
      </c>
      <c r="H1516">
        <v>6</v>
      </c>
      <c r="I1516">
        <v>2020</v>
      </c>
      <c r="J1516" t="s">
        <v>5</v>
      </c>
      <c r="K1516">
        <v>12</v>
      </c>
      <c r="L1516">
        <v>0.21527777777777779</v>
      </c>
      <c r="M1516">
        <v>2.583333333333333</v>
      </c>
      <c r="N1516">
        <v>21</v>
      </c>
      <c r="O1516">
        <v>0.123015873015873</v>
      </c>
      <c r="P1516">
        <v>0.5714285714285714</v>
      </c>
      <c r="Q1516" t="s">
        <v>45</v>
      </c>
    </row>
    <row r="1517" spans="1:17" x14ac:dyDescent="0.3">
      <c r="A1517">
        <v>41217</v>
      </c>
      <c r="B1517" t="s">
        <v>503</v>
      </c>
      <c r="C1517" t="s">
        <v>3</v>
      </c>
      <c r="D1517" t="s">
        <v>4</v>
      </c>
      <c r="E1517">
        <v>6.33</v>
      </c>
      <c r="F1517" s="50">
        <v>44192</v>
      </c>
      <c r="G1517" s="50">
        <v>44192</v>
      </c>
      <c r="H1517">
        <v>5</v>
      </c>
      <c r="I1517">
        <v>2020</v>
      </c>
      <c r="J1517" t="s">
        <v>9</v>
      </c>
      <c r="K1517">
        <v>1</v>
      </c>
      <c r="L1517">
        <v>8.8333333333333333E-2</v>
      </c>
      <c r="M1517">
        <v>8.8333333333333333E-2</v>
      </c>
      <c r="N1517">
        <v>1</v>
      </c>
      <c r="O1517">
        <v>8.8333333333333333E-2</v>
      </c>
      <c r="P1517">
        <v>1</v>
      </c>
      <c r="Q1517" t="s">
        <v>11</v>
      </c>
    </row>
    <row r="1518" spans="1:17" x14ac:dyDescent="0.3">
      <c r="A1518">
        <v>41217</v>
      </c>
      <c r="B1518" t="s">
        <v>503</v>
      </c>
      <c r="C1518" t="s">
        <v>3</v>
      </c>
      <c r="D1518" t="s">
        <v>4</v>
      </c>
      <c r="E1518">
        <v>6.33</v>
      </c>
      <c r="F1518" s="50">
        <v>44192</v>
      </c>
      <c r="G1518" s="50">
        <v>44192</v>
      </c>
      <c r="H1518">
        <v>5</v>
      </c>
      <c r="I1518">
        <v>2020</v>
      </c>
      <c r="J1518" t="s">
        <v>9</v>
      </c>
      <c r="K1518">
        <v>1</v>
      </c>
      <c r="L1518">
        <v>8.8333333333333333E-2</v>
      </c>
      <c r="M1518">
        <v>8.8333333333333333E-2</v>
      </c>
      <c r="N1518">
        <v>1</v>
      </c>
      <c r="O1518">
        <v>8.8333333333333333E-2</v>
      </c>
      <c r="P1518">
        <v>1</v>
      </c>
      <c r="Q1518" t="s">
        <v>38</v>
      </c>
    </row>
    <row r="1519" spans="1:17" x14ac:dyDescent="0.3">
      <c r="A1519">
        <v>41217</v>
      </c>
      <c r="B1519" t="s">
        <v>503</v>
      </c>
      <c r="C1519" t="s">
        <v>3</v>
      </c>
      <c r="D1519" t="s">
        <v>4</v>
      </c>
      <c r="E1519">
        <v>6.33</v>
      </c>
      <c r="F1519" s="50">
        <v>44192</v>
      </c>
      <c r="G1519" s="50">
        <v>44192</v>
      </c>
      <c r="H1519">
        <v>5</v>
      </c>
      <c r="I1519">
        <v>2020</v>
      </c>
      <c r="J1519" t="s">
        <v>9</v>
      </c>
      <c r="K1519">
        <v>1</v>
      </c>
      <c r="L1519">
        <v>8.8333333333333333E-2</v>
      </c>
      <c r="M1519">
        <v>8.8333333333333333E-2</v>
      </c>
      <c r="N1519">
        <v>1</v>
      </c>
      <c r="O1519">
        <v>8.8333333333333333E-2</v>
      </c>
      <c r="P1519">
        <v>1</v>
      </c>
      <c r="Q1519" t="s">
        <v>118</v>
      </c>
    </row>
    <row r="1520" spans="1:17" x14ac:dyDescent="0.3">
      <c r="A1520">
        <v>41217</v>
      </c>
      <c r="B1520" t="s">
        <v>503</v>
      </c>
      <c r="C1520" t="s">
        <v>3</v>
      </c>
      <c r="D1520" t="s">
        <v>4</v>
      </c>
      <c r="E1520">
        <v>6.33</v>
      </c>
      <c r="F1520" s="50">
        <v>44192</v>
      </c>
      <c r="G1520" s="50">
        <v>44192</v>
      </c>
      <c r="H1520">
        <v>5</v>
      </c>
      <c r="I1520">
        <v>2020</v>
      </c>
      <c r="J1520" t="s">
        <v>9</v>
      </c>
      <c r="K1520">
        <v>1</v>
      </c>
      <c r="L1520">
        <v>8.8333333333333333E-2</v>
      </c>
      <c r="M1520">
        <v>8.8333333333333333E-2</v>
      </c>
      <c r="N1520">
        <v>1</v>
      </c>
      <c r="O1520">
        <v>8.8333333333333333E-2</v>
      </c>
      <c r="P1520">
        <v>1</v>
      </c>
      <c r="Q1520" t="s">
        <v>47</v>
      </c>
    </row>
    <row r="1521" spans="1:17" x14ac:dyDescent="0.3">
      <c r="A1521">
        <v>611</v>
      </c>
      <c r="B1521" t="s">
        <v>504</v>
      </c>
      <c r="C1521" t="s">
        <v>16</v>
      </c>
      <c r="D1521" t="s">
        <v>31</v>
      </c>
      <c r="E1521">
        <v>5.66</v>
      </c>
      <c r="F1521" s="50">
        <v>44144</v>
      </c>
      <c r="G1521" s="50">
        <v>44304</v>
      </c>
      <c r="H1521">
        <v>3</v>
      </c>
      <c r="I1521">
        <v>2002</v>
      </c>
      <c r="J1521" t="s">
        <v>19</v>
      </c>
      <c r="K1521">
        <v>24</v>
      </c>
      <c r="L1521">
        <v>0.1055555555555556</v>
      </c>
      <c r="M1521">
        <v>2.5333333333333332</v>
      </c>
      <c r="N1521">
        <v>161</v>
      </c>
      <c r="O1521">
        <v>1.5734989648033122E-2</v>
      </c>
      <c r="P1521">
        <v>0.14906832298136649</v>
      </c>
      <c r="Q1521" t="s">
        <v>13</v>
      </c>
    </row>
    <row r="1522" spans="1:17" x14ac:dyDescent="0.3">
      <c r="A1522">
        <v>611</v>
      </c>
      <c r="B1522" t="s">
        <v>504</v>
      </c>
      <c r="C1522" t="s">
        <v>16</v>
      </c>
      <c r="D1522" t="s">
        <v>31</v>
      </c>
      <c r="E1522">
        <v>5.66</v>
      </c>
      <c r="F1522" s="50">
        <v>44144</v>
      </c>
      <c r="G1522" s="50">
        <v>44304</v>
      </c>
      <c r="H1522">
        <v>3</v>
      </c>
      <c r="I1522">
        <v>2002</v>
      </c>
      <c r="J1522" t="s">
        <v>19</v>
      </c>
      <c r="K1522">
        <v>24</v>
      </c>
      <c r="L1522">
        <v>0.1055555555555556</v>
      </c>
      <c r="M1522">
        <v>2.5333333333333332</v>
      </c>
      <c r="N1522">
        <v>161</v>
      </c>
      <c r="O1522">
        <v>1.5734989648033122E-2</v>
      </c>
      <c r="P1522">
        <v>0.14906832298136649</v>
      </c>
      <c r="Q1522" t="s">
        <v>6</v>
      </c>
    </row>
    <row r="1523" spans="1:17" x14ac:dyDescent="0.3">
      <c r="A1523">
        <v>5492</v>
      </c>
      <c r="B1523" t="s">
        <v>505</v>
      </c>
      <c r="C1523" t="s">
        <v>8</v>
      </c>
      <c r="D1523" t="s">
        <v>31</v>
      </c>
      <c r="E1523">
        <v>5.56</v>
      </c>
      <c r="F1523" s="50">
        <v>44304</v>
      </c>
      <c r="G1523" s="50">
        <v>44304</v>
      </c>
      <c r="H1523">
        <v>3</v>
      </c>
      <c r="I1523">
        <v>2003</v>
      </c>
      <c r="J1523" t="s">
        <v>5</v>
      </c>
      <c r="K1523">
        <v>1</v>
      </c>
      <c r="L1523">
        <v>0.25944444444444442</v>
      </c>
      <c r="M1523">
        <v>0.25944444444444442</v>
      </c>
      <c r="N1523">
        <v>1</v>
      </c>
      <c r="O1523">
        <v>0.25944444444444442</v>
      </c>
      <c r="P1523">
        <v>1</v>
      </c>
      <c r="Q1523" t="s">
        <v>13</v>
      </c>
    </row>
    <row r="1524" spans="1:17" x14ac:dyDescent="0.3">
      <c r="A1524">
        <v>5492</v>
      </c>
      <c r="B1524" t="s">
        <v>505</v>
      </c>
      <c r="C1524" t="s">
        <v>8</v>
      </c>
      <c r="D1524" t="s">
        <v>31</v>
      </c>
      <c r="E1524">
        <v>5.56</v>
      </c>
      <c r="F1524" s="50">
        <v>44304</v>
      </c>
      <c r="G1524" s="50">
        <v>44304</v>
      </c>
      <c r="H1524">
        <v>3</v>
      </c>
      <c r="I1524">
        <v>2003</v>
      </c>
      <c r="J1524" t="s">
        <v>5</v>
      </c>
      <c r="K1524">
        <v>1</v>
      </c>
      <c r="L1524">
        <v>0.25944444444444442</v>
      </c>
      <c r="M1524">
        <v>0.25944444444444442</v>
      </c>
      <c r="N1524">
        <v>1</v>
      </c>
      <c r="O1524">
        <v>0.25944444444444442</v>
      </c>
      <c r="P1524">
        <v>1</v>
      </c>
      <c r="Q1524" t="s">
        <v>6</v>
      </c>
    </row>
    <row r="1525" spans="1:17" x14ac:dyDescent="0.3">
      <c r="A1525">
        <v>37345</v>
      </c>
      <c r="B1525" t="s">
        <v>506</v>
      </c>
      <c r="C1525" t="s">
        <v>16</v>
      </c>
      <c r="D1525" t="s">
        <v>22</v>
      </c>
      <c r="E1525">
        <v>6.62</v>
      </c>
      <c r="F1525" s="50">
        <v>44097</v>
      </c>
      <c r="G1525" s="50">
        <v>44104</v>
      </c>
      <c r="H1525">
        <v>5</v>
      </c>
      <c r="I1525">
        <v>2020</v>
      </c>
      <c r="J1525" t="s">
        <v>9</v>
      </c>
      <c r="K1525">
        <v>24</v>
      </c>
      <c r="L1525">
        <v>0.38055555555555548</v>
      </c>
      <c r="M1525">
        <v>9.1333333333333329</v>
      </c>
      <c r="N1525">
        <v>8</v>
      </c>
      <c r="O1525">
        <v>1.1416666666666671</v>
      </c>
      <c r="P1525">
        <v>3</v>
      </c>
      <c r="Q1525" t="s">
        <v>23</v>
      </c>
    </row>
    <row r="1526" spans="1:17" x14ac:dyDescent="0.3">
      <c r="A1526">
        <v>37345</v>
      </c>
      <c r="B1526" t="s">
        <v>506</v>
      </c>
      <c r="C1526" t="s">
        <v>16</v>
      </c>
      <c r="D1526" t="s">
        <v>22</v>
      </c>
      <c r="E1526">
        <v>6.62</v>
      </c>
      <c r="F1526" s="50">
        <v>44097</v>
      </c>
      <c r="G1526" s="50">
        <v>44104</v>
      </c>
      <c r="H1526">
        <v>5</v>
      </c>
      <c r="I1526">
        <v>2020</v>
      </c>
      <c r="J1526" t="s">
        <v>9</v>
      </c>
      <c r="K1526">
        <v>24</v>
      </c>
      <c r="L1526">
        <v>0.38055555555555548</v>
      </c>
      <c r="M1526">
        <v>9.1333333333333329</v>
      </c>
      <c r="N1526">
        <v>8</v>
      </c>
      <c r="O1526">
        <v>1.1416666666666671</v>
      </c>
      <c r="P1526">
        <v>3</v>
      </c>
      <c r="Q1526" t="s">
        <v>56</v>
      </c>
    </row>
    <row r="1527" spans="1:17" x14ac:dyDescent="0.3">
      <c r="A1527">
        <v>37345</v>
      </c>
      <c r="B1527" t="s">
        <v>506</v>
      </c>
      <c r="C1527" t="s">
        <v>16</v>
      </c>
      <c r="D1527" t="s">
        <v>22</v>
      </c>
      <c r="E1527">
        <v>6.62</v>
      </c>
      <c r="F1527" s="50">
        <v>44097</v>
      </c>
      <c r="G1527" s="50">
        <v>44104</v>
      </c>
      <c r="H1527">
        <v>5</v>
      </c>
      <c r="I1527">
        <v>2020</v>
      </c>
      <c r="J1527" t="s">
        <v>9</v>
      </c>
      <c r="K1527">
        <v>24</v>
      </c>
      <c r="L1527">
        <v>0.38055555555555548</v>
      </c>
      <c r="M1527">
        <v>9.1333333333333329</v>
      </c>
      <c r="N1527">
        <v>8</v>
      </c>
      <c r="O1527">
        <v>1.1416666666666671</v>
      </c>
      <c r="P1527">
        <v>3</v>
      </c>
      <c r="Q1527" t="s">
        <v>11</v>
      </c>
    </row>
    <row r="1528" spans="1:17" x14ac:dyDescent="0.3">
      <c r="A1528">
        <v>37345</v>
      </c>
      <c r="B1528" t="s">
        <v>506</v>
      </c>
      <c r="C1528" t="s">
        <v>16</v>
      </c>
      <c r="D1528" t="s">
        <v>22</v>
      </c>
      <c r="E1528">
        <v>6.62</v>
      </c>
      <c r="F1528" s="50">
        <v>44097</v>
      </c>
      <c r="G1528" s="50">
        <v>44104</v>
      </c>
      <c r="H1528">
        <v>5</v>
      </c>
      <c r="I1528">
        <v>2020</v>
      </c>
      <c r="J1528" t="s">
        <v>9</v>
      </c>
      <c r="K1528">
        <v>24</v>
      </c>
      <c r="L1528">
        <v>0.38055555555555548</v>
      </c>
      <c r="M1528">
        <v>9.1333333333333329</v>
      </c>
      <c r="N1528">
        <v>8</v>
      </c>
      <c r="O1528">
        <v>1.1416666666666671</v>
      </c>
      <c r="P1528">
        <v>3</v>
      </c>
      <c r="Q1528" t="s">
        <v>88</v>
      </c>
    </row>
    <row r="1529" spans="1:17" x14ac:dyDescent="0.3">
      <c r="A1529">
        <v>37345</v>
      </c>
      <c r="B1529" t="s">
        <v>506</v>
      </c>
      <c r="C1529" t="s">
        <v>16</v>
      </c>
      <c r="D1529" t="s">
        <v>22</v>
      </c>
      <c r="E1529">
        <v>6.62</v>
      </c>
      <c r="F1529" s="50">
        <v>44097</v>
      </c>
      <c r="G1529" s="50">
        <v>44104</v>
      </c>
      <c r="H1529">
        <v>5</v>
      </c>
      <c r="I1529">
        <v>2020</v>
      </c>
      <c r="J1529" t="s">
        <v>9</v>
      </c>
      <c r="K1529">
        <v>24</v>
      </c>
      <c r="L1529">
        <v>0.38055555555555548</v>
      </c>
      <c r="M1529">
        <v>9.1333333333333329</v>
      </c>
      <c r="N1529">
        <v>8</v>
      </c>
      <c r="O1529">
        <v>1.1416666666666671</v>
      </c>
      <c r="P1529">
        <v>3</v>
      </c>
      <c r="Q1529" t="s">
        <v>41</v>
      </c>
    </row>
    <row r="1530" spans="1:17" x14ac:dyDescent="0.3">
      <c r="A1530">
        <v>37345</v>
      </c>
      <c r="B1530" t="s">
        <v>506</v>
      </c>
      <c r="C1530" t="s">
        <v>16</v>
      </c>
      <c r="D1530" t="s">
        <v>22</v>
      </c>
      <c r="E1530">
        <v>6.62</v>
      </c>
      <c r="F1530" s="50">
        <v>44097</v>
      </c>
      <c r="G1530" s="50">
        <v>44104</v>
      </c>
      <c r="H1530">
        <v>5</v>
      </c>
      <c r="I1530">
        <v>2020</v>
      </c>
      <c r="J1530" t="s">
        <v>9</v>
      </c>
      <c r="K1530">
        <v>24</v>
      </c>
      <c r="L1530">
        <v>0.38055555555555548</v>
      </c>
      <c r="M1530">
        <v>9.1333333333333329</v>
      </c>
      <c r="N1530">
        <v>8</v>
      </c>
      <c r="O1530">
        <v>1.1416666666666671</v>
      </c>
      <c r="P1530">
        <v>3</v>
      </c>
      <c r="Q1530" t="s">
        <v>26</v>
      </c>
    </row>
    <row r="1531" spans="1:17" x14ac:dyDescent="0.3">
      <c r="A1531">
        <v>6560</v>
      </c>
      <c r="B1531" t="s">
        <v>507</v>
      </c>
      <c r="C1531" t="s">
        <v>16</v>
      </c>
      <c r="D1531" t="s">
        <v>4</v>
      </c>
      <c r="E1531">
        <v>7.23</v>
      </c>
      <c r="F1531" s="50">
        <v>43848</v>
      </c>
      <c r="G1531" s="50">
        <v>43888</v>
      </c>
      <c r="H1531">
        <v>8</v>
      </c>
      <c r="I1531">
        <v>2000</v>
      </c>
      <c r="J1531" t="s">
        <v>9</v>
      </c>
      <c r="K1531">
        <v>39</v>
      </c>
      <c r="L1531">
        <v>6.6666666666666666E-2</v>
      </c>
      <c r="M1531">
        <v>2.6</v>
      </c>
      <c r="N1531">
        <v>41</v>
      </c>
      <c r="O1531">
        <v>6.3414634146341464E-2</v>
      </c>
      <c r="P1531">
        <v>0.95121951219512191</v>
      </c>
      <c r="Q1531" t="s">
        <v>71</v>
      </c>
    </row>
    <row r="1532" spans="1:17" x14ac:dyDescent="0.3">
      <c r="A1532">
        <v>6560</v>
      </c>
      <c r="B1532" t="s">
        <v>507</v>
      </c>
      <c r="C1532" t="s">
        <v>16</v>
      </c>
      <c r="D1532" t="s">
        <v>4</v>
      </c>
      <c r="E1532">
        <v>7.23</v>
      </c>
      <c r="F1532" s="50">
        <v>43848</v>
      </c>
      <c r="G1532" s="50">
        <v>43888</v>
      </c>
      <c r="H1532">
        <v>8</v>
      </c>
      <c r="I1532">
        <v>2000</v>
      </c>
      <c r="J1532" t="s">
        <v>9</v>
      </c>
      <c r="K1532">
        <v>39</v>
      </c>
      <c r="L1532">
        <v>6.6666666666666666E-2</v>
      </c>
      <c r="M1532">
        <v>2.6</v>
      </c>
      <c r="N1532">
        <v>41</v>
      </c>
      <c r="O1532">
        <v>6.3414634146341464E-2</v>
      </c>
      <c r="P1532">
        <v>0.95121951219512191</v>
      </c>
      <c r="Q1532" t="s">
        <v>20</v>
      </c>
    </row>
    <row r="1533" spans="1:17" x14ac:dyDescent="0.3">
      <c r="A1533">
        <v>39292</v>
      </c>
      <c r="B1533" t="s">
        <v>508</v>
      </c>
      <c r="C1533" t="s">
        <v>16</v>
      </c>
      <c r="D1533" t="s">
        <v>108</v>
      </c>
      <c r="E1533">
        <v>7.05</v>
      </c>
      <c r="F1533" s="50">
        <v>44209</v>
      </c>
      <c r="G1533" s="50">
        <v>44251</v>
      </c>
      <c r="H1533">
        <v>7</v>
      </c>
      <c r="I1533">
        <v>2020</v>
      </c>
      <c r="J1533" t="s">
        <v>17</v>
      </c>
      <c r="K1533">
        <v>13</v>
      </c>
      <c r="L1533">
        <v>0.39444444444444438</v>
      </c>
      <c r="M1533">
        <v>5.1277777777777773</v>
      </c>
      <c r="N1533">
        <v>43</v>
      </c>
      <c r="O1533">
        <v>0.119250645994832</v>
      </c>
      <c r="P1533">
        <v>0.30232558139534882</v>
      </c>
      <c r="Q1533" t="s">
        <v>10</v>
      </c>
    </row>
    <row r="1534" spans="1:17" x14ac:dyDescent="0.3">
      <c r="A1534">
        <v>39292</v>
      </c>
      <c r="B1534" t="s">
        <v>508</v>
      </c>
      <c r="C1534" t="s">
        <v>16</v>
      </c>
      <c r="D1534" t="s">
        <v>108</v>
      </c>
      <c r="E1534">
        <v>7.05</v>
      </c>
      <c r="F1534" s="50">
        <v>44209</v>
      </c>
      <c r="G1534" s="50">
        <v>44251</v>
      </c>
      <c r="H1534">
        <v>7</v>
      </c>
      <c r="I1534">
        <v>2020</v>
      </c>
      <c r="J1534" t="s">
        <v>17</v>
      </c>
      <c r="K1534">
        <v>13</v>
      </c>
      <c r="L1534">
        <v>0.39444444444444438</v>
      </c>
      <c r="M1534">
        <v>5.1277777777777773</v>
      </c>
      <c r="N1534">
        <v>43</v>
      </c>
      <c r="O1534">
        <v>0.119250645994832</v>
      </c>
      <c r="P1534">
        <v>0.30232558139534882</v>
      </c>
      <c r="Q1534" t="s">
        <v>20</v>
      </c>
    </row>
    <row r="1535" spans="1:17" x14ac:dyDescent="0.3">
      <c r="A1535">
        <v>39292</v>
      </c>
      <c r="B1535" t="s">
        <v>508</v>
      </c>
      <c r="C1535" t="s">
        <v>16</v>
      </c>
      <c r="D1535" t="s">
        <v>108</v>
      </c>
      <c r="E1535">
        <v>7.05</v>
      </c>
      <c r="F1535" s="50">
        <v>44209</v>
      </c>
      <c r="G1535" s="50">
        <v>44251</v>
      </c>
      <c r="H1535">
        <v>7</v>
      </c>
      <c r="I1535">
        <v>2020</v>
      </c>
      <c r="J1535" t="s">
        <v>17</v>
      </c>
      <c r="K1535">
        <v>13</v>
      </c>
      <c r="L1535">
        <v>0.39444444444444438</v>
      </c>
      <c r="M1535">
        <v>5.1277777777777773</v>
      </c>
      <c r="N1535">
        <v>43</v>
      </c>
      <c r="O1535">
        <v>0.119250645994832</v>
      </c>
      <c r="P1535">
        <v>0.30232558139534882</v>
      </c>
      <c r="Q1535" t="s">
        <v>11</v>
      </c>
    </row>
    <row r="1536" spans="1:17" x14ac:dyDescent="0.3">
      <c r="A1536">
        <v>39292</v>
      </c>
      <c r="B1536" t="s">
        <v>508</v>
      </c>
      <c r="C1536" t="s">
        <v>16</v>
      </c>
      <c r="D1536" t="s">
        <v>108</v>
      </c>
      <c r="E1536">
        <v>7.05</v>
      </c>
      <c r="F1536" s="50">
        <v>44209</v>
      </c>
      <c r="G1536" s="50">
        <v>44251</v>
      </c>
      <c r="H1536">
        <v>7</v>
      </c>
      <c r="I1536">
        <v>2020</v>
      </c>
      <c r="J1536" t="s">
        <v>17</v>
      </c>
      <c r="K1536">
        <v>13</v>
      </c>
      <c r="L1536">
        <v>0.39444444444444438</v>
      </c>
      <c r="M1536">
        <v>5.1277777777777773</v>
      </c>
      <c r="N1536">
        <v>43</v>
      </c>
      <c r="O1536">
        <v>0.119250645994832</v>
      </c>
      <c r="P1536">
        <v>0.30232558139534882</v>
      </c>
      <c r="Q1536" t="s">
        <v>283</v>
      </c>
    </row>
    <row r="1537" spans="1:17" x14ac:dyDescent="0.3">
      <c r="A1537">
        <v>721</v>
      </c>
      <c r="B1537" t="s">
        <v>509</v>
      </c>
      <c r="C1537" t="s">
        <v>16</v>
      </c>
      <c r="D1537" t="s">
        <v>4</v>
      </c>
      <c r="E1537">
        <v>8.1300000000000008</v>
      </c>
      <c r="F1537" s="50">
        <v>43009</v>
      </c>
      <c r="G1537" s="50">
        <v>43023</v>
      </c>
      <c r="H1537">
        <v>5</v>
      </c>
      <c r="I1537">
        <v>2002</v>
      </c>
      <c r="J1537" t="s">
        <v>5</v>
      </c>
      <c r="K1537">
        <v>38</v>
      </c>
      <c r="L1537">
        <v>0.2722222222222222</v>
      </c>
      <c r="M1537">
        <v>10.34444444444444</v>
      </c>
      <c r="N1537">
        <v>15</v>
      </c>
      <c r="O1537">
        <v>0.68962962962962959</v>
      </c>
      <c r="P1537">
        <v>2.5333333333333332</v>
      </c>
      <c r="Q1537" t="s">
        <v>20</v>
      </c>
    </row>
    <row r="1538" spans="1:17" x14ac:dyDescent="0.3">
      <c r="A1538">
        <v>721</v>
      </c>
      <c r="B1538" t="s">
        <v>509</v>
      </c>
      <c r="C1538" t="s">
        <v>16</v>
      </c>
      <c r="D1538" t="s">
        <v>4</v>
      </c>
      <c r="E1538">
        <v>8.1300000000000008</v>
      </c>
      <c r="F1538" s="50">
        <v>43009</v>
      </c>
      <c r="G1538" s="50">
        <v>43023</v>
      </c>
      <c r="H1538">
        <v>5</v>
      </c>
      <c r="I1538">
        <v>2002</v>
      </c>
      <c r="J1538" t="s">
        <v>5</v>
      </c>
      <c r="K1538">
        <v>38</v>
      </c>
      <c r="L1538">
        <v>0.2722222222222222</v>
      </c>
      <c r="M1538">
        <v>10.34444444444444</v>
      </c>
      <c r="N1538">
        <v>15</v>
      </c>
      <c r="O1538">
        <v>0.68962962962962959</v>
      </c>
      <c r="P1538">
        <v>2.5333333333333332</v>
      </c>
      <c r="Q1538" t="s">
        <v>24</v>
      </c>
    </row>
    <row r="1539" spans="1:17" x14ac:dyDescent="0.3">
      <c r="A1539">
        <v>721</v>
      </c>
      <c r="B1539" t="s">
        <v>509</v>
      </c>
      <c r="C1539" t="s">
        <v>16</v>
      </c>
      <c r="D1539" t="s">
        <v>4</v>
      </c>
      <c r="E1539">
        <v>8.1300000000000008</v>
      </c>
      <c r="F1539" s="50">
        <v>43009</v>
      </c>
      <c r="G1539" s="50">
        <v>43023</v>
      </c>
      <c r="H1539">
        <v>5</v>
      </c>
      <c r="I1539">
        <v>2002</v>
      </c>
      <c r="J1539" t="s">
        <v>5</v>
      </c>
      <c r="K1539">
        <v>38</v>
      </c>
      <c r="L1539">
        <v>0.2722222222222222</v>
      </c>
      <c r="M1539">
        <v>10.34444444444444</v>
      </c>
      <c r="N1539">
        <v>15</v>
      </c>
      <c r="O1539">
        <v>0.68962962962962959</v>
      </c>
      <c r="P1539">
        <v>2.5333333333333332</v>
      </c>
      <c r="Q1539" t="s">
        <v>11</v>
      </c>
    </row>
    <row r="1540" spans="1:17" x14ac:dyDescent="0.3">
      <c r="A1540">
        <v>721</v>
      </c>
      <c r="B1540" t="s">
        <v>509</v>
      </c>
      <c r="C1540" t="s">
        <v>16</v>
      </c>
      <c r="D1540" t="s">
        <v>4</v>
      </c>
      <c r="E1540">
        <v>8.1300000000000008</v>
      </c>
      <c r="F1540" s="50">
        <v>43009</v>
      </c>
      <c r="G1540" s="50">
        <v>43023</v>
      </c>
      <c r="H1540">
        <v>5</v>
      </c>
      <c r="I1540">
        <v>2002</v>
      </c>
      <c r="J1540" t="s">
        <v>5</v>
      </c>
      <c r="K1540">
        <v>38</v>
      </c>
      <c r="L1540">
        <v>0.2722222222222222</v>
      </c>
      <c r="M1540">
        <v>10.34444444444444</v>
      </c>
      <c r="N1540">
        <v>15</v>
      </c>
      <c r="O1540">
        <v>0.68962962962962959</v>
      </c>
      <c r="P1540">
        <v>2.5333333333333332</v>
      </c>
      <c r="Q1540" t="s">
        <v>245</v>
      </c>
    </row>
    <row r="1541" spans="1:17" x14ac:dyDescent="0.3">
      <c r="A1541">
        <v>721</v>
      </c>
      <c r="B1541" t="s">
        <v>509</v>
      </c>
      <c r="C1541" t="s">
        <v>16</v>
      </c>
      <c r="D1541" t="s">
        <v>4</v>
      </c>
      <c r="E1541">
        <v>8.1300000000000008</v>
      </c>
      <c r="F1541" s="50">
        <v>43009</v>
      </c>
      <c r="G1541" s="50">
        <v>43023</v>
      </c>
      <c r="H1541">
        <v>5</v>
      </c>
      <c r="I1541">
        <v>2002</v>
      </c>
      <c r="J1541" t="s">
        <v>5</v>
      </c>
      <c r="K1541">
        <v>38</v>
      </c>
      <c r="L1541">
        <v>0.2722222222222222</v>
      </c>
      <c r="M1541">
        <v>10.34444444444444</v>
      </c>
      <c r="N1541">
        <v>15</v>
      </c>
      <c r="O1541">
        <v>0.68962962962962959</v>
      </c>
      <c r="P1541">
        <v>2.5333333333333332</v>
      </c>
      <c r="Q1541" t="s">
        <v>12</v>
      </c>
    </row>
    <row r="1542" spans="1:17" x14ac:dyDescent="0.3">
      <c r="A1542">
        <v>721</v>
      </c>
      <c r="B1542" t="s">
        <v>509</v>
      </c>
      <c r="C1542" t="s">
        <v>16</v>
      </c>
      <c r="D1542" t="s">
        <v>4</v>
      </c>
      <c r="E1542">
        <v>8.1300000000000008</v>
      </c>
      <c r="F1542" s="50">
        <v>43009</v>
      </c>
      <c r="G1542" s="50">
        <v>43023</v>
      </c>
      <c r="H1542">
        <v>5</v>
      </c>
      <c r="I1542">
        <v>2002</v>
      </c>
      <c r="J1542" t="s">
        <v>5</v>
      </c>
      <c r="K1542">
        <v>38</v>
      </c>
      <c r="L1542">
        <v>0.2722222222222222</v>
      </c>
      <c r="M1542">
        <v>10.34444444444444</v>
      </c>
      <c r="N1542">
        <v>15</v>
      </c>
      <c r="O1542">
        <v>0.68962962962962959</v>
      </c>
      <c r="P1542">
        <v>2.5333333333333332</v>
      </c>
      <c r="Q1542" t="s">
        <v>115</v>
      </c>
    </row>
    <row r="1543" spans="1:17" x14ac:dyDescent="0.3">
      <c r="A1543">
        <v>721</v>
      </c>
      <c r="B1543" t="s">
        <v>509</v>
      </c>
      <c r="C1543" t="s">
        <v>16</v>
      </c>
      <c r="D1543" t="s">
        <v>4</v>
      </c>
      <c r="E1543">
        <v>8.1300000000000008</v>
      </c>
      <c r="F1543" s="50">
        <v>43009</v>
      </c>
      <c r="G1543" s="50">
        <v>43023</v>
      </c>
      <c r="H1543">
        <v>5</v>
      </c>
      <c r="I1543">
        <v>2002</v>
      </c>
      <c r="J1543" t="s">
        <v>5</v>
      </c>
      <c r="K1543">
        <v>38</v>
      </c>
      <c r="L1543">
        <v>0.2722222222222222</v>
      </c>
      <c r="M1543">
        <v>10.34444444444444</v>
      </c>
      <c r="N1543">
        <v>15</v>
      </c>
      <c r="O1543">
        <v>0.68962962962962959</v>
      </c>
      <c r="P1543">
        <v>2.5333333333333332</v>
      </c>
      <c r="Q1543" t="s">
        <v>41</v>
      </c>
    </row>
    <row r="1544" spans="1:17" x14ac:dyDescent="0.3">
      <c r="A1544">
        <v>1492</v>
      </c>
      <c r="B1544" t="s">
        <v>510</v>
      </c>
      <c r="C1544" t="s">
        <v>16</v>
      </c>
      <c r="D1544" t="s">
        <v>22</v>
      </c>
      <c r="E1544">
        <v>6.94</v>
      </c>
      <c r="F1544" s="50">
        <v>43676</v>
      </c>
      <c r="G1544" s="50">
        <v>43683</v>
      </c>
      <c r="H1544">
        <v>6</v>
      </c>
      <c r="I1544">
        <v>2001</v>
      </c>
      <c r="J1544" t="s">
        <v>17</v>
      </c>
      <c r="K1544">
        <v>26</v>
      </c>
      <c r="L1544">
        <v>0.41111111111111109</v>
      </c>
      <c r="M1544">
        <v>10.68888888888889</v>
      </c>
      <c r="N1544">
        <v>8</v>
      </c>
      <c r="O1544">
        <v>1.336111111111111</v>
      </c>
      <c r="P1544">
        <v>3.25</v>
      </c>
      <c r="Q1544" t="s">
        <v>23</v>
      </c>
    </row>
    <row r="1545" spans="1:17" x14ac:dyDescent="0.3">
      <c r="A1545">
        <v>1492</v>
      </c>
      <c r="B1545" t="s">
        <v>510</v>
      </c>
      <c r="C1545" t="s">
        <v>16</v>
      </c>
      <c r="D1545" t="s">
        <v>22</v>
      </c>
      <c r="E1545">
        <v>6.94</v>
      </c>
      <c r="F1545" s="50">
        <v>43676</v>
      </c>
      <c r="G1545" s="50">
        <v>43683</v>
      </c>
      <c r="H1545">
        <v>6</v>
      </c>
      <c r="I1545">
        <v>2001</v>
      </c>
      <c r="J1545" t="s">
        <v>17</v>
      </c>
      <c r="K1545">
        <v>26</v>
      </c>
      <c r="L1545">
        <v>0.41111111111111109</v>
      </c>
      <c r="M1545">
        <v>10.68888888888889</v>
      </c>
      <c r="N1545">
        <v>8</v>
      </c>
      <c r="O1545">
        <v>1.336111111111111</v>
      </c>
      <c r="P1545">
        <v>3.25</v>
      </c>
      <c r="Q1545" t="s">
        <v>198</v>
      </c>
    </row>
    <row r="1546" spans="1:17" x14ac:dyDescent="0.3">
      <c r="A1546">
        <v>1492</v>
      </c>
      <c r="B1546" t="s">
        <v>510</v>
      </c>
      <c r="C1546" t="s">
        <v>16</v>
      </c>
      <c r="D1546" t="s">
        <v>22</v>
      </c>
      <c r="E1546">
        <v>6.94</v>
      </c>
      <c r="F1546" s="50">
        <v>43676</v>
      </c>
      <c r="G1546" s="50">
        <v>43683</v>
      </c>
      <c r="H1546">
        <v>6</v>
      </c>
      <c r="I1546">
        <v>2001</v>
      </c>
      <c r="J1546" t="s">
        <v>17</v>
      </c>
      <c r="K1546">
        <v>26</v>
      </c>
      <c r="L1546">
        <v>0.41111111111111109</v>
      </c>
      <c r="M1546">
        <v>10.68888888888889</v>
      </c>
      <c r="N1546">
        <v>8</v>
      </c>
      <c r="O1546">
        <v>1.336111111111111</v>
      </c>
      <c r="P1546">
        <v>3.25</v>
      </c>
      <c r="Q1546" t="s">
        <v>26</v>
      </c>
    </row>
    <row r="1547" spans="1:17" x14ac:dyDescent="0.3">
      <c r="A1547">
        <v>1492</v>
      </c>
      <c r="B1547" t="s">
        <v>510</v>
      </c>
      <c r="C1547" t="s">
        <v>16</v>
      </c>
      <c r="D1547" t="s">
        <v>22</v>
      </c>
      <c r="E1547">
        <v>6.94</v>
      </c>
      <c r="F1547" s="50">
        <v>43676</v>
      </c>
      <c r="G1547" s="50">
        <v>43683</v>
      </c>
      <c r="H1547">
        <v>6</v>
      </c>
      <c r="I1547">
        <v>2001</v>
      </c>
      <c r="J1547" t="s">
        <v>17</v>
      </c>
      <c r="K1547">
        <v>26</v>
      </c>
      <c r="L1547">
        <v>0.41111111111111109</v>
      </c>
      <c r="M1547">
        <v>10.68888888888889</v>
      </c>
      <c r="N1547">
        <v>8</v>
      </c>
      <c r="O1547">
        <v>1.336111111111111</v>
      </c>
      <c r="P1547">
        <v>3.25</v>
      </c>
      <c r="Q1547" t="s">
        <v>130</v>
      </c>
    </row>
    <row r="1548" spans="1:17" x14ac:dyDescent="0.3">
      <c r="A1548">
        <v>1493</v>
      </c>
      <c r="B1548" t="s">
        <v>511</v>
      </c>
      <c r="C1548" t="s">
        <v>16</v>
      </c>
      <c r="D1548" t="s">
        <v>22</v>
      </c>
      <c r="E1548">
        <v>7</v>
      </c>
      <c r="F1548" s="50">
        <v>43694</v>
      </c>
      <c r="G1548" s="50">
        <v>43709</v>
      </c>
      <c r="H1548">
        <v>5</v>
      </c>
      <c r="I1548">
        <v>2001</v>
      </c>
      <c r="J1548" t="s">
        <v>19</v>
      </c>
      <c r="K1548">
        <v>26</v>
      </c>
      <c r="L1548">
        <v>0.41111111111111109</v>
      </c>
      <c r="M1548">
        <v>10.68888888888889</v>
      </c>
      <c r="N1548">
        <v>16</v>
      </c>
      <c r="O1548">
        <v>0.66805555555555551</v>
      </c>
      <c r="P1548">
        <v>1.625</v>
      </c>
      <c r="Q1548" t="s">
        <v>23</v>
      </c>
    </row>
    <row r="1549" spans="1:17" x14ac:dyDescent="0.3">
      <c r="A1549">
        <v>1493</v>
      </c>
      <c r="B1549" t="s">
        <v>511</v>
      </c>
      <c r="C1549" t="s">
        <v>16</v>
      </c>
      <c r="D1549" t="s">
        <v>22</v>
      </c>
      <c r="E1549">
        <v>7</v>
      </c>
      <c r="F1549" s="50">
        <v>43694</v>
      </c>
      <c r="G1549" s="50">
        <v>43709</v>
      </c>
      <c r="H1549">
        <v>5</v>
      </c>
      <c r="I1549">
        <v>2001</v>
      </c>
      <c r="J1549" t="s">
        <v>19</v>
      </c>
      <c r="K1549">
        <v>26</v>
      </c>
      <c r="L1549">
        <v>0.41111111111111109</v>
      </c>
      <c r="M1549">
        <v>10.68888888888889</v>
      </c>
      <c r="N1549">
        <v>16</v>
      </c>
      <c r="O1549">
        <v>0.66805555555555551</v>
      </c>
      <c r="P1549">
        <v>1.625</v>
      </c>
      <c r="Q1549" t="s">
        <v>11</v>
      </c>
    </row>
    <row r="1550" spans="1:17" x14ac:dyDescent="0.3">
      <c r="A1550">
        <v>1493</v>
      </c>
      <c r="B1550" t="s">
        <v>511</v>
      </c>
      <c r="C1550" t="s">
        <v>16</v>
      </c>
      <c r="D1550" t="s">
        <v>22</v>
      </c>
      <c r="E1550">
        <v>7</v>
      </c>
      <c r="F1550" s="50">
        <v>43694</v>
      </c>
      <c r="G1550" s="50">
        <v>43709</v>
      </c>
      <c r="H1550">
        <v>5</v>
      </c>
      <c r="I1550">
        <v>2001</v>
      </c>
      <c r="J1550" t="s">
        <v>19</v>
      </c>
      <c r="K1550">
        <v>26</v>
      </c>
      <c r="L1550">
        <v>0.41111111111111109</v>
      </c>
      <c r="M1550">
        <v>10.68888888888889</v>
      </c>
      <c r="N1550">
        <v>16</v>
      </c>
      <c r="O1550">
        <v>0.66805555555555551</v>
      </c>
      <c r="P1550">
        <v>1.625</v>
      </c>
      <c r="Q1550" t="s">
        <v>198</v>
      </c>
    </row>
    <row r="1551" spans="1:17" x14ac:dyDescent="0.3">
      <c r="A1551">
        <v>1493</v>
      </c>
      <c r="B1551" t="s">
        <v>511</v>
      </c>
      <c r="C1551" t="s">
        <v>16</v>
      </c>
      <c r="D1551" t="s">
        <v>22</v>
      </c>
      <c r="E1551">
        <v>7</v>
      </c>
      <c r="F1551" s="50">
        <v>43694</v>
      </c>
      <c r="G1551" s="50">
        <v>43709</v>
      </c>
      <c r="H1551">
        <v>5</v>
      </c>
      <c r="I1551">
        <v>2001</v>
      </c>
      <c r="J1551" t="s">
        <v>19</v>
      </c>
      <c r="K1551">
        <v>26</v>
      </c>
      <c r="L1551">
        <v>0.41111111111111109</v>
      </c>
      <c r="M1551">
        <v>10.68888888888889</v>
      </c>
      <c r="N1551">
        <v>16</v>
      </c>
      <c r="O1551">
        <v>0.66805555555555551</v>
      </c>
      <c r="P1551">
        <v>1.625</v>
      </c>
      <c r="Q1551" t="s">
        <v>32</v>
      </c>
    </row>
    <row r="1552" spans="1:17" x14ac:dyDescent="0.3">
      <c r="A1552">
        <v>1493</v>
      </c>
      <c r="B1552" t="s">
        <v>511</v>
      </c>
      <c r="C1552" t="s">
        <v>16</v>
      </c>
      <c r="D1552" t="s">
        <v>22</v>
      </c>
      <c r="E1552">
        <v>7</v>
      </c>
      <c r="F1552" s="50">
        <v>43694</v>
      </c>
      <c r="G1552" s="50">
        <v>43709</v>
      </c>
      <c r="H1552">
        <v>5</v>
      </c>
      <c r="I1552">
        <v>2001</v>
      </c>
      <c r="J1552" t="s">
        <v>19</v>
      </c>
      <c r="K1552">
        <v>26</v>
      </c>
      <c r="L1552">
        <v>0.41111111111111109</v>
      </c>
      <c r="M1552">
        <v>10.68888888888889</v>
      </c>
      <c r="N1552">
        <v>16</v>
      </c>
      <c r="O1552">
        <v>0.66805555555555551</v>
      </c>
      <c r="P1552">
        <v>1.625</v>
      </c>
      <c r="Q1552" t="s">
        <v>26</v>
      </c>
    </row>
    <row r="1553" spans="1:17" x14ac:dyDescent="0.3">
      <c r="A1553">
        <v>1493</v>
      </c>
      <c r="B1553" t="s">
        <v>511</v>
      </c>
      <c r="C1553" t="s">
        <v>16</v>
      </c>
      <c r="D1553" t="s">
        <v>22</v>
      </c>
      <c r="E1553">
        <v>7</v>
      </c>
      <c r="F1553" s="50">
        <v>43694</v>
      </c>
      <c r="G1553" s="50">
        <v>43709</v>
      </c>
      <c r="H1553">
        <v>5</v>
      </c>
      <c r="I1553">
        <v>2001</v>
      </c>
      <c r="J1553" t="s">
        <v>19</v>
      </c>
      <c r="K1553">
        <v>26</v>
      </c>
      <c r="L1553">
        <v>0.41111111111111109</v>
      </c>
      <c r="M1553">
        <v>10.68888888888889</v>
      </c>
      <c r="N1553">
        <v>16</v>
      </c>
      <c r="O1553">
        <v>0.66805555555555551</v>
      </c>
      <c r="P1553">
        <v>1.625</v>
      </c>
      <c r="Q1553" t="s">
        <v>130</v>
      </c>
    </row>
    <row r="1554" spans="1:17" x14ac:dyDescent="0.3">
      <c r="A1554">
        <v>337</v>
      </c>
      <c r="B1554" t="s">
        <v>512</v>
      </c>
      <c r="C1554" t="s">
        <v>16</v>
      </c>
      <c r="D1554" t="s">
        <v>22</v>
      </c>
      <c r="E1554">
        <v>6.2</v>
      </c>
      <c r="F1554" s="50">
        <v>44857</v>
      </c>
      <c r="G1554" s="50">
        <v>44866</v>
      </c>
      <c r="H1554">
        <v>4</v>
      </c>
      <c r="I1554">
        <v>2002</v>
      </c>
      <c r="J1554" t="s">
        <v>17</v>
      </c>
      <c r="K1554">
        <v>24</v>
      </c>
      <c r="L1554">
        <v>0.18972222222222221</v>
      </c>
      <c r="M1554">
        <v>4.5533333333333328</v>
      </c>
      <c r="N1554">
        <v>10</v>
      </c>
      <c r="O1554">
        <v>0.45533333333333331</v>
      </c>
      <c r="P1554">
        <v>2.4</v>
      </c>
      <c r="Q1554" t="s">
        <v>20</v>
      </c>
    </row>
    <row r="1555" spans="1:17" x14ac:dyDescent="0.3">
      <c r="A1555">
        <v>337</v>
      </c>
      <c r="B1555" t="s">
        <v>512</v>
      </c>
      <c r="C1555" t="s">
        <v>16</v>
      </c>
      <c r="D1555" t="s">
        <v>22</v>
      </c>
      <c r="E1555">
        <v>6.2</v>
      </c>
      <c r="F1555" s="50">
        <v>44857</v>
      </c>
      <c r="G1555" s="50">
        <v>44866</v>
      </c>
      <c r="H1555">
        <v>4</v>
      </c>
      <c r="I1555">
        <v>2002</v>
      </c>
      <c r="J1555" t="s">
        <v>17</v>
      </c>
      <c r="K1555">
        <v>24</v>
      </c>
      <c r="L1555">
        <v>0.18972222222222221</v>
      </c>
      <c r="M1555">
        <v>4.5533333333333328</v>
      </c>
      <c r="N1555">
        <v>10</v>
      </c>
      <c r="O1555">
        <v>0.45533333333333331</v>
      </c>
      <c r="P1555">
        <v>2.4</v>
      </c>
      <c r="Q1555" t="s">
        <v>190</v>
      </c>
    </row>
    <row r="1556" spans="1:17" x14ac:dyDescent="0.3">
      <c r="A1556">
        <v>337</v>
      </c>
      <c r="B1556" t="s">
        <v>512</v>
      </c>
      <c r="C1556" t="s">
        <v>16</v>
      </c>
      <c r="D1556" t="s">
        <v>22</v>
      </c>
      <c r="E1556">
        <v>6.2</v>
      </c>
      <c r="F1556" s="50">
        <v>44857</v>
      </c>
      <c r="G1556" s="50">
        <v>44866</v>
      </c>
      <c r="H1556">
        <v>4</v>
      </c>
      <c r="I1556">
        <v>2002</v>
      </c>
      <c r="J1556" t="s">
        <v>17</v>
      </c>
      <c r="K1556">
        <v>24</v>
      </c>
      <c r="L1556">
        <v>0.18972222222222221</v>
      </c>
      <c r="M1556">
        <v>4.5533333333333328</v>
      </c>
      <c r="N1556">
        <v>10</v>
      </c>
      <c r="O1556">
        <v>0.45533333333333331</v>
      </c>
      <c r="P1556">
        <v>2.4</v>
      </c>
      <c r="Q1556" t="s">
        <v>41</v>
      </c>
    </row>
    <row r="1557" spans="1:17" x14ac:dyDescent="0.3">
      <c r="A1557">
        <v>337</v>
      </c>
      <c r="B1557" t="s">
        <v>512</v>
      </c>
      <c r="C1557" t="s">
        <v>16</v>
      </c>
      <c r="D1557" t="s">
        <v>22</v>
      </c>
      <c r="E1557">
        <v>6.2</v>
      </c>
      <c r="F1557" s="50">
        <v>44857</v>
      </c>
      <c r="G1557" s="50">
        <v>44866</v>
      </c>
      <c r="H1557">
        <v>4</v>
      </c>
      <c r="I1557">
        <v>2002</v>
      </c>
      <c r="J1557" t="s">
        <v>17</v>
      </c>
      <c r="K1557">
        <v>24</v>
      </c>
      <c r="L1557">
        <v>0.18972222222222221</v>
      </c>
      <c r="M1557">
        <v>4.5533333333333328</v>
      </c>
      <c r="N1557">
        <v>10</v>
      </c>
      <c r="O1557">
        <v>0.45533333333333331</v>
      </c>
      <c r="P1557">
        <v>2.4</v>
      </c>
      <c r="Q1557" t="s">
        <v>103</v>
      </c>
    </row>
    <row r="1558" spans="1:17" x14ac:dyDescent="0.3">
      <c r="A1558">
        <v>28617</v>
      </c>
      <c r="B1558" t="s">
        <v>513</v>
      </c>
      <c r="C1558" t="s">
        <v>16</v>
      </c>
      <c r="D1558" t="s">
        <v>4</v>
      </c>
      <c r="E1558">
        <v>6.91</v>
      </c>
      <c r="F1558" s="50">
        <v>44366</v>
      </c>
      <c r="G1558" s="50">
        <v>44382</v>
      </c>
      <c r="H1558">
        <v>8</v>
      </c>
      <c r="I1558">
        <v>2015</v>
      </c>
      <c r="J1558" t="s">
        <v>17</v>
      </c>
      <c r="K1558">
        <v>12</v>
      </c>
      <c r="L1558">
        <v>0.38500000000000001</v>
      </c>
      <c r="M1558">
        <v>4.62</v>
      </c>
      <c r="N1558">
        <v>17</v>
      </c>
      <c r="O1558">
        <v>0.27176470588235302</v>
      </c>
      <c r="P1558">
        <v>0.70588235294117652</v>
      </c>
      <c r="Q1558" t="s">
        <v>20</v>
      </c>
    </row>
    <row r="1559" spans="1:17" x14ac:dyDescent="0.3">
      <c r="A1559">
        <v>28617</v>
      </c>
      <c r="B1559" t="s">
        <v>513</v>
      </c>
      <c r="C1559" t="s">
        <v>16</v>
      </c>
      <c r="D1559" t="s">
        <v>4</v>
      </c>
      <c r="E1559">
        <v>6.91</v>
      </c>
      <c r="F1559" s="50">
        <v>44366</v>
      </c>
      <c r="G1559" s="50">
        <v>44382</v>
      </c>
      <c r="H1559">
        <v>8</v>
      </c>
      <c r="I1559">
        <v>2015</v>
      </c>
      <c r="J1559" t="s">
        <v>17</v>
      </c>
      <c r="K1559">
        <v>12</v>
      </c>
      <c r="L1559">
        <v>0.38500000000000001</v>
      </c>
      <c r="M1559">
        <v>4.62</v>
      </c>
      <c r="N1559">
        <v>17</v>
      </c>
      <c r="O1559">
        <v>0.27176470588235302</v>
      </c>
      <c r="P1559">
        <v>0.70588235294117652</v>
      </c>
      <c r="Q1559" t="s">
        <v>56</v>
      </c>
    </row>
    <row r="1560" spans="1:17" x14ac:dyDescent="0.3">
      <c r="A1560">
        <v>28617</v>
      </c>
      <c r="B1560" t="s">
        <v>513</v>
      </c>
      <c r="C1560" t="s">
        <v>16</v>
      </c>
      <c r="D1560" t="s">
        <v>4</v>
      </c>
      <c r="E1560">
        <v>6.91</v>
      </c>
      <c r="F1560" s="50">
        <v>44366</v>
      </c>
      <c r="G1560" s="50">
        <v>44382</v>
      </c>
      <c r="H1560">
        <v>8</v>
      </c>
      <c r="I1560">
        <v>2015</v>
      </c>
      <c r="J1560" t="s">
        <v>17</v>
      </c>
      <c r="K1560">
        <v>12</v>
      </c>
      <c r="L1560">
        <v>0.38500000000000001</v>
      </c>
      <c r="M1560">
        <v>4.62</v>
      </c>
      <c r="N1560">
        <v>17</v>
      </c>
      <c r="O1560">
        <v>0.27176470588235302</v>
      </c>
      <c r="P1560">
        <v>0.70588235294117652</v>
      </c>
      <c r="Q1560" t="s">
        <v>13</v>
      </c>
    </row>
    <row r="1561" spans="1:17" x14ac:dyDescent="0.3">
      <c r="A1561">
        <v>28617</v>
      </c>
      <c r="B1561" t="s">
        <v>513</v>
      </c>
      <c r="C1561" t="s">
        <v>16</v>
      </c>
      <c r="D1561" t="s">
        <v>4</v>
      </c>
      <c r="E1561">
        <v>6.91</v>
      </c>
      <c r="F1561" s="50">
        <v>44366</v>
      </c>
      <c r="G1561" s="50">
        <v>44382</v>
      </c>
      <c r="H1561">
        <v>8</v>
      </c>
      <c r="I1561">
        <v>2015</v>
      </c>
      <c r="J1561" t="s">
        <v>17</v>
      </c>
      <c r="K1561">
        <v>12</v>
      </c>
      <c r="L1561">
        <v>0.38500000000000001</v>
      </c>
      <c r="M1561">
        <v>4.62</v>
      </c>
      <c r="N1561">
        <v>17</v>
      </c>
      <c r="O1561">
        <v>0.27176470588235302</v>
      </c>
      <c r="P1561">
        <v>0.70588235294117652</v>
      </c>
      <c r="Q1561" t="s">
        <v>130</v>
      </c>
    </row>
    <row r="1562" spans="1:17" x14ac:dyDescent="0.3">
      <c r="A1562">
        <v>28617</v>
      </c>
      <c r="B1562" t="s">
        <v>513</v>
      </c>
      <c r="C1562" t="s">
        <v>16</v>
      </c>
      <c r="D1562" t="s">
        <v>4</v>
      </c>
      <c r="E1562">
        <v>6.91</v>
      </c>
      <c r="F1562" s="50">
        <v>44366</v>
      </c>
      <c r="G1562" s="50">
        <v>44382</v>
      </c>
      <c r="H1562">
        <v>8</v>
      </c>
      <c r="I1562">
        <v>2015</v>
      </c>
      <c r="J1562" t="s">
        <v>17</v>
      </c>
      <c r="K1562">
        <v>12</v>
      </c>
      <c r="L1562">
        <v>0.38500000000000001</v>
      </c>
      <c r="M1562">
        <v>4.62</v>
      </c>
      <c r="N1562">
        <v>17</v>
      </c>
      <c r="O1562">
        <v>0.27176470588235302</v>
      </c>
      <c r="P1562">
        <v>0.70588235294117652</v>
      </c>
      <c r="Q1562" t="s">
        <v>103</v>
      </c>
    </row>
    <row r="1563" spans="1:17" x14ac:dyDescent="0.3">
      <c r="A1563">
        <v>44059</v>
      </c>
      <c r="B1563" t="s">
        <v>514</v>
      </c>
      <c r="C1563" t="s">
        <v>3</v>
      </c>
      <c r="D1563" t="s">
        <v>4</v>
      </c>
      <c r="E1563">
        <v>7.62</v>
      </c>
      <c r="F1563" s="50">
        <v>44207</v>
      </c>
      <c r="G1563" s="50">
        <v>44207</v>
      </c>
      <c r="H1563">
        <v>7</v>
      </c>
      <c r="I1563">
        <v>2020</v>
      </c>
      <c r="J1563" t="s">
        <v>19</v>
      </c>
      <c r="K1563">
        <v>1</v>
      </c>
      <c r="L1563">
        <v>0.05</v>
      </c>
      <c r="M1563">
        <v>0.05</v>
      </c>
      <c r="N1563">
        <v>1</v>
      </c>
      <c r="O1563">
        <v>0.05</v>
      </c>
      <c r="P1563">
        <v>1</v>
      </c>
      <c r="Q1563" t="s">
        <v>71</v>
      </c>
    </row>
    <row r="1564" spans="1:17" x14ac:dyDescent="0.3">
      <c r="A1564">
        <v>165</v>
      </c>
      <c r="B1564" t="s">
        <v>515</v>
      </c>
      <c r="C1564" t="s">
        <v>16</v>
      </c>
      <c r="D1564" t="s">
        <v>4</v>
      </c>
      <c r="E1564">
        <v>7.39</v>
      </c>
      <c r="F1564" s="50">
        <v>43023</v>
      </c>
      <c r="G1564" s="50">
        <v>43034</v>
      </c>
      <c r="H1564">
        <v>7</v>
      </c>
      <c r="I1564">
        <v>2002</v>
      </c>
      <c r="J1564" t="s">
        <v>9</v>
      </c>
      <c r="K1564">
        <v>26</v>
      </c>
      <c r="L1564">
        <v>0.39166666666666672</v>
      </c>
      <c r="M1564">
        <v>10.18333333333333</v>
      </c>
      <c r="N1564">
        <v>12</v>
      </c>
      <c r="O1564">
        <v>0.84861111111111109</v>
      </c>
      <c r="P1564">
        <v>2.166666666666667</v>
      </c>
      <c r="Q1564" t="s">
        <v>23</v>
      </c>
    </row>
    <row r="1565" spans="1:17" x14ac:dyDescent="0.3">
      <c r="A1565">
        <v>165</v>
      </c>
      <c r="B1565" t="s">
        <v>515</v>
      </c>
      <c r="C1565" t="s">
        <v>16</v>
      </c>
      <c r="D1565" t="s">
        <v>4</v>
      </c>
      <c r="E1565">
        <v>7.39</v>
      </c>
      <c r="F1565" s="50">
        <v>43023</v>
      </c>
      <c r="G1565" s="50">
        <v>43034</v>
      </c>
      <c r="H1565">
        <v>7</v>
      </c>
      <c r="I1565">
        <v>2002</v>
      </c>
      <c r="J1565" t="s">
        <v>9</v>
      </c>
      <c r="K1565">
        <v>26</v>
      </c>
      <c r="L1565">
        <v>0.39166666666666672</v>
      </c>
      <c r="M1565">
        <v>10.18333333333333</v>
      </c>
      <c r="N1565">
        <v>12</v>
      </c>
      <c r="O1565">
        <v>0.84861111111111109</v>
      </c>
      <c r="P1565">
        <v>2.166666666666667</v>
      </c>
      <c r="Q1565" t="s">
        <v>55</v>
      </c>
    </row>
    <row r="1566" spans="1:17" x14ac:dyDescent="0.3">
      <c r="A1566">
        <v>165</v>
      </c>
      <c r="B1566" t="s">
        <v>515</v>
      </c>
      <c r="C1566" t="s">
        <v>16</v>
      </c>
      <c r="D1566" t="s">
        <v>4</v>
      </c>
      <c r="E1566">
        <v>7.39</v>
      </c>
      <c r="F1566" s="50">
        <v>43023</v>
      </c>
      <c r="G1566" s="50">
        <v>43034</v>
      </c>
      <c r="H1566">
        <v>7</v>
      </c>
      <c r="I1566">
        <v>2002</v>
      </c>
      <c r="J1566" t="s">
        <v>9</v>
      </c>
      <c r="K1566">
        <v>26</v>
      </c>
      <c r="L1566">
        <v>0.39166666666666672</v>
      </c>
      <c r="M1566">
        <v>10.18333333333333</v>
      </c>
      <c r="N1566">
        <v>12</v>
      </c>
      <c r="O1566">
        <v>0.84861111111111109</v>
      </c>
      <c r="P1566">
        <v>2.166666666666667</v>
      </c>
      <c r="Q1566" t="s">
        <v>24</v>
      </c>
    </row>
    <row r="1567" spans="1:17" x14ac:dyDescent="0.3">
      <c r="A1567">
        <v>165</v>
      </c>
      <c r="B1567" t="s">
        <v>515</v>
      </c>
      <c r="C1567" t="s">
        <v>16</v>
      </c>
      <c r="D1567" t="s">
        <v>4</v>
      </c>
      <c r="E1567">
        <v>7.39</v>
      </c>
      <c r="F1567" s="50">
        <v>43023</v>
      </c>
      <c r="G1567" s="50">
        <v>43034</v>
      </c>
      <c r="H1567">
        <v>7</v>
      </c>
      <c r="I1567">
        <v>2002</v>
      </c>
      <c r="J1567" t="s">
        <v>9</v>
      </c>
      <c r="K1567">
        <v>26</v>
      </c>
      <c r="L1567">
        <v>0.39166666666666672</v>
      </c>
      <c r="M1567">
        <v>10.18333333333333</v>
      </c>
      <c r="N1567">
        <v>12</v>
      </c>
      <c r="O1567">
        <v>0.84861111111111109</v>
      </c>
      <c r="P1567">
        <v>2.166666666666667</v>
      </c>
      <c r="Q1567" t="s">
        <v>87</v>
      </c>
    </row>
    <row r="1568" spans="1:17" x14ac:dyDescent="0.3">
      <c r="A1568">
        <v>165</v>
      </c>
      <c r="B1568" t="s">
        <v>515</v>
      </c>
      <c r="C1568" t="s">
        <v>16</v>
      </c>
      <c r="D1568" t="s">
        <v>4</v>
      </c>
      <c r="E1568">
        <v>7.39</v>
      </c>
      <c r="F1568" s="50">
        <v>43023</v>
      </c>
      <c r="G1568" s="50">
        <v>43034</v>
      </c>
      <c r="H1568">
        <v>7</v>
      </c>
      <c r="I1568">
        <v>2002</v>
      </c>
      <c r="J1568" t="s">
        <v>9</v>
      </c>
      <c r="K1568">
        <v>26</v>
      </c>
      <c r="L1568">
        <v>0.39166666666666672</v>
      </c>
      <c r="M1568">
        <v>10.18333333333333</v>
      </c>
      <c r="N1568">
        <v>12</v>
      </c>
      <c r="O1568">
        <v>0.84861111111111109</v>
      </c>
      <c r="P1568">
        <v>2.166666666666667</v>
      </c>
      <c r="Q1568" t="s">
        <v>38</v>
      </c>
    </row>
    <row r="1569" spans="1:17" x14ac:dyDescent="0.3">
      <c r="A1569">
        <v>165</v>
      </c>
      <c r="B1569" t="s">
        <v>515</v>
      </c>
      <c r="C1569" t="s">
        <v>16</v>
      </c>
      <c r="D1569" t="s">
        <v>4</v>
      </c>
      <c r="E1569">
        <v>7.39</v>
      </c>
      <c r="F1569" s="50">
        <v>43023</v>
      </c>
      <c r="G1569" s="50">
        <v>43034</v>
      </c>
      <c r="H1569">
        <v>7</v>
      </c>
      <c r="I1569">
        <v>2002</v>
      </c>
      <c r="J1569" t="s">
        <v>9</v>
      </c>
      <c r="K1569">
        <v>26</v>
      </c>
      <c r="L1569">
        <v>0.39166666666666672</v>
      </c>
      <c r="M1569">
        <v>10.18333333333333</v>
      </c>
      <c r="N1569">
        <v>12</v>
      </c>
      <c r="O1569">
        <v>0.84861111111111109</v>
      </c>
      <c r="P1569">
        <v>2.166666666666667</v>
      </c>
      <c r="Q1569" t="s">
        <v>12</v>
      </c>
    </row>
    <row r="1570" spans="1:17" x14ac:dyDescent="0.3">
      <c r="A1570">
        <v>165</v>
      </c>
      <c r="B1570" t="s">
        <v>515</v>
      </c>
      <c r="C1570" t="s">
        <v>16</v>
      </c>
      <c r="D1570" t="s">
        <v>4</v>
      </c>
      <c r="E1570">
        <v>7.39</v>
      </c>
      <c r="F1570" s="50">
        <v>43023</v>
      </c>
      <c r="G1570" s="50">
        <v>43034</v>
      </c>
      <c r="H1570">
        <v>7</v>
      </c>
      <c r="I1570">
        <v>2002</v>
      </c>
      <c r="J1570" t="s">
        <v>9</v>
      </c>
      <c r="K1570">
        <v>26</v>
      </c>
      <c r="L1570">
        <v>0.39166666666666672</v>
      </c>
      <c r="M1570">
        <v>10.18333333333333</v>
      </c>
      <c r="N1570">
        <v>12</v>
      </c>
      <c r="O1570">
        <v>0.84861111111111109</v>
      </c>
      <c r="P1570">
        <v>2.166666666666667</v>
      </c>
      <c r="Q1570" t="s">
        <v>47</v>
      </c>
    </row>
    <row r="1571" spans="1:17" x14ac:dyDescent="0.3">
      <c r="A1571">
        <v>165</v>
      </c>
      <c r="B1571" t="s">
        <v>515</v>
      </c>
      <c r="C1571" t="s">
        <v>16</v>
      </c>
      <c r="D1571" t="s">
        <v>4</v>
      </c>
      <c r="E1571">
        <v>7.39</v>
      </c>
      <c r="F1571" s="50">
        <v>43023</v>
      </c>
      <c r="G1571" s="50">
        <v>43034</v>
      </c>
      <c r="H1571">
        <v>7</v>
      </c>
      <c r="I1571">
        <v>2002</v>
      </c>
      <c r="J1571" t="s">
        <v>9</v>
      </c>
      <c r="K1571">
        <v>26</v>
      </c>
      <c r="L1571">
        <v>0.39166666666666672</v>
      </c>
      <c r="M1571">
        <v>10.18333333333333</v>
      </c>
      <c r="N1571">
        <v>12</v>
      </c>
      <c r="O1571">
        <v>0.84861111111111109</v>
      </c>
      <c r="P1571">
        <v>2.166666666666667</v>
      </c>
      <c r="Q1571" t="s">
        <v>41</v>
      </c>
    </row>
    <row r="1572" spans="1:17" x14ac:dyDescent="0.3">
      <c r="A1572">
        <v>165</v>
      </c>
      <c r="B1572" t="s">
        <v>515</v>
      </c>
      <c r="C1572" t="s">
        <v>16</v>
      </c>
      <c r="D1572" t="s">
        <v>4</v>
      </c>
      <c r="E1572">
        <v>7.39</v>
      </c>
      <c r="F1572" s="50">
        <v>43023</v>
      </c>
      <c r="G1572" s="50">
        <v>43034</v>
      </c>
      <c r="H1572">
        <v>7</v>
      </c>
      <c r="I1572">
        <v>2002</v>
      </c>
      <c r="J1572" t="s">
        <v>9</v>
      </c>
      <c r="K1572">
        <v>26</v>
      </c>
      <c r="L1572">
        <v>0.39166666666666672</v>
      </c>
      <c r="M1572">
        <v>10.18333333333333</v>
      </c>
      <c r="N1572">
        <v>12</v>
      </c>
      <c r="O1572">
        <v>0.84861111111111109</v>
      </c>
      <c r="P1572">
        <v>2.166666666666667</v>
      </c>
      <c r="Q1572" t="s">
        <v>13</v>
      </c>
    </row>
    <row r="1573" spans="1:17" x14ac:dyDescent="0.3">
      <c r="A1573">
        <v>30296</v>
      </c>
      <c r="B1573" t="s">
        <v>516</v>
      </c>
      <c r="C1573" t="s">
        <v>16</v>
      </c>
      <c r="D1573" t="s">
        <v>59</v>
      </c>
      <c r="E1573">
        <v>7.45</v>
      </c>
      <c r="F1573" s="50">
        <v>44214</v>
      </c>
      <c r="G1573" s="50">
        <v>44236</v>
      </c>
      <c r="H1573">
        <v>6</v>
      </c>
      <c r="I1573">
        <v>2015</v>
      </c>
      <c r="J1573" t="s">
        <v>19</v>
      </c>
      <c r="K1573">
        <v>12</v>
      </c>
      <c r="L1573">
        <v>0.39444444444444438</v>
      </c>
      <c r="M1573">
        <v>4.7333333333333334</v>
      </c>
      <c r="N1573">
        <v>23</v>
      </c>
      <c r="O1573">
        <v>0.2057971014492754</v>
      </c>
      <c r="P1573">
        <v>0.52173913043478259</v>
      </c>
      <c r="Q1573" t="s">
        <v>23</v>
      </c>
    </row>
    <row r="1574" spans="1:17" x14ac:dyDescent="0.3">
      <c r="A1574">
        <v>30296</v>
      </c>
      <c r="B1574" t="s">
        <v>516</v>
      </c>
      <c r="C1574" t="s">
        <v>16</v>
      </c>
      <c r="D1574" t="s">
        <v>59</v>
      </c>
      <c r="E1574">
        <v>7.45</v>
      </c>
      <c r="F1574" s="50">
        <v>44214</v>
      </c>
      <c r="G1574" s="50">
        <v>44236</v>
      </c>
      <c r="H1574">
        <v>6</v>
      </c>
      <c r="I1574">
        <v>2015</v>
      </c>
      <c r="J1574" t="s">
        <v>19</v>
      </c>
      <c r="K1574">
        <v>12</v>
      </c>
      <c r="L1574">
        <v>0.39444444444444438</v>
      </c>
      <c r="M1574">
        <v>4.7333333333333334</v>
      </c>
      <c r="N1574">
        <v>23</v>
      </c>
      <c r="O1574">
        <v>0.2057971014492754</v>
      </c>
      <c r="P1574">
        <v>0.52173913043478259</v>
      </c>
      <c r="Q1574" t="s">
        <v>56</v>
      </c>
    </row>
    <row r="1575" spans="1:17" x14ac:dyDescent="0.3">
      <c r="A1575">
        <v>30296</v>
      </c>
      <c r="B1575" t="s">
        <v>516</v>
      </c>
      <c r="C1575" t="s">
        <v>16</v>
      </c>
      <c r="D1575" t="s">
        <v>59</v>
      </c>
      <c r="E1575">
        <v>7.45</v>
      </c>
      <c r="F1575" s="50">
        <v>44214</v>
      </c>
      <c r="G1575" s="50">
        <v>44236</v>
      </c>
      <c r="H1575">
        <v>6</v>
      </c>
      <c r="I1575">
        <v>2015</v>
      </c>
      <c r="J1575" t="s">
        <v>19</v>
      </c>
      <c r="K1575">
        <v>12</v>
      </c>
      <c r="L1575">
        <v>0.39444444444444438</v>
      </c>
      <c r="M1575">
        <v>4.7333333333333334</v>
      </c>
      <c r="N1575">
        <v>23</v>
      </c>
      <c r="O1575">
        <v>0.2057971014492754</v>
      </c>
      <c r="P1575">
        <v>0.52173913043478259</v>
      </c>
      <c r="Q1575" t="s">
        <v>11</v>
      </c>
    </row>
    <row r="1576" spans="1:17" x14ac:dyDescent="0.3">
      <c r="A1576">
        <v>30296</v>
      </c>
      <c r="B1576" t="s">
        <v>516</v>
      </c>
      <c r="C1576" t="s">
        <v>16</v>
      </c>
      <c r="D1576" t="s">
        <v>59</v>
      </c>
      <c r="E1576">
        <v>7.45</v>
      </c>
      <c r="F1576" s="50">
        <v>44214</v>
      </c>
      <c r="G1576" s="50">
        <v>44236</v>
      </c>
      <c r="H1576">
        <v>6</v>
      </c>
      <c r="I1576">
        <v>2015</v>
      </c>
      <c r="J1576" t="s">
        <v>19</v>
      </c>
      <c r="K1576">
        <v>12</v>
      </c>
      <c r="L1576">
        <v>0.39444444444444438</v>
      </c>
      <c r="M1576">
        <v>4.7333333333333334</v>
      </c>
      <c r="N1576">
        <v>23</v>
      </c>
      <c r="O1576">
        <v>0.2057971014492754</v>
      </c>
      <c r="P1576">
        <v>0.52173913043478259</v>
      </c>
      <c r="Q1576" t="s">
        <v>41</v>
      </c>
    </row>
    <row r="1577" spans="1:17" x14ac:dyDescent="0.3">
      <c r="A1577">
        <v>30296</v>
      </c>
      <c r="B1577" t="s">
        <v>516</v>
      </c>
      <c r="C1577" t="s">
        <v>16</v>
      </c>
      <c r="D1577" t="s">
        <v>59</v>
      </c>
      <c r="E1577">
        <v>7.45</v>
      </c>
      <c r="F1577" s="50">
        <v>44214</v>
      </c>
      <c r="G1577" s="50">
        <v>44236</v>
      </c>
      <c r="H1577">
        <v>6</v>
      </c>
      <c r="I1577">
        <v>2015</v>
      </c>
      <c r="J1577" t="s">
        <v>19</v>
      </c>
      <c r="K1577">
        <v>12</v>
      </c>
      <c r="L1577">
        <v>0.39444444444444438</v>
      </c>
      <c r="M1577">
        <v>4.7333333333333334</v>
      </c>
      <c r="N1577">
        <v>23</v>
      </c>
      <c r="O1577">
        <v>0.2057971014492754</v>
      </c>
      <c r="P1577">
        <v>0.52173913043478259</v>
      </c>
      <c r="Q1577" t="s">
        <v>32</v>
      </c>
    </row>
    <row r="1578" spans="1:17" x14ac:dyDescent="0.3">
      <c r="A1578">
        <v>48406</v>
      </c>
      <c r="B1578" t="s">
        <v>517</v>
      </c>
      <c r="C1578" t="s">
        <v>16</v>
      </c>
      <c r="D1578" t="s">
        <v>4</v>
      </c>
      <c r="E1578">
        <v>7.21</v>
      </c>
      <c r="F1578" s="50">
        <v>44707</v>
      </c>
      <c r="G1578" s="50">
        <v>44709</v>
      </c>
      <c r="H1578">
        <v>7</v>
      </c>
      <c r="I1578">
        <v>2021</v>
      </c>
      <c r="J1578" t="s">
        <v>5</v>
      </c>
      <c r="K1578">
        <v>12</v>
      </c>
      <c r="L1578">
        <v>0.39</v>
      </c>
      <c r="M1578">
        <v>4.68</v>
      </c>
      <c r="N1578">
        <v>3</v>
      </c>
      <c r="O1578">
        <v>1.56</v>
      </c>
      <c r="P1578">
        <v>4</v>
      </c>
      <c r="Q1578" t="s">
        <v>32</v>
      </c>
    </row>
    <row r="1579" spans="1:17" x14ac:dyDescent="0.3">
      <c r="A1579">
        <v>48406</v>
      </c>
      <c r="B1579" t="s">
        <v>517</v>
      </c>
      <c r="C1579" t="s">
        <v>16</v>
      </c>
      <c r="D1579" t="s">
        <v>4</v>
      </c>
      <c r="E1579">
        <v>7.21</v>
      </c>
      <c r="F1579" s="50">
        <v>44707</v>
      </c>
      <c r="G1579" s="50">
        <v>44709</v>
      </c>
      <c r="H1579">
        <v>7</v>
      </c>
      <c r="I1579">
        <v>2021</v>
      </c>
      <c r="J1579" t="s">
        <v>5</v>
      </c>
      <c r="K1579">
        <v>12</v>
      </c>
      <c r="L1579">
        <v>0.39</v>
      </c>
      <c r="M1579">
        <v>4.68</v>
      </c>
      <c r="N1579">
        <v>3</v>
      </c>
      <c r="O1579">
        <v>1.56</v>
      </c>
      <c r="P1579">
        <v>4</v>
      </c>
      <c r="Q1579" t="s">
        <v>33</v>
      </c>
    </row>
    <row r="1580" spans="1:17" x14ac:dyDescent="0.3">
      <c r="A1580">
        <v>48406</v>
      </c>
      <c r="B1580" t="s">
        <v>517</v>
      </c>
      <c r="C1580" t="s">
        <v>16</v>
      </c>
      <c r="D1580" t="s">
        <v>4</v>
      </c>
      <c r="E1580">
        <v>7.21</v>
      </c>
      <c r="F1580" s="50">
        <v>44707</v>
      </c>
      <c r="G1580" s="50">
        <v>44709</v>
      </c>
      <c r="H1580">
        <v>7</v>
      </c>
      <c r="I1580">
        <v>2021</v>
      </c>
      <c r="J1580" t="s">
        <v>5</v>
      </c>
      <c r="K1580">
        <v>12</v>
      </c>
      <c r="L1580">
        <v>0.39</v>
      </c>
      <c r="M1580">
        <v>4.68</v>
      </c>
      <c r="N1580">
        <v>3</v>
      </c>
      <c r="O1580">
        <v>1.56</v>
      </c>
      <c r="P1580">
        <v>4</v>
      </c>
      <c r="Q1580" t="s">
        <v>34</v>
      </c>
    </row>
    <row r="1581" spans="1:17" x14ac:dyDescent="0.3">
      <c r="A1581">
        <v>37436</v>
      </c>
      <c r="B1581" t="s">
        <v>518</v>
      </c>
      <c r="C1581" t="s">
        <v>16</v>
      </c>
      <c r="D1581" t="s">
        <v>4</v>
      </c>
      <c r="E1581">
        <v>6.03</v>
      </c>
      <c r="F1581" s="50">
        <v>43601</v>
      </c>
      <c r="G1581" s="50">
        <v>43609</v>
      </c>
      <c r="H1581">
        <v>3</v>
      </c>
      <c r="I1581">
        <v>2019</v>
      </c>
      <c r="J1581" t="s">
        <v>9</v>
      </c>
      <c r="K1581">
        <v>12</v>
      </c>
      <c r="L1581">
        <v>0.38111111111111112</v>
      </c>
      <c r="M1581">
        <v>4.5733333333333333</v>
      </c>
      <c r="N1581">
        <v>9</v>
      </c>
      <c r="O1581">
        <v>0.50814814814814813</v>
      </c>
      <c r="P1581">
        <v>1.333333333333333</v>
      </c>
      <c r="Q1581" t="s">
        <v>23</v>
      </c>
    </row>
    <row r="1582" spans="1:17" x14ac:dyDescent="0.3">
      <c r="A1582">
        <v>37436</v>
      </c>
      <c r="B1582" t="s">
        <v>518</v>
      </c>
      <c r="C1582" t="s">
        <v>16</v>
      </c>
      <c r="D1582" t="s">
        <v>4</v>
      </c>
      <c r="E1582">
        <v>6.03</v>
      </c>
      <c r="F1582" s="50">
        <v>43601</v>
      </c>
      <c r="G1582" s="50">
        <v>43609</v>
      </c>
      <c r="H1582">
        <v>3</v>
      </c>
      <c r="I1582">
        <v>2019</v>
      </c>
      <c r="J1582" t="s">
        <v>9</v>
      </c>
      <c r="K1582">
        <v>12</v>
      </c>
      <c r="L1582">
        <v>0.38111111111111112</v>
      </c>
      <c r="M1582">
        <v>4.5733333333333333</v>
      </c>
      <c r="N1582">
        <v>9</v>
      </c>
      <c r="O1582">
        <v>0.50814814814814813</v>
      </c>
      <c r="P1582">
        <v>1.333333333333333</v>
      </c>
      <c r="Q1582" t="s">
        <v>87</v>
      </c>
    </row>
    <row r="1583" spans="1:17" x14ac:dyDescent="0.3">
      <c r="A1583">
        <v>37436</v>
      </c>
      <c r="B1583" t="s">
        <v>518</v>
      </c>
      <c r="C1583" t="s">
        <v>16</v>
      </c>
      <c r="D1583" t="s">
        <v>4</v>
      </c>
      <c r="E1583">
        <v>6.03</v>
      </c>
      <c r="F1583" s="50">
        <v>43601</v>
      </c>
      <c r="G1583" s="50">
        <v>43609</v>
      </c>
      <c r="H1583">
        <v>3</v>
      </c>
      <c r="I1583">
        <v>2019</v>
      </c>
      <c r="J1583" t="s">
        <v>9</v>
      </c>
      <c r="K1583">
        <v>12</v>
      </c>
      <c r="L1583">
        <v>0.38111111111111112</v>
      </c>
      <c r="M1583">
        <v>4.5733333333333333</v>
      </c>
      <c r="N1583">
        <v>9</v>
      </c>
      <c r="O1583">
        <v>0.50814814814814813</v>
      </c>
      <c r="P1583">
        <v>1.333333333333333</v>
      </c>
      <c r="Q1583" t="s">
        <v>13</v>
      </c>
    </row>
    <row r="1584" spans="1:17" x14ac:dyDescent="0.3">
      <c r="A1584">
        <v>917</v>
      </c>
      <c r="B1584" t="s">
        <v>519</v>
      </c>
      <c r="C1584" t="s">
        <v>50</v>
      </c>
      <c r="D1584" t="s">
        <v>22</v>
      </c>
      <c r="E1584">
        <v>7.07</v>
      </c>
      <c r="F1584" s="50">
        <v>44974</v>
      </c>
      <c r="G1584" s="50">
        <v>44974</v>
      </c>
      <c r="H1584">
        <v>7</v>
      </c>
      <c r="I1584">
        <v>1989</v>
      </c>
      <c r="J1584" t="s">
        <v>9</v>
      </c>
      <c r="K1584">
        <v>1</v>
      </c>
      <c r="L1584">
        <v>0.76666666666666672</v>
      </c>
      <c r="M1584">
        <v>0.76666666666666672</v>
      </c>
      <c r="N1584">
        <v>1</v>
      </c>
      <c r="O1584">
        <v>0.76666666666666672</v>
      </c>
      <c r="P1584">
        <v>1</v>
      </c>
      <c r="Q1584" t="s">
        <v>23</v>
      </c>
    </row>
    <row r="1585" spans="1:17" x14ac:dyDescent="0.3">
      <c r="A1585">
        <v>917</v>
      </c>
      <c r="B1585" t="s">
        <v>519</v>
      </c>
      <c r="C1585" t="s">
        <v>50</v>
      </c>
      <c r="D1585" t="s">
        <v>22</v>
      </c>
      <c r="E1585">
        <v>7.07</v>
      </c>
      <c r="F1585" s="50">
        <v>44974</v>
      </c>
      <c r="G1585" s="50">
        <v>44974</v>
      </c>
      <c r="H1585">
        <v>7</v>
      </c>
      <c r="I1585">
        <v>1989</v>
      </c>
      <c r="J1585" t="s">
        <v>9</v>
      </c>
      <c r="K1585">
        <v>1</v>
      </c>
      <c r="L1585">
        <v>0.76666666666666672</v>
      </c>
      <c r="M1585">
        <v>0.76666666666666672</v>
      </c>
      <c r="N1585">
        <v>1</v>
      </c>
      <c r="O1585">
        <v>0.76666666666666672</v>
      </c>
      <c r="P1585">
        <v>1</v>
      </c>
      <c r="Q1585" t="s">
        <v>51</v>
      </c>
    </row>
    <row r="1586" spans="1:17" x14ac:dyDescent="0.3">
      <c r="A1586">
        <v>917</v>
      </c>
      <c r="B1586" t="s">
        <v>519</v>
      </c>
      <c r="C1586" t="s">
        <v>50</v>
      </c>
      <c r="D1586" t="s">
        <v>22</v>
      </c>
      <c r="E1586">
        <v>7.07</v>
      </c>
      <c r="F1586" s="50">
        <v>44974</v>
      </c>
      <c r="G1586" s="50">
        <v>44974</v>
      </c>
      <c r="H1586">
        <v>7</v>
      </c>
      <c r="I1586">
        <v>1989</v>
      </c>
      <c r="J1586" t="s">
        <v>9</v>
      </c>
      <c r="K1586">
        <v>1</v>
      </c>
      <c r="L1586">
        <v>0.76666666666666672</v>
      </c>
      <c r="M1586">
        <v>0.76666666666666672</v>
      </c>
      <c r="N1586">
        <v>1</v>
      </c>
      <c r="O1586">
        <v>0.76666666666666672</v>
      </c>
      <c r="P1586">
        <v>1</v>
      </c>
      <c r="Q1586" t="s">
        <v>82</v>
      </c>
    </row>
    <row r="1587" spans="1:17" x14ac:dyDescent="0.3">
      <c r="A1587">
        <v>917</v>
      </c>
      <c r="B1587" t="s">
        <v>519</v>
      </c>
      <c r="C1587" t="s">
        <v>50</v>
      </c>
      <c r="D1587" t="s">
        <v>22</v>
      </c>
      <c r="E1587">
        <v>7.07</v>
      </c>
      <c r="F1587" s="50">
        <v>44974</v>
      </c>
      <c r="G1587" s="50">
        <v>44974</v>
      </c>
      <c r="H1587">
        <v>7</v>
      </c>
      <c r="I1587">
        <v>1989</v>
      </c>
      <c r="J1587" t="s">
        <v>9</v>
      </c>
      <c r="K1587">
        <v>1</v>
      </c>
      <c r="L1587">
        <v>0.76666666666666672</v>
      </c>
      <c r="M1587">
        <v>0.76666666666666672</v>
      </c>
      <c r="N1587">
        <v>1</v>
      </c>
      <c r="O1587">
        <v>0.76666666666666672</v>
      </c>
      <c r="P1587">
        <v>1</v>
      </c>
      <c r="Q1587" t="s">
        <v>66</v>
      </c>
    </row>
    <row r="1588" spans="1:17" x14ac:dyDescent="0.3">
      <c r="A1588">
        <v>38529</v>
      </c>
      <c r="B1588" t="s">
        <v>520</v>
      </c>
      <c r="C1588" t="s">
        <v>16</v>
      </c>
      <c r="D1588" t="s">
        <v>105</v>
      </c>
      <c r="E1588">
        <v>6.18</v>
      </c>
      <c r="F1588" s="50">
        <v>43987</v>
      </c>
      <c r="G1588" s="50">
        <v>43994</v>
      </c>
      <c r="H1588">
        <v>4</v>
      </c>
      <c r="I1588">
        <v>2019</v>
      </c>
      <c r="J1588" t="s">
        <v>19</v>
      </c>
      <c r="K1588">
        <v>12</v>
      </c>
      <c r="L1588">
        <v>0.3972222222222222</v>
      </c>
      <c r="M1588">
        <v>4.7666666666666666</v>
      </c>
      <c r="N1588">
        <v>8</v>
      </c>
      <c r="O1588">
        <v>0.59583333333333333</v>
      </c>
      <c r="P1588">
        <v>1.5</v>
      </c>
      <c r="Q1588" t="s">
        <v>73</v>
      </c>
    </row>
    <row r="1589" spans="1:17" x14ac:dyDescent="0.3">
      <c r="A1589">
        <v>38529</v>
      </c>
      <c r="B1589" t="s">
        <v>520</v>
      </c>
      <c r="C1589" t="s">
        <v>16</v>
      </c>
      <c r="D1589" t="s">
        <v>105</v>
      </c>
      <c r="E1589">
        <v>6.18</v>
      </c>
      <c r="F1589" s="50">
        <v>43987</v>
      </c>
      <c r="G1589" s="50">
        <v>43994</v>
      </c>
      <c r="H1589">
        <v>4</v>
      </c>
      <c r="I1589">
        <v>2019</v>
      </c>
      <c r="J1589" t="s">
        <v>19</v>
      </c>
      <c r="K1589">
        <v>12</v>
      </c>
      <c r="L1589">
        <v>0.3972222222222222</v>
      </c>
      <c r="M1589">
        <v>4.7666666666666666</v>
      </c>
      <c r="N1589">
        <v>8</v>
      </c>
      <c r="O1589">
        <v>0.59583333333333333</v>
      </c>
      <c r="P1589">
        <v>1.5</v>
      </c>
      <c r="Q1589" t="s">
        <v>20</v>
      </c>
    </row>
    <row r="1590" spans="1:17" x14ac:dyDescent="0.3">
      <c r="A1590">
        <v>38529</v>
      </c>
      <c r="B1590" t="s">
        <v>520</v>
      </c>
      <c r="C1590" t="s">
        <v>16</v>
      </c>
      <c r="D1590" t="s">
        <v>105</v>
      </c>
      <c r="E1590">
        <v>6.18</v>
      </c>
      <c r="F1590" s="50">
        <v>43987</v>
      </c>
      <c r="G1590" s="50">
        <v>43994</v>
      </c>
      <c r="H1590">
        <v>4</v>
      </c>
      <c r="I1590">
        <v>2019</v>
      </c>
      <c r="J1590" t="s">
        <v>19</v>
      </c>
      <c r="K1590">
        <v>12</v>
      </c>
      <c r="L1590">
        <v>0.3972222222222222</v>
      </c>
      <c r="M1590">
        <v>4.7666666666666666</v>
      </c>
      <c r="N1590">
        <v>8</v>
      </c>
      <c r="O1590">
        <v>0.59583333333333333</v>
      </c>
      <c r="P1590">
        <v>1.5</v>
      </c>
      <c r="Q1590" t="s">
        <v>32</v>
      </c>
    </row>
    <row r="1591" spans="1:17" x14ac:dyDescent="0.3">
      <c r="A1591">
        <v>38529</v>
      </c>
      <c r="B1591" t="s">
        <v>520</v>
      </c>
      <c r="C1591" t="s">
        <v>16</v>
      </c>
      <c r="D1591" t="s">
        <v>105</v>
      </c>
      <c r="E1591">
        <v>6.18</v>
      </c>
      <c r="F1591" s="50">
        <v>43987</v>
      </c>
      <c r="G1591" s="50">
        <v>43994</v>
      </c>
      <c r="H1591">
        <v>4</v>
      </c>
      <c r="I1591">
        <v>2019</v>
      </c>
      <c r="J1591" t="s">
        <v>19</v>
      </c>
      <c r="K1591">
        <v>12</v>
      </c>
      <c r="L1591">
        <v>0.3972222222222222</v>
      </c>
      <c r="M1591">
        <v>4.7666666666666666</v>
      </c>
      <c r="N1591">
        <v>8</v>
      </c>
      <c r="O1591">
        <v>0.59583333333333333</v>
      </c>
      <c r="P1591">
        <v>1.5</v>
      </c>
      <c r="Q1591" t="s">
        <v>66</v>
      </c>
    </row>
    <row r="1592" spans="1:17" x14ac:dyDescent="0.3">
      <c r="A1592">
        <v>38529</v>
      </c>
      <c r="B1592" t="s">
        <v>520</v>
      </c>
      <c r="C1592" t="s">
        <v>16</v>
      </c>
      <c r="D1592" t="s">
        <v>105</v>
      </c>
      <c r="E1592">
        <v>6.18</v>
      </c>
      <c r="F1592" s="50">
        <v>43987</v>
      </c>
      <c r="G1592" s="50">
        <v>43994</v>
      </c>
      <c r="H1592">
        <v>4</v>
      </c>
      <c r="I1592">
        <v>2019</v>
      </c>
      <c r="J1592" t="s">
        <v>19</v>
      </c>
      <c r="K1592">
        <v>12</v>
      </c>
      <c r="L1592">
        <v>0.3972222222222222</v>
      </c>
      <c r="M1592">
        <v>4.7666666666666666</v>
      </c>
      <c r="N1592">
        <v>8</v>
      </c>
      <c r="O1592">
        <v>0.59583333333333333</v>
      </c>
      <c r="P1592">
        <v>1.5</v>
      </c>
      <c r="Q1592" t="s">
        <v>33</v>
      </c>
    </row>
    <row r="1593" spans="1:17" x14ac:dyDescent="0.3">
      <c r="A1593">
        <v>38529</v>
      </c>
      <c r="B1593" t="s">
        <v>520</v>
      </c>
      <c r="C1593" t="s">
        <v>16</v>
      </c>
      <c r="D1593" t="s">
        <v>105</v>
      </c>
      <c r="E1593">
        <v>6.18</v>
      </c>
      <c r="F1593" s="50">
        <v>43987</v>
      </c>
      <c r="G1593" s="50">
        <v>43994</v>
      </c>
      <c r="H1593">
        <v>4</v>
      </c>
      <c r="I1593">
        <v>2019</v>
      </c>
      <c r="J1593" t="s">
        <v>19</v>
      </c>
      <c r="K1593">
        <v>12</v>
      </c>
      <c r="L1593">
        <v>0.3972222222222222</v>
      </c>
      <c r="M1593">
        <v>4.7666666666666666</v>
      </c>
      <c r="N1593">
        <v>8</v>
      </c>
      <c r="O1593">
        <v>0.59583333333333333</v>
      </c>
      <c r="P1593">
        <v>1.5</v>
      </c>
      <c r="Q1593" t="s">
        <v>34</v>
      </c>
    </row>
    <row r="1594" spans="1:17" x14ac:dyDescent="0.3">
      <c r="A1594">
        <v>39018</v>
      </c>
      <c r="B1594" t="s">
        <v>521</v>
      </c>
      <c r="C1594" t="s">
        <v>3</v>
      </c>
      <c r="D1594" t="s">
        <v>4</v>
      </c>
      <c r="E1594">
        <v>5.69</v>
      </c>
      <c r="F1594" s="50">
        <v>44975</v>
      </c>
      <c r="G1594" s="50">
        <v>44975</v>
      </c>
      <c r="H1594">
        <v>6</v>
      </c>
      <c r="I1594">
        <v>2013</v>
      </c>
      <c r="J1594" t="s">
        <v>19</v>
      </c>
      <c r="K1594">
        <v>1</v>
      </c>
      <c r="L1594">
        <v>8.7777777777777774E-2</v>
      </c>
      <c r="M1594">
        <v>8.7777777777777774E-2</v>
      </c>
      <c r="N1594">
        <v>1</v>
      </c>
      <c r="O1594">
        <v>8.7777777777777774E-2</v>
      </c>
      <c r="P1594">
        <v>1</v>
      </c>
      <c r="Q1594" t="s">
        <v>11</v>
      </c>
    </row>
    <row r="1595" spans="1:17" x14ac:dyDescent="0.3">
      <c r="A1595">
        <v>39018</v>
      </c>
      <c r="B1595" t="s">
        <v>521</v>
      </c>
      <c r="C1595" t="s">
        <v>3</v>
      </c>
      <c r="D1595" t="s">
        <v>4</v>
      </c>
      <c r="E1595">
        <v>5.69</v>
      </c>
      <c r="F1595" s="50">
        <v>44975</v>
      </c>
      <c r="G1595" s="50">
        <v>44975</v>
      </c>
      <c r="H1595">
        <v>6</v>
      </c>
      <c r="I1595">
        <v>2013</v>
      </c>
      <c r="J1595" t="s">
        <v>19</v>
      </c>
      <c r="K1595">
        <v>1</v>
      </c>
      <c r="L1595">
        <v>8.7777777777777774E-2</v>
      </c>
      <c r="M1595">
        <v>8.7777777777777774E-2</v>
      </c>
      <c r="N1595">
        <v>1</v>
      </c>
      <c r="O1595">
        <v>8.7777777777777774E-2</v>
      </c>
      <c r="P1595">
        <v>1</v>
      </c>
      <c r="Q1595" t="s">
        <v>103</v>
      </c>
    </row>
    <row r="1596" spans="1:17" x14ac:dyDescent="0.3">
      <c r="A1596">
        <v>38992</v>
      </c>
      <c r="B1596" t="s">
        <v>522</v>
      </c>
      <c r="C1596" t="s">
        <v>16</v>
      </c>
      <c r="D1596" t="s">
        <v>62</v>
      </c>
      <c r="E1596">
        <v>7.36</v>
      </c>
      <c r="F1596" s="50">
        <v>44825</v>
      </c>
      <c r="G1596" s="50">
        <v>44831</v>
      </c>
      <c r="H1596">
        <v>8</v>
      </c>
      <c r="I1596">
        <v>2020</v>
      </c>
      <c r="J1596" t="s">
        <v>9</v>
      </c>
      <c r="K1596">
        <v>12</v>
      </c>
      <c r="L1596">
        <v>0.39444444444444438</v>
      </c>
      <c r="M1596">
        <v>4.7333333333333334</v>
      </c>
      <c r="N1596">
        <v>7</v>
      </c>
      <c r="O1596">
        <v>0.67619047619047623</v>
      </c>
      <c r="P1596">
        <v>1.714285714285714</v>
      </c>
      <c r="Q1596" t="s">
        <v>75</v>
      </c>
    </row>
    <row r="1597" spans="1:17" x14ac:dyDescent="0.3">
      <c r="A1597">
        <v>38992</v>
      </c>
      <c r="B1597" t="s">
        <v>522</v>
      </c>
      <c r="C1597" t="s">
        <v>16</v>
      </c>
      <c r="D1597" t="s">
        <v>62</v>
      </c>
      <c r="E1597">
        <v>7.36</v>
      </c>
      <c r="F1597" s="50">
        <v>44825</v>
      </c>
      <c r="G1597" s="50">
        <v>44831</v>
      </c>
      <c r="H1597">
        <v>8</v>
      </c>
      <c r="I1597">
        <v>2020</v>
      </c>
      <c r="J1597" t="s">
        <v>9</v>
      </c>
      <c r="K1597">
        <v>12</v>
      </c>
      <c r="L1597">
        <v>0.39444444444444438</v>
      </c>
      <c r="M1597">
        <v>4.7333333333333334</v>
      </c>
      <c r="N1597">
        <v>7</v>
      </c>
      <c r="O1597">
        <v>0.67619047619047623</v>
      </c>
      <c r="P1597">
        <v>1.714285714285714</v>
      </c>
      <c r="Q1597" t="s">
        <v>20</v>
      </c>
    </row>
    <row r="1598" spans="1:17" x14ac:dyDescent="0.3">
      <c r="A1598">
        <v>38992</v>
      </c>
      <c r="B1598" t="s">
        <v>522</v>
      </c>
      <c r="C1598" t="s">
        <v>16</v>
      </c>
      <c r="D1598" t="s">
        <v>62</v>
      </c>
      <c r="E1598">
        <v>7.36</v>
      </c>
      <c r="F1598" s="50">
        <v>44825</v>
      </c>
      <c r="G1598" s="50">
        <v>44831</v>
      </c>
      <c r="H1598">
        <v>8</v>
      </c>
      <c r="I1598">
        <v>2020</v>
      </c>
      <c r="J1598" t="s">
        <v>9</v>
      </c>
      <c r="K1598">
        <v>12</v>
      </c>
      <c r="L1598">
        <v>0.39444444444444438</v>
      </c>
      <c r="M1598">
        <v>4.7333333333333334</v>
      </c>
      <c r="N1598">
        <v>7</v>
      </c>
      <c r="O1598">
        <v>0.67619047619047623</v>
      </c>
      <c r="P1598">
        <v>1.714285714285714</v>
      </c>
      <c r="Q1598" t="s">
        <v>41</v>
      </c>
    </row>
    <row r="1599" spans="1:17" x14ac:dyDescent="0.3">
      <c r="A1599">
        <v>38162</v>
      </c>
      <c r="B1599" t="s">
        <v>523</v>
      </c>
      <c r="C1599" t="s">
        <v>16</v>
      </c>
      <c r="D1599" t="s">
        <v>105</v>
      </c>
      <c r="E1599">
        <v>5.54</v>
      </c>
      <c r="F1599" s="50">
        <v>44042</v>
      </c>
      <c r="G1599" s="50">
        <v>44043</v>
      </c>
      <c r="H1599">
        <v>5</v>
      </c>
      <c r="I1599">
        <v>2019</v>
      </c>
      <c r="J1599" t="s">
        <v>9</v>
      </c>
      <c r="K1599">
        <v>11</v>
      </c>
      <c r="L1599">
        <v>8.3333333333333329E-2</v>
      </c>
      <c r="M1599">
        <v>0.91666666666666663</v>
      </c>
      <c r="N1599">
        <v>2</v>
      </c>
      <c r="O1599">
        <v>0.45833333333333331</v>
      </c>
      <c r="P1599">
        <v>5.5</v>
      </c>
      <c r="Q1599" t="s">
        <v>20</v>
      </c>
    </row>
    <row r="1600" spans="1:17" x14ac:dyDescent="0.3">
      <c r="A1600">
        <v>38162</v>
      </c>
      <c r="B1600" t="s">
        <v>523</v>
      </c>
      <c r="C1600" t="s">
        <v>16</v>
      </c>
      <c r="D1600" t="s">
        <v>105</v>
      </c>
      <c r="E1600">
        <v>5.54</v>
      </c>
      <c r="F1600" s="50">
        <v>44042</v>
      </c>
      <c r="G1600" s="50">
        <v>44043</v>
      </c>
      <c r="H1600">
        <v>5</v>
      </c>
      <c r="I1600">
        <v>2019</v>
      </c>
      <c r="J1600" t="s">
        <v>9</v>
      </c>
      <c r="K1600">
        <v>11</v>
      </c>
      <c r="L1600">
        <v>8.3333333333333329E-2</v>
      </c>
      <c r="M1600">
        <v>0.91666666666666663</v>
      </c>
      <c r="N1600">
        <v>2</v>
      </c>
      <c r="O1600">
        <v>0.45833333333333331</v>
      </c>
      <c r="P1600">
        <v>5.5</v>
      </c>
      <c r="Q1600" t="s">
        <v>66</v>
      </c>
    </row>
    <row r="1601" spans="1:17" x14ac:dyDescent="0.3">
      <c r="A1601">
        <v>38162</v>
      </c>
      <c r="B1601" t="s">
        <v>523</v>
      </c>
      <c r="C1601" t="s">
        <v>16</v>
      </c>
      <c r="D1601" t="s">
        <v>105</v>
      </c>
      <c r="E1601">
        <v>5.54</v>
      </c>
      <c r="F1601" s="50">
        <v>44042</v>
      </c>
      <c r="G1601" s="50">
        <v>44043</v>
      </c>
      <c r="H1601">
        <v>5</v>
      </c>
      <c r="I1601">
        <v>2019</v>
      </c>
      <c r="J1601" t="s">
        <v>9</v>
      </c>
      <c r="K1601">
        <v>11</v>
      </c>
      <c r="L1601">
        <v>8.3333333333333329E-2</v>
      </c>
      <c r="M1601">
        <v>0.91666666666666663</v>
      </c>
      <c r="N1601">
        <v>2</v>
      </c>
      <c r="O1601">
        <v>0.45833333333333331</v>
      </c>
      <c r="P1601">
        <v>5.5</v>
      </c>
      <c r="Q1601" t="s">
        <v>6</v>
      </c>
    </row>
    <row r="1602" spans="1:17" x14ac:dyDescent="0.3">
      <c r="A1602">
        <v>38707</v>
      </c>
      <c r="B1602" t="s">
        <v>524</v>
      </c>
      <c r="C1602" t="s">
        <v>16</v>
      </c>
      <c r="D1602" t="s">
        <v>4</v>
      </c>
      <c r="E1602">
        <v>6.53</v>
      </c>
      <c r="F1602" s="50">
        <v>43650</v>
      </c>
      <c r="G1602" s="50">
        <v>43656</v>
      </c>
      <c r="H1602">
        <v>6</v>
      </c>
      <c r="I1602">
        <v>2019</v>
      </c>
      <c r="J1602" t="s">
        <v>17</v>
      </c>
      <c r="K1602">
        <v>12</v>
      </c>
      <c r="L1602">
        <v>0.4</v>
      </c>
      <c r="M1602">
        <v>4.8000000000000007</v>
      </c>
      <c r="N1602">
        <v>7</v>
      </c>
      <c r="O1602">
        <v>0.68571428571428583</v>
      </c>
      <c r="P1602">
        <v>1.714285714285714</v>
      </c>
      <c r="Q1602" t="s">
        <v>10</v>
      </c>
    </row>
    <row r="1603" spans="1:17" x14ac:dyDescent="0.3">
      <c r="A1603">
        <v>38707</v>
      </c>
      <c r="B1603" t="s">
        <v>524</v>
      </c>
      <c r="C1603" t="s">
        <v>16</v>
      </c>
      <c r="D1603" t="s">
        <v>4</v>
      </c>
      <c r="E1603">
        <v>6.53</v>
      </c>
      <c r="F1603" s="50">
        <v>43650</v>
      </c>
      <c r="G1603" s="50">
        <v>43656</v>
      </c>
      <c r="H1603">
        <v>6</v>
      </c>
      <c r="I1603">
        <v>2019</v>
      </c>
      <c r="J1603" t="s">
        <v>17</v>
      </c>
      <c r="K1603">
        <v>12</v>
      </c>
      <c r="L1603">
        <v>0.4</v>
      </c>
      <c r="M1603">
        <v>4.8000000000000007</v>
      </c>
      <c r="N1603">
        <v>7</v>
      </c>
      <c r="O1603">
        <v>0.68571428571428583</v>
      </c>
      <c r="P1603">
        <v>1.714285714285714</v>
      </c>
      <c r="Q1603" t="s">
        <v>20</v>
      </c>
    </row>
    <row r="1604" spans="1:17" x14ac:dyDescent="0.3">
      <c r="A1604">
        <v>38707</v>
      </c>
      <c r="B1604" t="s">
        <v>524</v>
      </c>
      <c r="C1604" t="s">
        <v>16</v>
      </c>
      <c r="D1604" t="s">
        <v>4</v>
      </c>
      <c r="E1604">
        <v>6.53</v>
      </c>
      <c r="F1604" s="50">
        <v>43650</v>
      </c>
      <c r="G1604" s="50">
        <v>43656</v>
      </c>
      <c r="H1604">
        <v>6</v>
      </c>
      <c r="I1604">
        <v>2019</v>
      </c>
      <c r="J1604" t="s">
        <v>17</v>
      </c>
      <c r="K1604">
        <v>12</v>
      </c>
      <c r="L1604">
        <v>0.4</v>
      </c>
      <c r="M1604">
        <v>4.8000000000000007</v>
      </c>
      <c r="N1604">
        <v>7</v>
      </c>
      <c r="O1604">
        <v>0.68571428571428583</v>
      </c>
      <c r="P1604">
        <v>1.714285714285714</v>
      </c>
      <c r="Q1604" t="s">
        <v>13</v>
      </c>
    </row>
    <row r="1605" spans="1:17" x14ac:dyDescent="0.3">
      <c r="A1605">
        <v>38707</v>
      </c>
      <c r="B1605" t="s">
        <v>524</v>
      </c>
      <c r="C1605" t="s">
        <v>16</v>
      </c>
      <c r="D1605" t="s">
        <v>4</v>
      </c>
      <c r="E1605">
        <v>6.53</v>
      </c>
      <c r="F1605" s="50">
        <v>43650</v>
      </c>
      <c r="G1605" s="50">
        <v>43656</v>
      </c>
      <c r="H1605">
        <v>6</v>
      </c>
      <c r="I1605">
        <v>2019</v>
      </c>
      <c r="J1605" t="s">
        <v>17</v>
      </c>
      <c r="K1605">
        <v>12</v>
      </c>
      <c r="L1605">
        <v>0.4</v>
      </c>
      <c r="M1605">
        <v>4.8000000000000007</v>
      </c>
      <c r="N1605">
        <v>7</v>
      </c>
      <c r="O1605">
        <v>0.68571428571428583</v>
      </c>
      <c r="P1605">
        <v>1.714285714285714</v>
      </c>
      <c r="Q1605" t="s">
        <v>159</v>
      </c>
    </row>
    <row r="1606" spans="1:17" x14ac:dyDescent="0.3">
      <c r="A1606">
        <v>48363</v>
      </c>
      <c r="B1606" t="s">
        <v>525</v>
      </c>
      <c r="C1606" t="s">
        <v>16</v>
      </c>
      <c r="D1606" t="s">
        <v>105</v>
      </c>
      <c r="E1606">
        <v>6.73</v>
      </c>
      <c r="F1606" s="50">
        <v>44997</v>
      </c>
      <c r="G1606" s="50">
        <v>45019</v>
      </c>
      <c r="H1606">
        <v>4</v>
      </c>
      <c r="I1606">
        <v>2022</v>
      </c>
      <c r="J1606" t="s">
        <v>17</v>
      </c>
      <c r="K1606">
        <v>12</v>
      </c>
      <c r="L1606">
        <v>0.39444444444444438</v>
      </c>
      <c r="M1606">
        <v>4.7333333333333334</v>
      </c>
      <c r="N1606">
        <v>23</v>
      </c>
      <c r="O1606">
        <v>0.2057971014492754</v>
      </c>
      <c r="P1606">
        <v>0.52173913043478259</v>
      </c>
      <c r="Q1606" t="s">
        <v>73</v>
      </c>
    </row>
    <row r="1607" spans="1:17" x14ac:dyDescent="0.3">
      <c r="A1607">
        <v>48363</v>
      </c>
      <c r="B1607" t="s">
        <v>525</v>
      </c>
      <c r="C1607" t="s">
        <v>16</v>
      </c>
      <c r="D1607" t="s">
        <v>105</v>
      </c>
      <c r="E1607">
        <v>6.73</v>
      </c>
      <c r="F1607" s="50">
        <v>44997</v>
      </c>
      <c r="G1607" s="50">
        <v>45019</v>
      </c>
      <c r="H1607">
        <v>4</v>
      </c>
      <c r="I1607">
        <v>2022</v>
      </c>
      <c r="J1607" t="s">
        <v>17</v>
      </c>
      <c r="K1607">
        <v>12</v>
      </c>
      <c r="L1607">
        <v>0.39444444444444438</v>
      </c>
      <c r="M1607">
        <v>4.7333333333333334</v>
      </c>
      <c r="N1607">
        <v>23</v>
      </c>
      <c r="O1607">
        <v>0.2057971014492754</v>
      </c>
      <c r="P1607">
        <v>0.52173913043478259</v>
      </c>
      <c r="Q1607" t="s">
        <v>20</v>
      </c>
    </row>
    <row r="1608" spans="1:17" x14ac:dyDescent="0.3">
      <c r="A1608">
        <v>48363</v>
      </c>
      <c r="B1608" t="s">
        <v>525</v>
      </c>
      <c r="C1608" t="s">
        <v>16</v>
      </c>
      <c r="D1608" t="s">
        <v>105</v>
      </c>
      <c r="E1608">
        <v>6.73</v>
      </c>
      <c r="F1608" s="50">
        <v>44997</v>
      </c>
      <c r="G1608" s="50">
        <v>45019</v>
      </c>
      <c r="H1608">
        <v>4</v>
      </c>
      <c r="I1608">
        <v>2022</v>
      </c>
      <c r="J1608" t="s">
        <v>17</v>
      </c>
      <c r="K1608">
        <v>12</v>
      </c>
      <c r="L1608">
        <v>0.39444444444444438</v>
      </c>
      <c r="M1608">
        <v>4.7333333333333334</v>
      </c>
      <c r="N1608">
        <v>23</v>
      </c>
      <c r="O1608">
        <v>0.2057971014492754</v>
      </c>
      <c r="P1608">
        <v>0.52173913043478259</v>
      </c>
      <c r="Q1608" t="s">
        <v>11</v>
      </c>
    </row>
    <row r="1609" spans="1:17" x14ac:dyDescent="0.3">
      <c r="A1609">
        <v>40392</v>
      </c>
      <c r="B1609" t="s">
        <v>526</v>
      </c>
      <c r="C1609" t="s">
        <v>16</v>
      </c>
      <c r="D1609" t="s">
        <v>22</v>
      </c>
      <c r="E1609">
        <v>7.58</v>
      </c>
      <c r="F1609" s="50">
        <v>44118</v>
      </c>
      <c r="G1609" s="50">
        <v>44122</v>
      </c>
      <c r="H1609">
        <v>7</v>
      </c>
      <c r="I1609">
        <v>2020</v>
      </c>
      <c r="J1609" t="s">
        <v>9</v>
      </c>
      <c r="K1609">
        <v>12</v>
      </c>
      <c r="L1609">
        <v>0.4102777777777778</v>
      </c>
      <c r="M1609">
        <v>4.9233333333333338</v>
      </c>
      <c r="N1609">
        <v>5</v>
      </c>
      <c r="O1609">
        <v>0.9846666666666668</v>
      </c>
      <c r="P1609">
        <v>2.4</v>
      </c>
      <c r="Q1609" t="s">
        <v>24</v>
      </c>
    </row>
    <row r="1610" spans="1:17" x14ac:dyDescent="0.3">
      <c r="A1610">
        <v>40392</v>
      </c>
      <c r="B1610" t="s">
        <v>526</v>
      </c>
      <c r="C1610" t="s">
        <v>16</v>
      </c>
      <c r="D1610" t="s">
        <v>22</v>
      </c>
      <c r="E1610">
        <v>7.58</v>
      </c>
      <c r="F1610" s="50">
        <v>44118</v>
      </c>
      <c r="G1610" s="50">
        <v>44122</v>
      </c>
      <c r="H1610">
        <v>7</v>
      </c>
      <c r="I1610">
        <v>2020</v>
      </c>
      <c r="J1610" t="s">
        <v>9</v>
      </c>
      <c r="K1610">
        <v>12</v>
      </c>
      <c r="L1610">
        <v>0.4102777777777778</v>
      </c>
      <c r="M1610">
        <v>4.9233333333333338</v>
      </c>
      <c r="N1610">
        <v>5</v>
      </c>
      <c r="O1610">
        <v>0.9846666666666668</v>
      </c>
      <c r="P1610">
        <v>2.4</v>
      </c>
      <c r="Q1610" t="s">
        <v>32</v>
      </c>
    </row>
    <row r="1611" spans="1:17" x14ac:dyDescent="0.3">
      <c r="A1611">
        <v>40392</v>
      </c>
      <c r="B1611" t="s">
        <v>526</v>
      </c>
      <c r="C1611" t="s">
        <v>16</v>
      </c>
      <c r="D1611" t="s">
        <v>22</v>
      </c>
      <c r="E1611">
        <v>7.58</v>
      </c>
      <c r="F1611" s="50">
        <v>44118</v>
      </c>
      <c r="G1611" s="50">
        <v>44122</v>
      </c>
      <c r="H1611">
        <v>7</v>
      </c>
      <c r="I1611">
        <v>2020</v>
      </c>
      <c r="J1611" t="s">
        <v>9</v>
      </c>
      <c r="K1611">
        <v>12</v>
      </c>
      <c r="L1611">
        <v>0.4102777777777778</v>
      </c>
      <c r="M1611">
        <v>4.9233333333333338</v>
      </c>
      <c r="N1611">
        <v>5</v>
      </c>
      <c r="O1611">
        <v>0.9846666666666668</v>
      </c>
      <c r="P1611">
        <v>2.4</v>
      </c>
      <c r="Q1611" t="s">
        <v>26</v>
      </c>
    </row>
    <row r="1612" spans="1:17" x14ac:dyDescent="0.3">
      <c r="A1612">
        <v>40392</v>
      </c>
      <c r="B1612" t="s">
        <v>526</v>
      </c>
      <c r="C1612" t="s">
        <v>16</v>
      </c>
      <c r="D1612" t="s">
        <v>22</v>
      </c>
      <c r="E1612">
        <v>7.58</v>
      </c>
      <c r="F1612" s="50">
        <v>44118</v>
      </c>
      <c r="G1612" s="50">
        <v>44122</v>
      </c>
      <c r="H1612">
        <v>7</v>
      </c>
      <c r="I1612">
        <v>2020</v>
      </c>
      <c r="J1612" t="s">
        <v>9</v>
      </c>
      <c r="K1612">
        <v>12</v>
      </c>
      <c r="L1612">
        <v>0.4102777777777778</v>
      </c>
      <c r="M1612">
        <v>4.9233333333333338</v>
      </c>
      <c r="N1612">
        <v>5</v>
      </c>
      <c r="O1612">
        <v>0.9846666666666668</v>
      </c>
      <c r="P1612">
        <v>2.4</v>
      </c>
      <c r="Q1612" t="s">
        <v>205</v>
      </c>
    </row>
    <row r="1613" spans="1:17" x14ac:dyDescent="0.3">
      <c r="A1613">
        <v>40392</v>
      </c>
      <c r="B1613" t="s">
        <v>526</v>
      </c>
      <c r="C1613" t="s">
        <v>16</v>
      </c>
      <c r="D1613" t="s">
        <v>22</v>
      </c>
      <c r="E1613">
        <v>7.58</v>
      </c>
      <c r="F1613" s="50">
        <v>44118</v>
      </c>
      <c r="G1613" s="50">
        <v>44122</v>
      </c>
      <c r="H1613">
        <v>7</v>
      </c>
      <c r="I1613">
        <v>2020</v>
      </c>
      <c r="J1613" t="s">
        <v>9</v>
      </c>
      <c r="K1613">
        <v>12</v>
      </c>
      <c r="L1613">
        <v>0.4102777777777778</v>
      </c>
      <c r="M1613">
        <v>4.9233333333333338</v>
      </c>
      <c r="N1613">
        <v>5</v>
      </c>
      <c r="O1613">
        <v>0.9846666666666668</v>
      </c>
      <c r="P1613">
        <v>2.4</v>
      </c>
      <c r="Q1613" t="s">
        <v>125</v>
      </c>
    </row>
    <row r="1614" spans="1:17" x14ac:dyDescent="0.3">
      <c r="A1614">
        <v>50185</v>
      </c>
      <c r="B1614" t="s">
        <v>527</v>
      </c>
      <c r="C1614" t="s">
        <v>16</v>
      </c>
      <c r="D1614" t="s">
        <v>4</v>
      </c>
      <c r="E1614">
        <v>7.37</v>
      </c>
      <c r="F1614" s="50">
        <v>44954</v>
      </c>
      <c r="G1614" s="50">
        <v>44971</v>
      </c>
      <c r="H1614">
        <v>7</v>
      </c>
      <c r="I1614">
        <v>2022</v>
      </c>
      <c r="J1614" t="s">
        <v>9</v>
      </c>
      <c r="K1614">
        <v>12</v>
      </c>
      <c r="L1614">
        <v>0.38722222222222219</v>
      </c>
      <c r="M1614">
        <v>4.6466666666666674</v>
      </c>
      <c r="N1614">
        <v>18</v>
      </c>
      <c r="O1614">
        <v>0.25814814814814813</v>
      </c>
      <c r="P1614">
        <v>0.66666666666666663</v>
      </c>
      <c r="Q1614" t="s">
        <v>75</v>
      </c>
    </row>
    <row r="1615" spans="1:17" x14ac:dyDescent="0.3">
      <c r="A1615">
        <v>50185</v>
      </c>
      <c r="B1615" t="s">
        <v>527</v>
      </c>
      <c r="C1615" t="s">
        <v>16</v>
      </c>
      <c r="D1615" t="s">
        <v>4</v>
      </c>
      <c r="E1615">
        <v>7.37</v>
      </c>
      <c r="F1615" s="50">
        <v>44954</v>
      </c>
      <c r="G1615" s="50">
        <v>44971</v>
      </c>
      <c r="H1615">
        <v>7</v>
      </c>
      <c r="I1615">
        <v>2022</v>
      </c>
      <c r="J1615" t="s">
        <v>9</v>
      </c>
      <c r="K1615">
        <v>12</v>
      </c>
      <c r="L1615">
        <v>0.38722222222222219</v>
      </c>
      <c r="M1615">
        <v>4.6466666666666674</v>
      </c>
      <c r="N1615">
        <v>18</v>
      </c>
      <c r="O1615">
        <v>0.25814814814814813</v>
      </c>
      <c r="P1615">
        <v>0.66666666666666663</v>
      </c>
      <c r="Q1615" t="s">
        <v>33</v>
      </c>
    </row>
    <row r="1616" spans="1:17" x14ac:dyDescent="0.3">
      <c r="A1616">
        <v>50185</v>
      </c>
      <c r="B1616" t="s">
        <v>527</v>
      </c>
      <c r="C1616" t="s">
        <v>16</v>
      </c>
      <c r="D1616" t="s">
        <v>4</v>
      </c>
      <c r="E1616">
        <v>7.37</v>
      </c>
      <c r="F1616" s="50">
        <v>44954</v>
      </c>
      <c r="G1616" s="50">
        <v>44971</v>
      </c>
      <c r="H1616">
        <v>7</v>
      </c>
      <c r="I1616">
        <v>2022</v>
      </c>
      <c r="J1616" t="s">
        <v>9</v>
      </c>
      <c r="K1616">
        <v>12</v>
      </c>
      <c r="L1616">
        <v>0.38722222222222219</v>
      </c>
      <c r="M1616">
        <v>4.6466666666666674</v>
      </c>
      <c r="N1616">
        <v>18</v>
      </c>
      <c r="O1616">
        <v>0.25814814814814813</v>
      </c>
      <c r="P1616">
        <v>0.66666666666666663</v>
      </c>
      <c r="Q1616" t="s">
        <v>64</v>
      </c>
    </row>
    <row r="1617" spans="1:17" x14ac:dyDescent="0.3">
      <c r="A1617">
        <v>168</v>
      </c>
      <c r="B1617" t="s">
        <v>528</v>
      </c>
      <c r="C1617" t="s">
        <v>16</v>
      </c>
      <c r="D1617" t="s">
        <v>4</v>
      </c>
      <c r="E1617">
        <v>7.36</v>
      </c>
      <c r="F1617" s="50">
        <v>43056</v>
      </c>
      <c r="G1617" s="50">
        <v>43097</v>
      </c>
      <c r="H1617">
        <v>7</v>
      </c>
      <c r="I1617">
        <v>2001</v>
      </c>
      <c r="J1617" t="s">
        <v>5</v>
      </c>
      <c r="K1617">
        <v>26</v>
      </c>
      <c r="L1617">
        <v>0.4</v>
      </c>
      <c r="M1617">
        <v>10.4</v>
      </c>
      <c r="N1617">
        <v>42</v>
      </c>
      <c r="O1617">
        <v>0.2476190476190476</v>
      </c>
      <c r="P1617">
        <v>0.61904761904761907</v>
      </c>
      <c r="Q1617" t="s">
        <v>23</v>
      </c>
    </row>
    <row r="1618" spans="1:17" x14ac:dyDescent="0.3">
      <c r="A1618">
        <v>168</v>
      </c>
      <c r="B1618" t="s">
        <v>528</v>
      </c>
      <c r="C1618" t="s">
        <v>16</v>
      </c>
      <c r="D1618" t="s">
        <v>4</v>
      </c>
      <c r="E1618">
        <v>7.36</v>
      </c>
      <c r="F1618" s="50">
        <v>43056</v>
      </c>
      <c r="G1618" s="50">
        <v>43097</v>
      </c>
      <c r="H1618">
        <v>7</v>
      </c>
      <c r="I1618">
        <v>2001</v>
      </c>
      <c r="J1618" t="s">
        <v>5</v>
      </c>
      <c r="K1618">
        <v>26</v>
      </c>
      <c r="L1618">
        <v>0.4</v>
      </c>
      <c r="M1618">
        <v>10.4</v>
      </c>
      <c r="N1618">
        <v>42</v>
      </c>
      <c r="O1618">
        <v>0.2476190476190476</v>
      </c>
      <c r="P1618">
        <v>0.61904761904761907</v>
      </c>
      <c r="Q1618" t="s">
        <v>10</v>
      </c>
    </row>
    <row r="1619" spans="1:17" x14ac:dyDescent="0.3">
      <c r="A1619">
        <v>168</v>
      </c>
      <c r="B1619" t="s">
        <v>528</v>
      </c>
      <c r="C1619" t="s">
        <v>16</v>
      </c>
      <c r="D1619" t="s">
        <v>4</v>
      </c>
      <c r="E1619">
        <v>7.36</v>
      </c>
      <c r="F1619" s="50">
        <v>43056</v>
      </c>
      <c r="G1619" s="50">
        <v>43097</v>
      </c>
      <c r="H1619">
        <v>7</v>
      </c>
      <c r="I1619">
        <v>2001</v>
      </c>
      <c r="J1619" t="s">
        <v>5</v>
      </c>
      <c r="K1619">
        <v>26</v>
      </c>
      <c r="L1619">
        <v>0.4</v>
      </c>
      <c r="M1619">
        <v>10.4</v>
      </c>
      <c r="N1619">
        <v>42</v>
      </c>
      <c r="O1619">
        <v>0.2476190476190476</v>
      </c>
      <c r="P1619">
        <v>0.61904761904761907</v>
      </c>
      <c r="Q1619" t="s">
        <v>24</v>
      </c>
    </row>
    <row r="1620" spans="1:17" x14ac:dyDescent="0.3">
      <c r="A1620">
        <v>168</v>
      </c>
      <c r="B1620" t="s">
        <v>528</v>
      </c>
      <c r="C1620" t="s">
        <v>16</v>
      </c>
      <c r="D1620" t="s">
        <v>4</v>
      </c>
      <c r="E1620">
        <v>7.36</v>
      </c>
      <c r="F1620" s="50">
        <v>43056</v>
      </c>
      <c r="G1620" s="50">
        <v>43097</v>
      </c>
      <c r="H1620">
        <v>7</v>
      </c>
      <c r="I1620">
        <v>2001</v>
      </c>
      <c r="J1620" t="s">
        <v>5</v>
      </c>
      <c r="K1620">
        <v>26</v>
      </c>
      <c r="L1620">
        <v>0.4</v>
      </c>
      <c r="M1620">
        <v>10.4</v>
      </c>
      <c r="N1620">
        <v>42</v>
      </c>
      <c r="O1620">
        <v>0.2476190476190476</v>
      </c>
      <c r="P1620">
        <v>0.61904761904761907</v>
      </c>
      <c r="Q1620" t="s">
        <v>13</v>
      </c>
    </row>
    <row r="1621" spans="1:17" x14ac:dyDescent="0.3">
      <c r="A1621">
        <v>168</v>
      </c>
      <c r="B1621" t="s">
        <v>528</v>
      </c>
      <c r="C1621" t="s">
        <v>16</v>
      </c>
      <c r="D1621" t="s">
        <v>4</v>
      </c>
      <c r="E1621">
        <v>7.36</v>
      </c>
      <c r="F1621" s="50">
        <v>43056</v>
      </c>
      <c r="G1621" s="50">
        <v>43097</v>
      </c>
      <c r="H1621">
        <v>7</v>
      </c>
      <c r="I1621">
        <v>2001</v>
      </c>
      <c r="J1621" t="s">
        <v>5</v>
      </c>
      <c r="K1621">
        <v>26</v>
      </c>
      <c r="L1621">
        <v>0.4</v>
      </c>
      <c r="M1621">
        <v>10.4</v>
      </c>
      <c r="N1621">
        <v>42</v>
      </c>
      <c r="O1621">
        <v>0.2476190476190476</v>
      </c>
      <c r="P1621">
        <v>0.61904761904761907</v>
      </c>
      <c r="Q1621" t="s">
        <v>130</v>
      </c>
    </row>
    <row r="1622" spans="1:17" x14ac:dyDescent="0.3">
      <c r="A1622">
        <v>48761</v>
      </c>
      <c r="B1622" t="s">
        <v>529</v>
      </c>
      <c r="C1622" t="s">
        <v>16</v>
      </c>
      <c r="D1622" t="s">
        <v>59</v>
      </c>
      <c r="E1622">
        <v>6.84</v>
      </c>
      <c r="F1622" s="50">
        <v>44791</v>
      </c>
      <c r="G1622" s="50">
        <v>44798</v>
      </c>
      <c r="H1622">
        <v>5</v>
      </c>
      <c r="I1622">
        <v>2021</v>
      </c>
      <c r="J1622" t="s">
        <v>19</v>
      </c>
      <c r="K1622">
        <v>12</v>
      </c>
      <c r="L1622">
        <v>0.39444444444444438</v>
      </c>
      <c r="M1622">
        <v>4.7333333333333334</v>
      </c>
      <c r="N1622">
        <v>8</v>
      </c>
      <c r="O1622">
        <v>0.59166666666666667</v>
      </c>
      <c r="P1622">
        <v>1.5</v>
      </c>
      <c r="Q1622" t="s">
        <v>23</v>
      </c>
    </row>
    <row r="1623" spans="1:17" x14ac:dyDescent="0.3">
      <c r="A1623">
        <v>48761</v>
      </c>
      <c r="B1623" t="s">
        <v>529</v>
      </c>
      <c r="C1623" t="s">
        <v>16</v>
      </c>
      <c r="D1623" t="s">
        <v>59</v>
      </c>
      <c r="E1623">
        <v>6.84</v>
      </c>
      <c r="F1623" s="50">
        <v>44791</v>
      </c>
      <c r="G1623" s="50">
        <v>44798</v>
      </c>
      <c r="H1623">
        <v>5</v>
      </c>
      <c r="I1623">
        <v>2021</v>
      </c>
      <c r="J1623" t="s">
        <v>19</v>
      </c>
      <c r="K1623">
        <v>12</v>
      </c>
      <c r="L1623">
        <v>0.39444444444444438</v>
      </c>
      <c r="M1623">
        <v>4.7333333333333334</v>
      </c>
      <c r="N1623">
        <v>8</v>
      </c>
      <c r="O1623">
        <v>0.59166666666666667</v>
      </c>
      <c r="P1623">
        <v>1.5</v>
      </c>
      <c r="Q1623" t="s">
        <v>10</v>
      </c>
    </row>
    <row r="1624" spans="1:17" x14ac:dyDescent="0.3">
      <c r="A1624">
        <v>48761</v>
      </c>
      <c r="B1624" t="s">
        <v>529</v>
      </c>
      <c r="C1624" t="s">
        <v>16</v>
      </c>
      <c r="D1624" t="s">
        <v>59</v>
      </c>
      <c r="E1624">
        <v>6.84</v>
      </c>
      <c r="F1624" s="50">
        <v>44791</v>
      </c>
      <c r="G1624" s="50">
        <v>44798</v>
      </c>
      <c r="H1624">
        <v>5</v>
      </c>
      <c r="I1624">
        <v>2021</v>
      </c>
      <c r="J1624" t="s">
        <v>19</v>
      </c>
      <c r="K1624">
        <v>12</v>
      </c>
      <c r="L1624">
        <v>0.39444444444444438</v>
      </c>
      <c r="M1624">
        <v>4.7333333333333334</v>
      </c>
      <c r="N1624">
        <v>8</v>
      </c>
      <c r="O1624">
        <v>0.59166666666666667</v>
      </c>
      <c r="P1624">
        <v>1.5</v>
      </c>
      <c r="Q1624" t="s">
        <v>11</v>
      </c>
    </row>
    <row r="1625" spans="1:17" x14ac:dyDescent="0.3">
      <c r="A1625">
        <v>48761</v>
      </c>
      <c r="B1625" t="s">
        <v>529</v>
      </c>
      <c r="C1625" t="s">
        <v>16</v>
      </c>
      <c r="D1625" t="s">
        <v>59</v>
      </c>
      <c r="E1625">
        <v>6.84</v>
      </c>
      <c r="F1625" s="50">
        <v>44791</v>
      </c>
      <c r="G1625" s="50">
        <v>44798</v>
      </c>
      <c r="H1625">
        <v>5</v>
      </c>
      <c r="I1625">
        <v>2021</v>
      </c>
      <c r="J1625" t="s">
        <v>19</v>
      </c>
      <c r="K1625">
        <v>12</v>
      </c>
      <c r="L1625">
        <v>0.39444444444444438</v>
      </c>
      <c r="M1625">
        <v>4.7333333333333334</v>
      </c>
      <c r="N1625">
        <v>8</v>
      </c>
      <c r="O1625">
        <v>0.59166666666666667</v>
      </c>
      <c r="P1625">
        <v>1.5</v>
      </c>
      <c r="Q1625" t="s">
        <v>25</v>
      </c>
    </row>
    <row r="1626" spans="1:17" x14ac:dyDescent="0.3">
      <c r="A1626">
        <v>48761</v>
      </c>
      <c r="B1626" t="s">
        <v>529</v>
      </c>
      <c r="C1626" t="s">
        <v>16</v>
      </c>
      <c r="D1626" t="s">
        <v>59</v>
      </c>
      <c r="E1626">
        <v>6.84</v>
      </c>
      <c r="F1626" s="50">
        <v>44791</v>
      </c>
      <c r="G1626" s="50">
        <v>44798</v>
      </c>
      <c r="H1626">
        <v>5</v>
      </c>
      <c r="I1626">
        <v>2021</v>
      </c>
      <c r="J1626" t="s">
        <v>19</v>
      </c>
      <c r="K1626">
        <v>12</v>
      </c>
      <c r="L1626">
        <v>0.39444444444444438</v>
      </c>
      <c r="M1626">
        <v>4.7333333333333334</v>
      </c>
      <c r="N1626">
        <v>8</v>
      </c>
      <c r="O1626">
        <v>0.59166666666666667</v>
      </c>
      <c r="P1626">
        <v>1.5</v>
      </c>
      <c r="Q1626" t="s">
        <v>102</v>
      </c>
    </row>
    <row r="1627" spans="1:17" x14ac:dyDescent="0.3">
      <c r="A1627">
        <v>529</v>
      </c>
      <c r="B1627" t="s">
        <v>530</v>
      </c>
      <c r="C1627" t="s">
        <v>16</v>
      </c>
      <c r="D1627" t="s">
        <v>22</v>
      </c>
      <c r="E1627">
        <v>7.14</v>
      </c>
      <c r="F1627" s="50">
        <v>43160</v>
      </c>
      <c r="G1627" s="50">
        <v>43177</v>
      </c>
      <c r="H1627">
        <v>5</v>
      </c>
      <c r="I1627">
        <v>2002</v>
      </c>
      <c r="J1627" t="s">
        <v>5</v>
      </c>
      <c r="K1627">
        <v>13</v>
      </c>
      <c r="L1627">
        <v>0.4</v>
      </c>
      <c r="M1627">
        <v>5.2</v>
      </c>
      <c r="N1627">
        <v>18</v>
      </c>
      <c r="O1627">
        <v>0.28888888888888892</v>
      </c>
      <c r="P1627">
        <v>0.72222222222222221</v>
      </c>
      <c r="Q1627" t="s">
        <v>24</v>
      </c>
    </row>
    <row r="1628" spans="1:17" x14ac:dyDescent="0.3">
      <c r="A1628">
        <v>529</v>
      </c>
      <c r="B1628" t="s">
        <v>530</v>
      </c>
      <c r="C1628" t="s">
        <v>16</v>
      </c>
      <c r="D1628" t="s">
        <v>22</v>
      </c>
      <c r="E1628">
        <v>7.14</v>
      </c>
      <c r="F1628" s="50">
        <v>43160</v>
      </c>
      <c r="G1628" s="50">
        <v>43177</v>
      </c>
      <c r="H1628">
        <v>5</v>
      </c>
      <c r="I1628">
        <v>2002</v>
      </c>
      <c r="J1628" t="s">
        <v>5</v>
      </c>
      <c r="K1628">
        <v>13</v>
      </c>
      <c r="L1628">
        <v>0.4</v>
      </c>
      <c r="M1628">
        <v>5.2</v>
      </c>
      <c r="N1628">
        <v>18</v>
      </c>
      <c r="O1628">
        <v>0.28888888888888892</v>
      </c>
      <c r="P1628">
        <v>0.72222222222222221</v>
      </c>
      <c r="Q1628" t="s">
        <v>88</v>
      </c>
    </row>
    <row r="1629" spans="1:17" x14ac:dyDescent="0.3">
      <c r="A1629">
        <v>529</v>
      </c>
      <c r="B1629" t="s">
        <v>530</v>
      </c>
      <c r="C1629" t="s">
        <v>16</v>
      </c>
      <c r="D1629" t="s">
        <v>22</v>
      </c>
      <c r="E1629">
        <v>7.14</v>
      </c>
      <c r="F1629" s="50">
        <v>43160</v>
      </c>
      <c r="G1629" s="50">
        <v>43177</v>
      </c>
      <c r="H1629">
        <v>5</v>
      </c>
      <c r="I1629">
        <v>2002</v>
      </c>
      <c r="J1629" t="s">
        <v>5</v>
      </c>
      <c r="K1629">
        <v>13</v>
      </c>
      <c r="L1629">
        <v>0.4</v>
      </c>
      <c r="M1629">
        <v>5.2</v>
      </c>
      <c r="N1629">
        <v>18</v>
      </c>
      <c r="O1629">
        <v>0.28888888888888892</v>
      </c>
      <c r="P1629">
        <v>0.72222222222222221</v>
      </c>
      <c r="Q1629" t="s">
        <v>41</v>
      </c>
    </row>
    <row r="1630" spans="1:17" x14ac:dyDescent="0.3">
      <c r="A1630">
        <v>529</v>
      </c>
      <c r="B1630" t="s">
        <v>530</v>
      </c>
      <c r="C1630" t="s">
        <v>16</v>
      </c>
      <c r="D1630" t="s">
        <v>22</v>
      </c>
      <c r="E1630">
        <v>7.14</v>
      </c>
      <c r="F1630" s="50">
        <v>43160</v>
      </c>
      <c r="G1630" s="50">
        <v>43177</v>
      </c>
      <c r="H1630">
        <v>5</v>
      </c>
      <c r="I1630">
        <v>2002</v>
      </c>
      <c r="J1630" t="s">
        <v>5</v>
      </c>
      <c r="K1630">
        <v>13</v>
      </c>
      <c r="L1630">
        <v>0.4</v>
      </c>
      <c r="M1630">
        <v>5.2</v>
      </c>
      <c r="N1630">
        <v>18</v>
      </c>
      <c r="O1630">
        <v>0.28888888888888892</v>
      </c>
      <c r="P1630">
        <v>0.72222222222222221</v>
      </c>
      <c r="Q1630" t="s">
        <v>32</v>
      </c>
    </row>
    <row r="1631" spans="1:17" x14ac:dyDescent="0.3">
      <c r="A1631">
        <v>529</v>
      </c>
      <c r="B1631" t="s">
        <v>530</v>
      </c>
      <c r="C1631" t="s">
        <v>16</v>
      </c>
      <c r="D1631" t="s">
        <v>22</v>
      </c>
      <c r="E1631">
        <v>7.14</v>
      </c>
      <c r="F1631" s="50">
        <v>43160</v>
      </c>
      <c r="G1631" s="50">
        <v>43177</v>
      </c>
      <c r="H1631">
        <v>5</v>
      </c>
      <c r="I1631">
        <v>2002</v>
      </c>
      <c r="J1631" t="s">
        <v>5</v>
      </c>
      <c r="K1631">
        <v>13</v>
      </c>
      <c r="L1631">
        <v>0.4</v>
      </c>
      <c r="M1631">
        <v>5.2</v>
      </c>
      <c r="N1631">
        <v>18</v>
      </c>
      <c r="O1631">
        <v>0.28888888888888892</v>
      </c>
      <c r="P1631">
        <v>0.72222222222222221</v>
      </c>
      <c r="Q1631" t="s">
        <v>13</v>
      </c>
    </row>
    <row r="1632" spans="1:17" x14ac:dyDescent="0.3">
      <c r="A1632">
        <v>609</v>
      </c>
      <c r="B1632" t="s">
        <v>531</v>
      </c>
      <c r="C1632" t="s">
        <v>50</v>
      </c>
      <c r="D1632" t="s">
        <v>22</v>
      </c>
      <c r="E1632">
        <v>7.07</v>
      </c>
      <c r="F1632" s="50">
        <v>43178</v>
      </c>
      <c r="G1632" s="50">
        <v>43178</v>
      </c>
      <c r="H1632">
        <v>4</v>
      </c>
      <c r="I1632">
        <v>2005</v>
      </c>
      <c r="J1632" t="s">
        <v>5</v>
      </c>
      <c r="K1632">
        <v>2</v>
      </c>
      <c r="L1632">
        <v>0.5</v>
      </c>
      <c r="M1632">
        <v>1</v>
      </c>
      <c r="N1632">
        <v>1</v>
      </c>
      <c r="O1632">
        <v>1</v>
      </c>
      <c r="P1632">
        <v>2</v>
      </c>
      <c r="Q1632" t="s">
        <v>24</v>
      </c>
    </row>
    <row r="1633" spans="1:17" x14ac:dyDescent="0.3">
      <c r="A1633">
        <v>609</v>
      </c>
      <c r="B1633" t="s">
        <v>531</v>
      </c>
      <c r="C1633" t="s">
        <v>50</v>
      </c>
      <c r="D1633" t="s">
        <v>22</v>
      </c>
      <c r="E1633">
        <v>7.07</v>
      </c>
      <c r="F1633" s="50">
        <v>43178</v>
      </c>
      <c r="G1633" s="50">
        <v>43178</v>
      </c>
      <c r="H1633">
        <v>4</v>
      </c>
      <c r="I1633">
        <v>2005</v>
      </c>
      <c r="J1633" t="s">
        <v>5</v>
      </c>
      <c r="K1633">
        <v>2</v>
      </c>
      <c r="L1633">
        <v>0.5</v>
      </c>
      <c r="M1633">
        <v>1</v>
      </c>
      <c r="N1633">
        <v>1</v>
      </c>
      <c r="O1633">
        <v>1</v>
      </c>
      <c r="P1633">
        <v>2</v>
      </c>
      <c r="Q1633" t="s">
        <v>41</v>
      </c>
    </row>
    <row r="1634" spans="1:17" x14ac:dyDescent="0.3">
      <c r="A1634">
        <v>609</v>
      </c>
      <c r="B1634" t="s">
        <v>531</v>
      </c>
      <c r="C1634" t="s">
        <v>50</v>
      </c>
      <c r="D1634" t="s">
        <v>22</v>
      </c>
      <c r="E1634">
        <v>7.07</v>
      </c>
      <c r="F1634" s="50">
        <v>43178</v>
      </c>
      <c r="G1634" s="50">
        <v>43178</v>
      </c>
      <c r="H1634">
        <v>4</v>
      </c>
      <c r="I1634">
        <v>2005</v>
      </c>
      <c r="J1634" t="s">
        <v>5</v>
      </c>
      <c r="K1634">
        <v>2</v>
      </c>
      <c r="L1634">
        <v>0.5</v>
      </c>
      <c r="M1634">
        <v>1</v>
      </c>
      <c r="N1634">
        <v>1</v>
      </c>
      <c r="O1634">
        <v>1</v>
      </c>
      <c r="P1634">
        <v>2</v>
      </c>
      <c r="Q1634" t="s">
        <v>13</v>
      </c>
    </row>
    <row r="1635" spans="1:17" x14ac:dyDescent="0.3">
      <c r="A1635">
        <v>130</v>
      </c>
      <c r="B1635" t="s">
        <v>532</v>
      </c>
      <c r="C1635" t="s">
        <v>16</v>
      </c>
      <c r="D1635" t="s">
        <v>22</v>
      </c>
      <c r="E1635">
        <v>7.37</v>
      </c>
      <c r="F1635" s="50">
        <v>43423</v>
      </c>
      <c r="G1635" s="50">
        <v>43440</v>
      </c>
      <c r="H1635">
        <v>7</v>
      </c>
      <c r="I1635">
        <v>2003</v>
      </c>
      <c r="J1635" t="s">
        <v>19</v>
      </c>
      <c r="K1635">
        <v>25</v>
      </c>
      <c r="L1635">
        <v>0.3888888888888889</v>
      </c>
      <c r="M1635">
        <v>9.7222222222222232</v>
      </c>
      <c r="N1635">
        <v>18</v>
      </c>
      <c r="O1635">
        <v>0.54012345679012352</v>
      </c>
      <c r="P1635">
        <v>1.3888888888888891</v>
      </c>
      <c r="Q1635" t="s">
        <v>23</v>
      </c>
    </row>
    <row r="1636" spans="1:17" x14ac:dyDescent="0.3">
      <c r="A1636">
        <v>130</v>
      </c>
      <c r="B1636" t="s">
        <v>532</v>
      </c>
      <c r="C1636" t="s">
        <v>16</v>
      </c>
      <c r="D1636" t="s">
        <v>22</v>
      </c>
      <c r="E1636">
        <v>7.37</v>
      </c>
      <c r="F1636" s="50">
        <v>43423</v>
      </c>
      <c r="G1636" s="50">
        <v>43440</v>
      </c>
      <c r="H1636">
        <v>7</v>
      </c>
      <c r="I1636">
        <v>2003</v>
      </c>
      <c r="J1636" t="s">
        <v>19</v>
      </c>
      <c r="K1636">
        <v>25</v>
      </c>
      <c r="L1636">
        <v>0.3888888888888889</v>
      </c>
      <c r="M1636">
        <v>9.7222222222222232</v>
      </c>
      <c r="N1636">
        <v>18</v>
      </c>
      <c r="O1636">
        <v>0.54012345679012352</v>
      </c>
      <c r="P1636">
        <v>1.3888888888888891</v>
      </c>
      <c r="Q1636" t="s">
        <v>10</v>
      </c>
    </row>
    <row r="1637" spans="1:17" x14ac:dyDescent="0.3">
      <c r="A1637">
        <v>130</v>
      </c>
      <c r="B1637" t="s">
        <v>532</v>
      </c>
      <c r="C1637" t="s">
        <v>16</v>
      </c>
      <c r="D1637" t="s">
        <v>22</v>
      </c>
      <c r="E1637">
        <v>7.37</v>
      </c>
      <c r="F1637" s="50">
        <v>43423</v>
      </c>
      <c r="G1637" s="50">
        <v>43440</v>
      </c>
      <c r="H1637">
        <v>7</v>
      </c>
      <c r="I1637">
        <v>2003</v>
      </c>
      <c r="J1637" t="s">
        <v>19</v>
      </c>
      <c r="K1637">
        <v>25</v>
      </c>
      <c r="L1637">
        <v>0.3888888888888889</v>
      </c>
      <c r="M1637">
        <v>9.7222222222222232</v>
      </c>
      <c r="N1637">
        <v>18</v>
      </c>
      <c r="O1637">
        <v>0.54012345679012352</v>
      </c>
      <c r="P1637">
        <v>1.3888888888888891</v>
      </c>
      <c r="Q1637" t="s">
        <v>20</v>
      </c>
    </row>
    <row r="1638" spans="1:17" x14ac:dyDescent="0.3">
      <c r="A1638">
        <v>130</v>
      </c>
      <c r="B1638" t="s">
        <v>532</v>
      </c>
      <c r="C1638" t="s">
        <v>16</v>
      </c>
      <c r="D1638" t="s">
        <v>22</v>
      </c>
      <c r="E1638">
        <v>7.37</v>
      </c>
      <c r="F1638" s="50">
        <v>43423</v>
      </c>
      <c r="G1638" s="50">
        <v>43440</v>
      </c>
      <c r="H1638">
        <v>7</v>
      </c>
      <c r="I1638">
        <v>2003</v>
      </c>
      <c r="J1638" t="s">
        <v>19</v>
      </c>
      <c r="K1638">
        <v>25</v>
      </c>
      <c r="L1638">
        <v>0.3888888888888889</v>
      </c>
      <c r="M1638">
        <v>9.7222222222222232</v>
      </c>
      <c r="N1638">
        <v>18</v>
      </c>
      <c r="O1638">
        <v>0.54012345679012352</v>
      </c>
      <c r="P1638">
        <v>1.3888888888888891</v>
      </c>
      <c r="Q1638" t="s">
        <v>24</v>
      </c>
    </row>
    <row r="1639" spans="1:17" x14ac:dyDescent="0.3">
      <c r="A1639">
        <v>130</v>
      </c>
      <c r="B1639" t="s">
        <v>532</v>
      </c>
      <c r="C1639" t="s">
        <v>16</v>
      </c>
      <c r="D1639" t="s">
        <v>22</v>
      </c>
      <c r="E1639">
        <v>7.37</v>
      </c>
      <c r="F1639" s="50">
        <v>43423</v>
      </c>
      <c r="G1639" s="50">
        <v>43440</v>
      </c>
      <c r="H1639">
        <v>7</v>
      </c>
      <c r="I1639">
        <v>2003</v>
      </c>
      <c r="J1639" t="s">
        <v>19</v>
      </c>
      <c r="K1639">
        <v>25</v>
      </c>
      <c r="L1639">
        <v>0.3888888888888889</v>
      </c>
      <c r="M1639">
        <v>9.7222222222222232</v>
      </c>
      <c r="N1639">
        <v>18</v>
      </c>
      <c r="O1639">
        <v>0.54012345679012352</v>
      </c>
      <c r="P1639">
        <v>1.3888888888888891</v>
      </c>
      <c r="Q1639" t="s">
        <v>132</v>
      </c>
    </row>
    <row r="1640" spans="1:17" x14ac:dyDescent="0.3">
      <c r="A1640">
        <v>130</v>
      </c>
      <c r="B1640" t="s">
        <v>532</v>
      </c>
      <c r="C1640" t="s">
        <v>16</v>
      </c>
      <c r="D1640" t="s">
        <v>22</v>
      </c>
      <c r="E1640">
        <v>7.37</v>
      </c>
      <c r="F1640" s="50">
        <v>43423</v>
      </c>
      <c r="G1640" s="50">
        <v>43440</v>
      </c>
      <c r="H1640">
        <v>7</v>
      </c>
      <c r="I1640">
        <v>2003</v>
      </c>
      <c r="J1640" t="s">
        <v>19</v>
      </c>
      <c r="K1640">
        <v>25</v>
      </c>
      <c r="L1640">
        <v>0.3888888888888889</v>
      </c>
      <c r="M1640">
        <v>9.7222222222222232</v>
      </c>
      <c r="N1640">
        <v>18</v>
      </c>
      <c r="O1640">
        <v>0.54012345679012352</v>
      </c>
      <c r="P1640">
        <v>1.3888888888888891</v>
      </c>
      <c r="Q1640" t="s">
        <v>118</v>
      </c>
    </row>
    <row r="1641" spans="1:17" x14ac:dyDescent="0.3">
      <c r="A1641">
        <v>130</v>
      </c>
      <c r="B1641" t="s">
        <v>532</v>
      </c>
      <c r="C1641" t="s">
        <v>16</v>
      </c>
      <c r="D1641" t="s">
        <v>22</v>
      </c>
      <c r="E1641">
        <v>7.37</v>
      </c>
      <c r="F1641" s="50">
        <v>43423</v>
      </c>
      <c r="G1641" s="50">
        <v>43440</v>
      </c>
      <c r="H1641">
        <v>7</v>
      </c>
      <c r="I1641">
        <v>2003</v>
      </c>
      <c r="J1641" t="s">
        <v>19</v>
      </c>
      <c r="K1641">
        <v>25</v>
      </c>
      <c r="L1641">
        <v>0.3888888888888889</v>
      </c>
      <c r="M1641">
        <v>9.7222222222222232</v>
      </c>
      <c r="N1641">
        <v>18</v>
      </c>
      <c r="O1641">
        <v>0.54012345679012352</v>
      </c>
      <c r="P1641">
        <v>1.3888888888888891</v>
      </c>
      <c r="Q1641" t="s">
        <v>103</v>
      </c>
    </row>
    <row r="1642" spans="1:17" x14ac:dyDescent="0.3">
      <c r="A1642">
        <v>131</v>
      </c>
      <c r="B1642" t="s">
        <v>533</v>
      </c>
      <c r="C1642" t="s">
        <v>16</v>
      </c>
      <c r="D1642" t="s">
        <v>22</v>
      </c>
      <c r="E1642">
        <v>7.38</v>
      </c>
      <c r="F1642" s="50">
        <v>43466</v>
      </c>
      <c r="G1642" s="50">
        <v>43525</v>
      </c>
      <c r="H1642">
        <v>7</v>
      </c>
      <c r="I1642">
        <v>2004</v>
      </c>
      <c r="J1642" t="s">
        <v>17</v>
      </c>
      <c r="K1642">
        <v>26</v>
      </c>
      <c r="L1642">
        <v>0.40555555555555561</v>
      </c>
      <c r="M1642">
        <v>10.544444444444441</v>
      </c>
      <c r="N1642">
        <v>60</v>
      </c>
      <c r="O1642">
        <v>0.1757407407407407</v>
      </c>
      <c r="P1642">
        <v>0.43333333333333329</v>
      </c>
      <c r="Q1642" t="s">
        <v>23</v>
      </c>
    </row>
    <row r="1643" spans="1:17" x14ac:dyDescent="0.3">
      <c r="A1643">
        <v>131</v>
      </c>
      <c r="B1643" t="s">
        <v>533</v>
      </c>
      <c r="C1643" t="s">
        <v>16</v>
      </c>
      <c r="D1643" t="s">
        <v>22</v>
      </c>
      <c r="E1643">
        <v>7.38</v>
      </c>
      <c r="F1643" s="50">
        <v>43466</v>
      </c>
      <c r="G1643" s="50">
        <v>43525</v>
      </c>
      <c r="H1643">
        <v>7</v>
      </c>
      <c r="I1643">
        <v>2004</v>
      </c>
      <c r="J1643" t="s">
        <v>17</v>
      </c>
      <c r="K1643">
        <v>26</v>
      </c>
      <c r="L1643">
        <v>0.40555555555555561</v>
      </c>
      <c r="M1643">
        <v>10.544444444444441</v>
      </c>
      <c r="N1643">
        <v>60</v>
      </c>
      <c r="O1643">
        <v>0.1757407407407407</v>
      </c>
      <c r="P1643">
        <v>0.43333333333333329</v>
      </c>
      <c r="Q1643" t="s">
        <v>10</v>
      </c>
    </row>
    <row r="1644" spans="1:17" x14ac:dyDescent="0.3">
      <c r="A1644">
        <v>131</v>
      </c>
      <c r="B1644" t="s">
        <v>533</v>
      </c>
      <c r="C1644" t="s">
        <v>16</v>
      </c>
      <c r="D1644" t="s">
        <v>22</v>
      </c>
      <c r="E1644">
        <v>7.38</v>
      </c>
      <c r="F1644" s="50">
        <v>43466</v>
      </c>
      <c r="G1644" s="50">
        <v>43525</v>
      </c>
      <c r="H1644">
        <v>7</v>
      </c>
      <c r="I1644">
        <v>2004</v>
      </c>
      <c r="J1644" t="s">
        <v>17</v>
      </c>
      <c r="K1644">
        <v>26</v>
      </c>
      <c r="L1644">
        <v>0.40555555555555561</v>
      </c>
      <c r="M1644">
        <v>10.544444444444441</v>
      </c>
      <c r="N1644">
        <v>60</v>
      </c>
      <c r="O1644">
        <v>0.1757407407407407</v>
      </c>
      <c r="P1644">
        <v>0.43333333333333329</v>
      </c>
      <c r="Q1644" t="s">
        <v>20</v>
      </c>
    </row>
    <row r="1645" spans="1:17" x14ac:dyDescent="0.3">
      <c r="A1645">
        <v>131</v>
      </c>
      <c r="B1645" t="s">
        <v>533</v>
      </c>
      <c r="C1645" t="s">
        <v>16</v>
      </c>
      <c r="D1645" t="s">
        <v>22</v>
      </c>
      <c r="E1645">
        <v>7.38</v>
      </c>
      <c r="F1645" s="50">
        <v>43466</v>
      </c>
      <c r="G1645" s="50">
        <v>43525</v>
      </c>
      <c r="H1645">
        <v>7</v>
      </c>
      <c r="I1645">
        <v>2004</v>
      </c>
      <c r="J1645" t="s">
        <v>17</v>
      </c>
      <c r="K1645">
        <v>26</v>
      </c>
      <c r="L1645">
        <v>0.40555555555555561</v>
      </c>
      <c r="M1645">
        <v>10.544444444444441</v>
      </c>
      <c r="N1645">
        <v>60</v>
      </c>
      <c r="O1645">
        <v>0.1757407407407407</v>
      </c>
      <c r="P1645">
        <v>0.43333333333333329</v>
      </c>
      <c r="Q1645" t="s">
        <v>24</v>
      </c>
    </row>
    <row r="1646" spans="1:17" x14ac:dyDescent="0.3">
      <c r="A1646">
        <v>131</v>
      </c>
      <c r="B1646" t="s">
        <v>533</v>
      </c>
      <c r="C1646" t="s">
        <v>16</v>
      </c>
      <c r="D1646" t="s">
        <v>22</v>
      </c>
      <c r="E1646">
        <v>7.38</v>
      </c>
      <c r="F1646" s="50">
        <v>43466</v>
      </c>
      <c r="G1646" s="50">
        <v>43525</v>
      </c>
      <c r="H1646">
        <v>7</v>
      </c>
      <c r="I1646">
        <v>2004</v>
      </c>
      <c r="J1646" t="s">
        <v>17</v>
      </c>
      <c r="K1646">
        <v>26</v>
      </c>
      <c r="L1646">
        <v>0.40555555555555561</v>
      </c>
      <c r="M1646">
        <v>10.544444444444441</v>
      </c>
      <c r="N1646">
        <v>60</v>
      </c>
      <c r="O1646">
        <v>0.1757407407407407</v>
      </c>
      <c r="P1646">
        <v>0.43333333333333329</v>
      </c>
      <c r="Q1646" t="s">
        <v>132</v>
      </c>
    </row>
    <row r="1647" spans="1:17" x14ac:dyDescent="0.3">
      <c r="A1647">
        <v>131</v>
      </c>
      <c r="B1647" t="s">
        <v>533</v>
      </c>
      <c r="C1647" t="s">
        <v>16</v>
      </c>
      <c r="D1647" t="s">
        <v>22</v>
      </c>
      <c r="E1647">
        <v>7.38</v>
      </c>
      <c r="F1647" s="50">
        <v>43466</v>
      </c>
      <c r="G1647" s="50">
        <v>43525</v>
      </c>
      <c r="H1647">
        <v>7</v>
      </c>
      <c r="I1647">
        <v>2004</v>
      </c>
      <c r="J1647" t="s">
        <v>17</v>
      </c>
      <c r="K1647">
        <v>26</v>
      </c>
      <c r="L1647">
        <v>0.40555555555555561</v>
      </c>
      <c r="M1647">
        <v>10.544444444444441</v>
      </c>
      <c r="N1647">
        <v>60</v>
      </c>
      <c r="O1647">
        <v>0.1757407407407407</v>
      </c>
      <c r="P1647">
        <v>0.43333333333333329</v>
      </c>
      <c r="Q1647" t="s">
        <v>118</v>
      </c>
    </row>
    <row r="1648" spans="1:17" x14ac:dyDescent="0.3">
      <c r="A1648">
        <v>131</v>
      </c>
      <c r="B1648" t="s">
        <v>533</v>
      </c>
      <c r="C1648" t="s">
        <v>16</v>
      </c>
      <c r="D1648" t="s">
        <v>22</v>
      </c>
      <c r="E1648">
        <v>7.38</v>
      </c>
      <c r="F1648" s="50">
        <v>43466</v>
      </c>
      <c r="G1648" s="50">
        <v>43525</v>
      </c>
      <c r="H1648">
        <v>7</v>
      </c>
      <c r="I1648">
        <v>2004</v>
      </c>
      <c r="J1648" t="s">
        <v>17</v>
      </c>
      <c r="K1648">
        <v>26</v>
      </c>
      <c r="L1648">
        <v>0.40555555555555561</v>
      </c>
      <c r="M1648">
        <v>10.544444444444441</v>
      </c>
      <c r="N1648">
        <v>60</v>
      </c>
      <c r="O1648">
        <v>0.1757407407407407</v>
      </c>
      <c r="P1648">
        <v>0.43333333333333329</v>
      </c>
      <c r="Q1648" t="s">
        <v>103</v>
      </c>
    </row>
    <row r="1649" spans="1:17" x14ac:dyDescent="0.3">
      <c r="A1649">
        <v>2143</v>
      </c>
      <c r="B1649" t="s">
        <v>534</v>
      </c>
      <c r="C1649" t="s">
        <v>50</v>
      </c>
      <c r="D1649" t="s">
        <v>22</v>
      </c>
      <c r="E1649">
        <v>7.76</v>
      </c>
      <c r="F1649" s="50">
        <v>43537</v>
      </c>
      <c r="G1649" s="50">
        <v>43538</v>
      </c>
      <c r="H1649">
        <v>8</v>
      </c>
      <c r="I1649">
        <v>2007</v>
      </c>
      <c r="J1649" t="s">
        <v>17</v>
      </c>
      <c r="K1649">
        <v>3</v>
      </c>
      <c r="L1649">
        <v>0.56222222222222218</v>
      </c>
      <c r="M1649">
        <v>1.686666666666667</v>
      </c>
      <c r="N1649">
        <v>2</v>
      </c>
      <c r="O1649">
        <v>0.84333333333333327</v>
      </c>
      <c r="P1649">
        <v>1.5</v>
      </c>
      <c r="Q1649" t="s">
        <v>23</v>
      </c>
    </row>
    <row r="1650" spans="1:17" x14ac:dyDescent="0.3">
      <c r="A1650">
        <v>2143</v>
      </c>
      <c r="B1650" t="s">
        <v>534</v>
      </c>
      <c r="C1650" t="s">
        <v>50</v>
      </c>
      <c r="D1650" t="s">
        <v>22</v>
      </c>
      <c r="E1650">
        <v>7.76</v>
      </c>
      <c r="F1650" s="50">
        <v>43537</v>
      </c>
      <c r="G1650" s="50">
        <v>43538</v>
      </c>
      <c r="H1650">
        <v>8</v>
      </c>
      <c r="I1650">
        <v>2007</v>
      </c>
      <c r="J1650" t="s">
        <v>17</v>
      </c>
      <c r="K1650">
        <v>3</v>
      </c>
      <c r="L1650">
        <v>0.56222222222222218</v>
      </c>
      <c r="M1650">
        <v>1.686666666666667</v>
      </c>
      <c r="N1650">
        <v>2</v>
      </c>
      <c r="O1650">
        <v>0.84333333333333327</v>
      </c>
      <c r="P1650">
        <v>1.5</v>
      </c>
      <c r="Q1650" t="s">
        <v>10</v>
      </c>
    </row>
    <row r="1651" spans="1:17" x14ac:dyDescent="0.3">
      <c r="A1651">
        <v>2143</v>
      </c>
      <c r="B1651" t="s">
        <v>534</v>
      </c>
      <c r="C1651" t="s">
        <v>50</v>
      </c>
      <c r="D1651" t="s">
        <v>22</v>
      </c>
      <c r="E1651">
        <v>7.76</v>
      </c>
      <c r="F1651" s="50">
        <v>43537</v>
      </c>
      <c r="G1651" s="50">
        <v>43538</v>
      </c>
      <c r="H1651">
        <v>8</v>
      </c>
      <c r="I1651">
        <v>2007</v>
      </c>
      <c r="J1651" t="s">
        <v>17</v>
      </c>
      <c r="K1651">
        <v>3</v>
      </c>
      <c r="L1651">
        <v>0.56222222222222218</v>
      </c>
      <c r="M1651">
        <v>1.686666666666667</v>
      </c>
      <c r="N1651">
        <v>2</v>
      </c>
      <c r="O1651">
        <v>0.84333333333333327</v>
      </c>
      <c r="P1651">
        <v>1.5</v>
      </c>
      <c r="Q1651" t="s">
        <v>24</v>
      </c>
    </row>
    <row r="1652" spans="1:17" x14ac:dyDescent="0.3">
      <c r="A1652">
        <v>2143</v>
      </c>
      <c r="B1652" t="s">
        <v>534</v>
      </c>
      <c r="C1652" t="s">
        <v>50</v>
      </c>
      <c r="D1652" t="s">
        <v>22</v>
      </c>
      <c r="E1652">
        <v>7.76</v>
      </c>
      <c r="F1652" s="50">
        <v>43537</v>
      </c>
      <c r="G1652" s="50">
        <v>43538</v>
      </c>
      <c r="H1652">
        <v>8</v>
      </c>
      <c r="I1652">
        <v>2007</v>
      </c>
      <c r="J1652" t="s">
        <v>17</v>
      </c>
      <c r="K1652">
        <v>3</v>
      </c>
      <c r="L1652">
        <v>0.56222222222222218</v>
      </c>
      <c r="M1652">
        <v>1.686666666666667</v>
      </c>
      <c r="N1652">
        <v>2</v>
      </c>
      <c r="O1652">
        <v>0.84333333333333327</v>
      </c>
      <c r="P1652">
        <v>1.5</v>
      </c>
      <c r="Q1652" t="s">
        <v>11</v>
      </c>
    </row>
    <row r="1653" spans="1:17" x14ac:dyDescent="0.3">
      <c r="A1653">
        <v>2143</v>
      </c>
      <c r="B1653" t="s">
        <v>534</v>
      </c>
      <c r="C1653" t="s">
        <v>50</v>
      </c>
      <c r="D1653" t="s">
        <v>22</v>
      </c>
      <c r="E1653">
        <v>7.76</v>
      </c>
      <c r="F1653" s="50">
        <v>43537</v>
      </c>
      <c r="G1653" s="50">
        <v>43538</v>
      </c>
      <c r="H1653">
        <v>8</v>
      </c>
      <c r="I1653">
        <v>2007</v>
      </c>
      <c r="J1653" t="s">
        <v>17</v>
      </c>
      <c r="K1653">
        <v>3</v>
      </c>
      <c r="L1653">
        <v>0.56222222222222218</v>
      </c>
      <c r="M1653">
        <v>1.686666666666667</v>
      </c>
      <c r="N1653">
        <v>2</v>
      </c>
      <c r="O1653">
        <v>0.84333333333333327</v>
      </c>
      <c r="P1653">
        <v>1.5</v>
      </c>
      <c r="Q1653" t="s">
        <v>118</v>
      </c>
    </row>
    <row r="1654" spans="1:17" x14ac:dyDescent="0.3">
      <c r="A1654">
        <v>2143</v>
      </c>
      <c r="B1654" t="s">
        <v>534</v>
      </c>
      <c r="C1654" t="s">
        <v>50</v>
      </c>
      <c r="D1654" t="s">
        <v>22</v>
      </c>
      <c r="E1654">
        <v>7.76</v>
      </c>
      <c r="F1654" s="50">
        <v>43537</v>
      </c>
      <c r="G1654" s="50">
        <v>43538</v>
      </c>
      <c r="H1654">
        <v>8</v>
      </c>
      <c r="I1654">
        <v>2007</v>
      </c>
      <c r="J1654" t="s">
        <v>17</v>
      </c>
      <c r="K1654">
        <v>3</v>
      </c>
      <c r="L1654">
        <v>0.56222222222222218</v>
      </c>
      <c r="M1654">
        <v>1.686666666666667</v>
      </c>
      <c r="N1654">
        <v>2</v>
      </c>
      <c r="O1654">
        <v>0.84333333333333327</v>
      </c>
      <c r="P1654">
        <v>1.5</v>
      </c>
      <c r="Q1654" t="s">
        <v>42</v>
      </c>
    </row>
    <row r="1655" spans="1:17" x14ac:dyDescent="0.3">
      <c r="A1655">
        <v>38192</v>
      </c>
      <c r="B1655" t="s">
        <v>535</v>
      </c>
      <c r="C1655" t="s">
        <v>16</v>
      </c>
      <c r="D1655" t="s">
        <v>31</v>
      </c>
      <c r="E1655">
        <v>6.51</v>
      </c>
      <c r="F1655" s="50">
        <v>44804</v>
      </c>
      <c r="G1655" s="50">
        <v>44824</v>
      </c>
      <c r="H1655">
        <v>5</v>
      </c>
      <c r="I1655">
        <v>2021</v>
      </c>
      <c r="J1655" t="s">
        <v>19</v>
      </c>
      <c r="K1655">
        <v>12</v>
      </c>
      <c r="L1655">
        <v>0.39416666666666672</v>
      </c>
      <c r="M1655">
        <v>4.7300000000000004</v>
      </c>
      <c r="N1655">
        <v>21</v>
      </c>
      <c r="O1655">
        <v>0.22523809523809529</v>
      </c>
      <c r="P1655">
        <v>0.5714285714285714</v>
      </c>
      <c r="Q1655" t="s">
        <v>10</v>
      </c>
    </row>
    <row r="1656" spans="1:17" x14ac:dyDescent="0.3">
      <c r="A1656">
        <v>38192</v>
      </c>
      <c r="B1656" t="s">
        <v>535</v>
      </c>
      <c r="C1656" t="s">
        <v>16</v>
      </c>
      <c r="D1656" t="s">
        <v>31</v>
      </c>
      <c r="E1656">
        <v>6.51</v>
      </c>
      <c r="F1656" s="50">
        <v>44804</v>
      </c>
      <c r="G1656" s="50">
        <v>44824</v>
      </c>
      <c r="H1656">
        <v>5</v>
      </c>
      <c r="I1656">
        <v>2021</v>
      </c>
      <c r="J1656" t="s">
        <v>19</v>
      </c>
      <c r="K1656">
        <v>12</v>
      </c>
      <c r="L1656">
        <v>0.39416666666666672</v>
      </c>
      <c r="M1656">
        <v>4.7300000000000004</v>
      </c>
      <c r="N1656">
        <v>21</v>
      </c>
      <c r="O1656">
        <v>0.22523809523809529</v>
      </c>
      <c r="P1656">
        <v>0.5714285714285714</v>
      </c>
      <c r="Q1656" t="s">
        <v>173</v>
      </c>
    </row>
    <row r="1657" spans="1:17" x14ac:dyDescent="0.3">
      <c r="A1657">
        <v>38192</v>
      </c>
      <c r="B1657" t="s">
        <v>535</v>
      </c>
      <c r="C1657" t="s">
        <v>16</v>
      </c>
      <c r="D1657" t="s">
        <v>31</v>
      </c>
      <c r="E1657">
        <v>6.51</v>
      </c>
      <c r="F1657" s="50">
        <v>44804</v>
      </c>
      <c r="G1657" s="50">
        <v>44824</v>
      </c>
      <c r="H1657">
        <v>5</v>
      </c>
      <c r="I1657">
        <v>2021</v>
      </c>
      <c r="J1657" t="s">
        <v>19</v>
      </c>
      <c r="K1657">
        <v>12</v>
      </c>
      <c r="L1657">
        <v>0.39416666666666672</v>
      </c>
      <c r="M1657">
        <v>4.7300000000000004</v>
      </c>
      <c r="N1657">
        <v>21</v>
      </c>
      <c r="O1657">
        <v>0.22523809523809529</v>
      </c>
      <c r="P1657">
        <v>0.5714285714285714</v>
      </c>
      <c r="Q1657" t="s">
        <v>20</v>
      </c>
    </row>
    <row r="1658" spans="1:17" x14ac:dyDescent="0.3">
      <c r="A1658">
        <v>38192</v>
      </c>
      <c r="B1658" t="s">
        <v>535</v>
      </c>
      <c r="C1658" t="s">
        <v>16</v>
      </c>
      <c r="D1658" t="s">
        <v>31</v>
      </c>
      <c r="E1658">
        <v>6.51</v>
      </c>
      <c r="F1658" s="50">
        <v>44804</v>
      </c>
      <c r="G1658" s="50">
        <v>44824</v>
      </c>
      <c r="H1658">
        <v>5</v>
      </c>
      <c r="I1658">
        <v>2021</v>
      </c>
      <c r="J1658" t="s">
        <v>19</v>
      </c>
      <c r="K1658">
        <v>12</v>
      </c>
      <c r="L1658">
        <v>0.39416666666666672</v>
      </c>
      <c r="M1658">
        <v>4.7300000000000004</v>
      </c>
      <c r="N1658">
        <v>21</v>
      </c>
      <c r="O1658">
        <v>0.22523809523809529</v>
      </c>
      <c r="P1658">
        <v>0.5714285714285714</v>
      </c>
      <c r="Q1658" t="s">
        <v>87</v>
      </c>
    </row>
    <row r="1659" spans="1:17" x14ac:dyDescent="0.3">
      <c r="A1659">
        <v>38192</v>
      </c>
      <c r="B1659" t="s">
        <v>535</v>
      </c>
      <c r="C1659" t="s">
        <v>16</v>
      </c>
      <c r="D1659" t="s">
        <v>31</v>
      </c>
      <c r="E1659">
        <v>6.51</v>
      </c>
      <c r="F1659" s="50">
        <v>44804</v>
      </c>
      <c r="G1659" s="50">
        <v>44824</v>
      </c>
      <c r="H1659">
        <v>5</v>
      </c>
      <c r="I1659">
        <v>2021</v>
      </c>
      <c r="J1659" t="s">
        <v>19</v>
      </c>
      <c r="K1659">
        <v>12</v>
      </c>
      <c r="L1659">
        <v>0.39416666666666672</v>
      </c>
      <c r="M1659">
        <v>4.7300000000000004</v>
      </c>
      <c r="N1659">
        <v>21</v>
      </c>
      <c r="O1659">
        <v>0.22523809523809529</v>
      </c>
      <c r="P1659">
        <v>0.5714285714285714</v>
      </c>
      <c r="Q1659" t="s">
        <v>13</v>
      </c>
    </row>
    <row r="1660" spans="1:17" x14ac:dyDescent="0.3">
      <c r="A1660">
        <v>42935</v>
      </c>
      <c r="B1660" t="s">
        <v>536</v>
      </c>
      <c r="C1660" t="s">
        <v>69</v>
      </c>
      <c r="D1660" t="s">
        <v>4</v>
      </c>
      <c r="E1660">
        <v>6.54</v>
      </c>
      <c r="F1660" s="50">
        <v>44207</v>
      </c>
      <c r="G1660" s="50">
        <v>44207</v>
      </c>
      <c r="H1660">
        <v>6</v>
      </c>
      <c r="I1660">
        <v>2020</v>
      </c>
      <c r="J1660" t="s">
        <v>5</v>
      </c>
      <c r="K1660">
        <v>1</v>
      </c>
      <c r="L1660">
        <v>6.25E-2</v>
      </c>
      <c r="M1660">
        <v>6.25E-2</v>
      </c>
      <c r="N1660">
        <v>1</v>
      </c>
      <c r="O1660">
        <v>6.25E-2</v>
      </c>
      <c r="P1660">
        <v>1</v>
      </c>
      <c r="Q1660" t="s">
        <v>38</v>
      </c>
    </row>
    <row r="1661" spans="1:17" x14ac:dyDescent="0.3">
      <c r="A1661">
        <v>561</v>
      </c>
      <c r="B1661" t="s">
        <v>537</v>
      </c>
      <c r="C1661" t="s">
        <v>16</v>
      </c>
      <c r="D1661" t="s">
        <v>108</v>
      </c>
      <c r="E1661">
        <v>6.87</v>
      </c>
      <c r="F1661" s="50">
        <v>43922</v>
      </c>
      <c r="G1661" s="50">
        <v>43948</v>
      </c>
      <c r="H1661">
        <v>3</v>
      </c>
      <c r="I1661">
        <v>2000</v>
      </c>
      <c r="J1661" t="s">
        <v>17</v>
      </c>
      <c r="K1661">
        <v>25</v>
      </c>
      <c r="L1661">
        <v>0.40138888888888891</v>
      </c>
      <c r="M1661">
        <v>10.03472222222222</v>
      </c>
      <c r="N1661">
        <v>27</v>
      </c>
      <c r="O1661">
        <v>0.37165637860082312</v>
      </c>
      <c r="P1661">
        <v>0.92592592592592593</v>
      </c>
      <c r="Q1661" t="s">
        <v>23</v>
      </c>
    </row>
    <row r="1662" spans="1:17" x14ac:dyDescent="0.3">
      <c r="A1662">
        <v>561</v>
      </c>
      <c r="B1662" t="s">
        <v>537</v>
      </c>
      <c r="C1662" t="s">
        <v>16</v>
      </c>
      <c r="D1662" t="s">
        <v>108</v>
      </c>
      <c r="E1662">
        <v>6.87</v>
      </c>
      <c r="F1662" s="50">
        <v>43922</v>
      </c>
      <c r="G1662" s="50">
        <v>43948</v>
      </c>
      <c r="H1662">
        <v>3</v>
      </c>
      <c r="I1662">
        <v>2000</v>
      </c>
      <c r="J1662" t="s">
        <v>17</v>
      </c>
      <c r="K1662">
        <v>25</v>
      </c>
      <c r="L1662">
        <v>0.40138888888888891</v>
      </c>
      <c r="M1662">
        <v>10.03472222222222</v>
      </c>
      <c r="N1662">
        <v>27</v>
      </c>
      <c r="O1662">
        <v>0.37165637860082312</v>
      </c>
      <c r="P1662">
        <v>0.92592592592592593</v>
      </c>
      <c r="Q1662" t="s">
        <v>10</v>
      </c>
    </row>
    <row r="1663" spans="1:17" x14ac:dyDescent="0.3">
      <c r="A1663">
        <v>561</v>
      </c>
      <c r="B1663" t="s">
        <v>537</v>
      </c>
      <c r="C1663" t="s">
        <v>16</v>
      </c>
      <c r="D1663" t="s">
        <v>108</v>
      </c>
      <c r="E1663">
        <v>6.87</v>
      </c>
      <c r="F1663" s="50">
        <v>43922</v>
      </c>
      <c r="G1663" s="50">
        <v>43948</v>
      </c>
      <c r="H1663">
        <v>3</v>
      </c>
      <c r="I1663">
        <v>2000</v>
      </c>
      <c r="J1663" t="s">
        <v>17</v>
      </c>
      <c r="K1663">
        <v>25</v>
      </c>
      <c r="L1663">
        <v>0.40138888888888891</v>
      </c>
      <c r="M1663">
        <v>10.03472222222222</v>
      </c>
      <c r="N1663">
        <v>27</v>
      </c>
      <c r="O1663">
        <v>0.37165637860082312</v>
      </c>
      <c r="P1663">
        <v>0.92592592592592593</v>
      </c>
      <c r="Q1663" t="s">
        <v>87</v>
      </c>
    </row>
    <row r="1664" spans="1:17" x14ac:dyDescent="0.3">
      <c r="A1664">
        <v>561</v>
      </c>
      <c r="B1664" t="s">
        <v>537</v>
      </c>
      <c r="C1664" t="s">
        <v>16</v>
      </c>
      <c r="D1664" t="s">
        <v>108</v>
      </c>
      <c r="E1664">
        <v>6.87</v>
      </c>
      <c r="F1664" s="50">
        <v>43922</v>
      </c>
      <c r="G1664" s="50">
        <v>43948</v>
      </c>
      <c r="H1664">
        <v>3</v>
      </c>
      <c r="I1664">
        <v>2000</v>
      </c>
      <c r="J1664" t="s">
        <v>17</v>
      </c>
      <c r="K1664">
        <v>25</v>
      </c>
      <c r="L1664">
        <v>0.40138888888888891</v>
      </c>
      <c r="M1664">
        <v>10.03472222222222</v>
      </c>
      <c r="N1664">
        <v>27</v>
      </c>
      <c r="O1664">
        <v>0.37165637860082312</v>
      </c>
      <c r="P1664">
        <v>0.92592592592592593</v>
      </c>
      <c r="Q1664" t="s">
        <v>115</v>
      </c>
    </row>
    <row r="1665" spans="1:17" x14ac:dyDescent="0.3">
      <c r="A1665">
        <v>561</v>
      </c>
      <c r="B1665" t="s">
        <v>537</v>
      </c>
      <c r="C1665" t="s">
        <v>16</v>
      </c>
      <c r="D1665" t="s">
        <v>108</v>
      </c>
      <c r="E1665">
        <v>6.87</v>
      </c>
      <c r="F1665" s="50">
        <v>43922</v>
      </c>
      <c r="G1665" s="50">
        <v>43948</v>
      </c>
      <c r="H1665">
        <v>3</v>
      </c>
      <c r="I1665">
        <v>2000</v>
      </c>
      <c r="J1665" t="s">
        <v>17</v>
      </c>
      <c r="K1665">
        <v>25</v>
      </c>
      <c r="L1665">
        <v>0.40138888888888891</v>
      </c>
      <c r="M1665">
        <v>10.03472222222222</v>
      </c>
      <c r="N1665">
        <v>27</v>
      </c>
      <c r="O1665">
        <v>0.37165637860082312</v>
      </c>
      <c r="P1665">
        <v>0.92592592592592593</v>
      </c>
      <c r="Q1665" t="s">
        <v>13</v>
      </c>
    </row>
    <row r="1666" spans="1:17" x14ac:dyDescent="0.3">
      <c r="A1666">
        <v>1608</v>
      </c>
      <c r="B1666" t="s">
        <v>538</v>
      </c>
      <c r="C1666" t="s">
        <v>16</v>
      </c>
      <c r="D1666" t="s">
        <v>22</v>
      </c>
      <c r="E1666">
        <v>7.41</v>
      </c>
      <c r="F1666" s="50">
        <v>44130</v>
      </c>
      <c r="G1666" s="50">
        <v>44134</v>
      </c>
      <c r="H1666">
        <v>4</v>
      </c>
      <c r="I1666">
        <v>2001</v>
      </c>
      <c r="J1666" t="s">
        <v>9</v>
      </c>
      <c r="K1666">
        <v>20</v>
      </c>
      <c r="L1666">
        <v>0.41666666666666669</v>
      </c>
      <c r="M1666">
        <v>8.3333333333333339</v>
      </c>
      <c r="N1666">
        <v>5</v>
      </c>
      <c r="O1666">
        <v>1.666666666666667</v>
      </c>
      <c r="P1666">
        <v>4</v>
      </c>
      <c r="Q1666" t="s">
        <v>20</v>
      </c>
    </row>
    <row r="1667" spans="1:17" x14ac:dyDescent="0.3">
      <c r="A1667">
        <v>1608</v>
      </c>
      <c r="B1667" t="s">
        <v>538</v>
      </c>
      <c r="C1667" t="s">
        <v>16</v>
      </c>
      <c r="D1667" t="s">
        <v>22</v>
      </c>
      <c r="E1667">
        <v>7.41</v>
      </c>
      <c r="F1667" s="50">
        <v>44130</v>
      </c>
      <c r="G1667" s="50">
        <v>44134</v>
      </c>
      <c r="H1667">
        <v>4</v>
      </c>
      <c r="I1667">
        <v>2001</v>
      </c>
      <c r="J1667" t="s">
        <v>9</v>
      </c>
      <c r="K1667">
        <v>20</v>
      </c>
      <c r="L1667">
        <v>0.41666666666666669</v>
      </c>
      <c r="M1667">
        <v>8.3333333333333339</v>
      </c>
      <c r="N1667">
        <v>5</v>
      </c>
      <c r="O1667">
        <v>1.666666666666667</v>
      </c>
      <c r="P1667">
        <v>4</v>
      </c>
      <c r="Q1667" t="s">
        <v>24</v>
      </c>
    </row>
    <row r="1668" spans="1:17" x14ac:dyDescent="0.3">
      <c r="A1668">
        <v>1608</v>
      </c>
      <c r="B1668" t="s">
        <v>538</v>
      </c>
      <c r="C1668" t="s">
        <v>16</v>
      </c>
      <c r="D1668" t="s">
        <v>22</v>
      </c>
      <c r="E1668">
        <v>7.41</v>
      </c>
      <c r="F1668" s="50">
        <v>44130</v>
      </c>
      <c r="G1668" s="50">
        <v>44134</v>
      </c>
      <c r="H1668">
        <v>4</v>
      </c>
      <c r="I1668">
        <v>2001</v>
      </c>
      <c r="J1668" t="s">
        <v>9</v>
      </c>
      <c r="K1668">
        <v>20</v>
      </c>
      <c r="L1668">
        <v>0.41666666666666669</v>
      </c>
      <c r="M1668">
        <v>8.3333333333333339</v>
      </c>
      <c r="N1668">
        <v>5</v>
      </c>
      <c r="O1668">
        <v>1.666666666666667</v>
      </c>
      <c r="P1668">
        <v>4</v>
      </c>
      <c r="Q1668" t="s">
        <v>198</v>
      </c>
    </row>
    <row r="1669" spans="1:17" x14ac:dyDescent="0.3">
      <c r="A1669">
        <v>1608</v>
      </c>
      <c r="B1669" t="s">
        <v>538</v>
      </c>
      <c r="C1669" t="s">
        <v>16</v>
      </c>
      <c r="D1669" t="s">
        <v>22</v>
      </c>
      <c r="E1669">
        <v>7.41</v>
      </c>
      <c r="F1669" s="50">
        <v>44130</v>
      </c>
      <c r="G1669" s="50">
        <v>44134</v>
      </c>
      <c r="H1669">
        <v>4</v>
      </c>
      <c r="I1669">
        <v>2001</v>
      </c>
      <c r="J1669" t="s">
        <v>9</v>
      </c>
      <c r="K1669">
        <v>20</v>
      </c>
      <c r="L1669">
        <v>0.41666666666666669</v>
      </c>
      <c r="M1669">
        <v>8.3333333333333339</v>
      </c>
      <c r="N1669">
        <v>5</v>
      </c>
      <c r="O1669">
        <v>1.666666666666667</v>
      </c>
      <c r="P1669">
        <v>4</v>
      </c>
      <c r="Q1669" t="s">
        <v>66</v>
      </c>
    </row>
    <row r="1670" spans="1:17" x14ac:dyDescent="0.3">
      <c r="A1670">
        <v>49420</v>
      </c>
      <c r="B1670" t="s">
        <v>539</v>
      </c>
      <c r="C1670" t="s">
        <v>69</v>
      </c>
      <c r="D1670" t="s">
        <v>36</v>
      </c>
      <c r="E1670">
        <v>7.01</v>
      </c>
      <c r="F1670" s="50">
        <v>44990</v>
      </c>
      <c r="G1670" s="50">
        <v>44990</v>
      </c>
      <c r="H1670">
        <v>6</v>
      </c>
      <c r="I1670">
        <v>2021</v>
      </c>
      <c r="J1670" t="s">
        <v>5</v>
      </c>
      <c r="K1670">
        <v>1</v>
      </c>
      <c r="L1670">
        <v>6.277777777777778E-2</v>
      </c>
      <c r="M1670">
        <v>6.277777777777778E-2</v>
      </c>
      <c r="N1670">
        <v>1</v>
      </c>
      <c r="O1670">
        <v>6.277777777777778E-2</v>
      </c>
      <c r="P1670">
        <v>1</v>
      </c>
      <c r="Q1670" t="s">
        <v>38</v>
      </c>
    </row>
    <row r="1671" spans="1:17" x14ac:dyDescent="0.3">
      <c r="A1671">
        <v>44387</v>
      </c>
      <c r="B1671" t="s">
        <v>540</v>
      </c>
      <c r="C1671" t="s">
        <v>16</v>
      </c>
      <c r="D1671" t="s">
        <v>22</v>
      </c>
      <c r="E1671">
        <v>6.72</v>
      </c>
      <c r="F1671" s="50">
        <v>44788</v>
      </c>
      <c r="G1671" s="50">
        <v>44840</v>
      </c>
      <c r="H1671">
        <v>4</v>
      </c>
      <c r="I1671">
        <v>2021</v>
      </c>
      <c r="J1671" t="s">
        <v>19</v>
      </c>
      <c r="K1671">
        <v>12</v>
      </c>
      <c r="L1671">
        <v>0.3997222222222222</v>
      </c>
      <c r="M1671">
        <v>4.7966666666666669</v>
      </c>
      <c r="N1671">
        <v>53</v>
      </c>
      <c r="O1671">
        <v>9.0503144654088055E-2</v>
      </c>
      <c r="P1671">
        <v>0.22641509433962259</v>
      </c>
      <c r="Q1671" t="s">
        <v>75</v>
      </c>
    </row>
    <row r="1672" spans="1:17" x14ac:dyDescent="0.3">
      <c r="A1672">
        <v>44387</v>
      </c>
      <c r="B1672" t="s">
        <v>540</v>
      </c>
      <c r="C1672" t="s">
        <v>16</v>
      </c>
      <c r="D1672" t="s">
        <v>22</v>
      </c>
      <c r="E1672">
        <v>6.72</v>
      </c>
      <c r="F1672" s="50">
        <v>44788</v>
      </c>
      <c r="G1672" s="50">
        <v>44840</v>
      </c>
      <c r="H1672">
        <v>4</v>
      </c>
      <c r="I1672">
        <v>2021</v>
      </c>
      <c r="J1672" t="s">
        <v>19</v>
      </c>
      <c r="K1672">
        <v>12</v>
      </c>
      <c r="L1672">
        <v>0.3997222222222222</v>
      </c>
      <c r="M1672">
        <v>4.7966666666666669</v>
      </c>
      <c r="N1672">
        <v>53</v>
      </c>
      <c r="O1672">
        <v>9.0503144654088055E-2</v>
      </c>
      <c r="P1672">
        <v>0.22641509433962259</v>
      </c>
      <c r="Q1672" t="s">
        <v>196</v>
      </c>
    </row>
    <row r="1673" spans="1:17" x14ac:dyDescent="0.3">
      <c r="A1673">
        <v>44387</v>
      </c>
      <c r="B1673" t="s">
        <v>540</v>
      </c>
      <c r="C1673" t="s">
        <v>16</v>
      </c>
      <c r="D1673" t="s">
        <v>22</v>
      </c>
      <c r="E1673">
        <v>6.72</v>
      </c>
      <c r="F1673" s="50">
        <v>44788</v>
      </c>
      <c r="G1673" s="50">
        <v>44840</v>
      </c>
      <c r="H1673">
        <v>4</v>
      </c>
      <c r="I1673">
        <v>2021</v>
      </c>
      <c r="J1673" t="s">
        <v>19</v>
      </c>
      <c r="K1673">
        <v>12</v>
      </c>
      <c r="L1673">
        <v>0.3997222222222222</v>
      </c>
      <c r="M1673">
        <v>4.7966666666666669</v>
      </c>
      <c r="N1673">
        <v>53</v>
      </c>
      <c r="O1673">
        <v>9.0503144654088055E-2</v>
      </c>
      <c r="P1673">
        <v>0.22641509433962259</v>
      </c>
      <c r="Q1673" t="s">
        <v>24</v>
      </c>
    </row>
    <row r="1674" spans="1:17" x14ac:dyDescent="0.3">
      <c r="A1674">
        <v>44387</v>
      </c>
      <c r="B1674" t="s">
        <v>540</v>
      </c>
      <c r="C1674" t="s">
        <v>16</v>
      </c>
      <c r="D1674" t="s">
        <v>22</v>
      </c>
      <c r="E1674">
        <v>6.72</v>
      </c>
      <c r="F1674" s="50">
        <v>44788</v>
      </c>
      <c r="G1674" s="50">
        <v>44840</v>
      </c>
      <c r="H1674">
        <v>4</v>
      </c>
      <c r="I1674">
        <v>2021</v>
      </c>
      <c r="J1674" t="s">
        <v>19</v>
      </c>
      <c r="K1674">
        <v>12</v>
      </c>
      <c r="L1674">
        <v>0.3997222222222222</v>
      </c>
      <c r="M1674">
        <v>4.7966666666666669</v>
      </c>
      <c r="N1674">
        <v>53</v>
      </c>
      <c r="O1674">
        <v>9.0503144654088055E-2</v>
      </c>
      <c r="P1674">
        <v>0.22641509433962259</v>
      </c>
      <c r="Q1674" t="s">
        <v>77</v>
      </c>
    </row>
    <row r="1675" spans="1:17" x14ac:dyDescent="0.3">
      <c r="A1675">
        <v>44387</v>
      </c>
      <c r="B1675" t="s">
        <v>540</v>
      </c>
      <c r="C1675" t="s">
        <v>16</v>
      </c>
      <c r="D1675" t="s">
        <v>22</v>
      </c>
      <c r="E1675">
        <v>6.72</v>
      </c>
      <c r="F1675" s="50">
        <v>44788</v>
      </c>
      <c r="G1675" s="50">
        <v>44840</v>
      </c>
      <c r="H1675">
        <v>4</v>
      </c>
      <c r="I1675">
        <v>2021</v>
      </c>
      <c r="J1675" t="s">
        <v>19</v>
      </c>
      <c r="K1675">
        <v>12</v>
      </c>
      <c r="L1675">
        <v>0.3997222222222222</v>
      </c>
      <c r="M1675">
        <v>4.7966666666666669</v>
      </c>
      <c r="N1675">
        <v>53</v>
      </c>
      <c r="O1675">
        <v>9.0503144654088055E-2</v>
      </c>
      <c r="P1675">
        <v>0.22641509433962259</v>
      </c>
      <c r="Q1675" t="s">
        <v>12</v>
      </c>
    </row>
    <row r="1676" spans="1:17" x14ac:dyDescent="0.3">
      <c r="A1676">
        <v>44387</v>
      </c>
      <c r="B1676" t="s">
        <v>540</v>
      </c>
      <c r="C1676" t="s">
        <v>16</v>
      </c>
      <c r="D1676" t="s">
        <v>22</v>
      </c>
      <c r="E1676">
        <v>6.72</v>
      </c>
      <c r="F1676" s="50">
        <v>44788</v>
      </c>
      <c r="G1676" s="50">
        <v>44840</v>
      </c>
      <c r="H1676">
        <v>4</v>
      </c>
      <c r="I1676">
        <v>2021</v>
      </c>
      <c r="J1676" t="s">
        <v>19</v>
      </c>
      <c r="K1676">
        <v>12</v>
      </c>
      <c r="L1676">
        <v>0.3997222222222222</v>
      </c>
      <c r="M1676">
        <v>4.7966666666666669</v>
      </c>
      <c r="N1676">
        <v>53</v>
      </c>
      <c r="O1676">
        <v>9.0503144654088055E-2</v>
      </c>
      <c r="P1676">
        <v>0.22641509433962259</v>
      </c>
      <c r="Q1676" t="s">
        <v>103</v>
      </c>
    </row>
    <row r="1677" spans="1:17" x14ac:dyDescent="0.3">
      <c r="A1677">
        <v>37426</v>
      </c>
      <c r="B1677" t="s">
        <v>541</v>
      </c>
      <c r="C1677" t="s">
        <v>16</v>
      </c>
      <c r="D1677" t="s">
        <v>4</v>
      </c>
      <c r="E1677">
        <v>7.49</v>
      </c>
      <c r="F1677" s="50">
        <v>43710</v>
      </c>
      <c r="G1677" s="50">
        <v>43714</v>
      </c>
      <c r="H1677">
        <v>7</v>
      </c>
      <c r="I1677">
        <v>2019</v>
      </c>
      <c r="J1677" t="s">
        <v>17</v>
      </c>
      <c r="K1677">
        <v>11</v>
      </c>
      <c r="L1677">
        <v>0.38194444444444442</v>
      </c>
      <c r="M1677">
        <v>4.2013888888888884</v>
      </c>
      <c r="N1677">
        <v>5</v>
      </c>
      <c r="O1677">
        <v>0.84027777777777768</v>
      </c>
      <c r="P1677">
        <v>2.2000000000000002</v>
      </c>
      <c r="Q1677" t="s">
        <v>23</v>
      </c>
    </row>
    <row r="1678" spans="1:17" x14ac:dyDescent="0.3">
      <c r="A1678">
        <v>37426</v>
      </c>
      <c r="B1678" t="s">
        <v>541</v>
      </c>
      <c r="C1678" t="s">
        <v>16</v>
      </c>
      <c r="D1678" t="s">
        <v>4</v>
      </c>
      <c r="E1678">
        <v>7.49</v>
      </c>
      <c r="F1678" s="50">
        <v>43710</v>
      </c>
      <c r="G1678" s="50">
        <v>43714</v>
      </c>
      <c r="H1678">
        <v>7</v>
      </c>
      <c r="I1678">
        <v>2019</v>
      </c>
      <c r="J1678" t="s">
        <v>17</v>
      </c>
      <c r="K1678">
        <v>11</v>
      </c>
      <c r="L1678">
        <v>0.38194444444444442</v>
      </c>
      <c r="M1678">
        <v>4.2013888888888884</v>
      </c>
      <c r="N1678">
        <v>5</v>
      </c>
      <c r="O1678">
        <v>0.84027777777777768</v>
      </c>
      <c r="P1678">
        <v>2.2000000000000002</v>
      </c>
      <c r="Q1678" t="s">
        <v>63</v>
      </c>
    </row>
    <row r="1679" spans="1:17" x14ac:dyDescent="0.3">
      <c r="A1679">
        <v>37426</v>
      </c>
      <c r="B1679" t="s">
        <v>541</v>
      </c>
      <c r="C1679" t="s">
        <v>16</v>
      </c>
      <c r="D1679" t="s">
        <v>4</v>
      </c>
      <c r="E1679">
        <v>7.49</v>
      </c>
      <c r="F1679" s="50">
        <v>43710</v>
      </c>
      <c r="G1679" s="50">
        <v>43714</v>
      </c>
      <c r="H1679">
        <v>7</v>
      </c>
      <c r="I1679">
        <v>2019</v>
      </c>
      <c r="J1679" t="s">
        <v>17</v>
      </c>
      <c r="K1679">
        <v>11</v>
      </c>
      <c r="L1679">
        <v>0.38194444444444442</v>
      </c>
      <c r="M1679">
        <v>4.2013888888888884</v>
      </c>
      <c r="N1679">
        <v>5</v>
      </c>
      <c r="O1679">
        <v>0.84027777777777768</v>
      </c>
      <c r="P1679">
        <v>2.2000000000000002</v>
      </c>
      <c r="Q1679" t="s">
        <v>11</v>
      </c>
    </row>
    <row r="1680" spans="1:17" x14ac:dyDescent="0.3">
      <c r="A1680">
        <v>37426</v>
      </c>
      <c r="B1680" t="s">
        <v>541</v>
      </c>
      <c r="C1680" t="s">
        <v>16</v>
      </c>
      <c r="D1680" t="s">
        <v>4</v>
      </c>
      <c r="E1680">
        <v>7.49</v>
      </c>
      <c r="F1680" s="50">
        <v>43710</v>
      </c>
      <c r="G1680" s="50">
        <v>43714</v>
      </c>
      <c r="H1680">
        <v>7</v>
      </c>
      <c r="I1680">
        <v>2019</v>
      </c>
      <c r="J1680" t="s">
        <v>17</v>
      </c>
      <c r="K1680">
        <v>11</v>
      </c>
      <c r="L1680">
        <v>0.38194444444444442</v>
      </c>
      <c r="M1680">
        <v>4.2013888888888884</v>
      </c>
      <c r="N1680">
        <v>5</v>
      </c>
      <c r="O1680">
        <v>0.84027777777777768</v>
      </c>
      <c r="P1680">
        <v>2.2000000000000002</v>
      </c>
      <c r="Q1680" t="s">
        <v>103</v>
      </c>
    </row>
    <row r="1681" spans="1:17" x14ac:dyDescent="0.3">
      <c r="A1681">
        <v>42774</v>
      </c>
      <c r="B1681" t="s">
        <v>542</v>
      </c>
      <c r="C1681" t="s">
        <v>16</v>
      </c>
      <c r="D1681" t="s">
        <v>22</v>
      </c>
      <c r="E1681">
        <v>6.09</v>
      </c>
      <c r="F1681" s="50">
        <v>44558</v>
      </c>
      <c r="G1681" s="50">
        <v>44564</v>
      </c>
      <c r="H1681">
        <v>6</v>
      </c>
      <c r="I1681">
        <v>2021</v>
      </c>
      <c r="J1681" t="s">
        <v>17</v>
      </c>
      <c r="K1681">
        <v>13</v>
      </c>
      <c r="L1681">
        <v>0.39444444444444438</v>
      </c>
      <c r="M1681">
        <v>5.1277777777777773</v>
      </c>
      <c r="N1681">
        <v>7</v>
      </c>
      <c r="O1681">
        <v>0.73253968253968249</v>
      </c>
      <c r="P1681">
        <v>1.857142857142857</v>
      </c>
      <c r="Q1681" t="s">
        <v>24</v>
      </c>
    </row>
    <row r="1682" spans="1:17" x14ac:dyDescent="0.3">
      <c r="A1682">
        <v>42774</v>
      </c>
      <c r="B1682" t="s">
        <v>542</v>
      </c>
      <c r="C1682" t="s">
        <v>16</v>
      </c>
      <c r="D1682" t="s">
        <v>22</v>
      </c>
      <c r="E1682">
        <v>6.09</v>
      </c>
      <c r="F1682" s="50">
        <v>44558</v>
      </c>
      <c r="G1682" s="50">
        <v>44564</v>
      </c>
      <c r="H1682">
        <v>6</v>
      </c>
      <c r="I1682">
        <v>2021</v>
      </c>
      <c r="J1682" t="s">
        <v>17</v>
      </c>
      <c r="K1682">
        <v>13</v>
      </c>
      <c r="L1682">
        <v>0.39444444444444438</v>
      </c>
      <c r="M1682">
        <v>5.1277777777777773</v>
      </c>
      <c r="N1682">
        <v>7</v>
      </c>
      <c r="O1682">
        <v>0.73253968253968249</v>
      </c>
      <c r="P1682">
        <v>1.857142857142857</v>
      </c>
      <c r="Q1682" t="s">
        <v>26</v>
      </c>
    </row>
    <row r="1683" spans="1:17" x14ac:dyDescent="0.3">
      <c r="A1683">
        <v>42774</v>
      </c>
      <c r="B1683" t="s">
        <v>542</v>
      </c>
      <c r="C1683" t="s">
        <v>16</v>
      </c>
      <c r="D1683" t="s">
        <v>22</v>
      </c>
      <c r="E1683">
        <v>6.09</v>
      </c>
      <c r="F1683" s="50">
        <v>44558</v>
      </c>
      <c r="G1683" s="50">
        <v>44564</v>
      </c>
      <c r="H1683">
        <v>6</v>
      </c>
      <c r="I1683">
        <v>2021</v>
      </c>
      <c r="J1683" t="s">
        <v>17</v>
      </c>
      <c r="K1683">
        <v>13</v>
      </c>
      <c r="L1683">
        <v>0.39444444444444438</v>
      </c>
      <c r="M1683">
        <v>5.1277777777777773</v>
      </c>
      <c r="N1683">
        <v>7</v>
      </c>
      <c r="O1683">
        <v>0.73253968253968249</v>
      </c>
      <c r="P1683">
        <v>1.857142857142857</v>
      </c>
      <c r="Q1683" t="s">
        <v>33</v>
      </c>
    </row>
    <row r="1684" spans="1:17" x14ac:dyDescent="0.3">
      <c r="A1684">
        <v>42774</v>
      </c>
      <c r="B1684" t="s">
        <v>542</v>
      </c>
      <c r="C1684" t="s">
        <v>16</v>
      </c>
      <c r="D1684" t="s">
        <v>22</v>
      </c>
      <c r="E1684">
        <v>6.09</v>
      </c>
      <c r="F1684" s="50">
        <v>44558</v>
      </c>
      <c r="G1684" s="50">
        <v>44564</v>
      </c>
      <c r="H1684">
        <v>6</v>
      </c>
      <c r="I1684">
        <v>2021</v>
      </c>
      <c r="J1684" t="s">
        <v>17</v>
      </c>
      <c r="K1684">
        <v>13</v>
      </c>
      <c r="L1684">
        <v>0.39444444444444438</v>
      </c>
      <c r="M1684">
        <v>5.1277777777777773</v>
      </c>
      <c r="N1684">
        <v>7</v>
      </c>
      <c r="O1684">
        <v>0.73253968253968249</v>
      </c>
      <c r="P1684">
        <v>1.857142857142857</v>
      </c>
      <c r="Q1684" t="s">
        <v>34</v>
      </c>
    </row>
    <row r="1685" spans="1:17" x14ac:dyDescent="0.3">
      <c r="A1685">
        <v>1508</v>
      </c>
      <c r="B1685" t="s">
        <v>543</v>
      </c>
      <c r="C1685" t="s">
        <v>16</v>
      </c>
      <c r="D1685" t="s">
        <v>22</v>
      </c>
      <c r="E1685">
        <v>6.17</v>
      </c>
      <c r="F1685" s="50">
        <v>44013</v>
      </c>
      <c r="G1685" s="50">
        <v>44021</v>
      </c>
      <c r="H1685">
        <v>3</v>
      </c>
      <c r="I1685">
        <v>2000</v>
      </c>
      <c r="J1685" t="s">
        <v>19</v>
      </c>
      <c r="K1685">
        <v>20</v>
      </c>
      <c r="L1685">
        <v>0.41666666666666669</v>
      </c>
      <c r="M1685">
        <v>8.3333333333333339</v>
      </c>
      <c r="N1685">
        <v>9</v>
      </c>
      <c r="O1685">
        <v>0.92592592592592604</v>
      </c>
      <c r="P1685">
        <v>2.2222222222222219</v>
      </c>
      <c r="Q1685" t="s">
        <v>24</v>
      </c>
    </row>
    <row r="1686" spans="1:17" x14ac:dyDescent="0.3">
      <c r="A1686">
        <v>1508</v>
      </c>
      <c r="B1686" t="s">
        <v>543</v>
      </c>
      <c r="C1686" t="s">
        <v>16</v>
      </c>
      <c r="D1686" t="s">
        <v>22</v>
      </c>
      <c r="E1686">
        <v>6.17</v>
      </c>
      <c r="F1686" s="50">
        <v>44013</v>
      </c>
      <c r="G1686" s="50">
        <v>44021</v>
      </c>
      <c r="H1686">
        <v>3</v>
      </c>
      <c r="I1686">
        <v>2000</v>
      </c>
      <c r="J1686" t="s">
        <v>19</v>
      </c>
      <c r="K1686">
        <v>20</v>
      </c>
      <c r="L1686">
        <v>0.41666666666666669</v>
      </c>
      <c r="M1686">
        <v>8.3333333333333339</v>
      </c>
      <c r="N1686">
        <v>9</v>
      </c>
      <c r="O1686">
        <v>0.92592592592592604</v>
      </c>
      <c r="P1686">
        <v>2.2222222222222219</v>
      </c>
      <c r="Q1686" t="s">
        <v>77</v>
      </c>
    </row>
    <row r="1687" spans="1:17" x14ac:dyDescent="0.3">
      <c r="A1687">
        <v>1508</v>
      </c>
      <c r="B1687" t="s">
        <v>543</v>
      </c>
      <c r="C1687" t="s">
        <v>16</v>
      </c>
      <c r="D1687" t="s">
        <v>22</v>
      </c>
      <c r="E1687">
        <v>6.17</v>
      </c>
      <c r="F1687" s="50">
        <v>44013</v>
      </c>
      <c r="G1687" s="50">
        <v>44021</v>
      </c>
      <c r="H1687">
        <v>3</v>
      </c>
      <c r="I1687">
        <v>2000</v>
      </c>
      <c r="J1687" t="s">
        <v>19</v>
      </c>
      <c r="K1687">
        <v>20</v>
      </c>
      <c r="L1687">
        <v>0.41666666666666669</v>
      </c>
      <c r="M1687">
        <v>8.3333333333333339</v>
      </c>
      <c r="N1687">
        <v>9</v>
      </c>
      <c r="O1687">
        <v>0.92592592592592604</v>
      </c>
      <c r="P1687">
        <v>2.2222222222222219</v>
      </c>
      <c r="Q1687" t="s">
        <v>13</v>
      </c>
    </row>
    <row r="1688" spans="1:17" x14ac:dyDescent="0.3">
      <c r="A1688">
        <v>167</v>
      </c>
      <c r="B1688" t="s">
        <v>544</v>
      </c>
      <c r="C1688" t="s">
        <v>16</v>
      </c>
      <c r="D1688" t="s">
        <v>59</v>
      </c>
      <c r="E1688">
        <v>7.38</v>
      </c>
      <c r="F1688" s="50">
        <v>43459</v>
      </c>
      <c r="G1688" s="50">
        <v>43470</v>
      </c>
      <c r="H1688">
        <v>6</v>
      </c>
      <c r="I1688">
        <v>2003</v>
      </c>
      <c r="J1688" t="s">
        <v>17</v>
      </c>
      <c r="K1688">
        <v>24</v>
      </c>
      <c r="L1688">
        <v>0.38333333333333341</v>
      </c>
      <c r="M1688">
        <v>9.2000000000000011</v>
      </c>
      <c r="N1688">
        <v>12</v>
      </c>
      <c r="O1688">
        <v>0.76666666666666672</v>
      </c>
      <c r="P1688">
        <v>2</v>
      </c>
      <c r="Q1688" t="s">
        <v>10</v>
      </c>
    </row>
    <row r="1689" spans="1:17" x14ac:dyDescent="0.3">
      <c r="A1689">
        <v>167</v>
      </c>
      <c r="B1689" t="s">
        <v>544</v>
      </c>
      <c r="C1689" t="s">
        <v>16</v>
      </c>
      <c r="D1689" t="s">
        <v>59</v>
      </c>
      <c r="E1689">
        <v>7.38</v>
      </c>
      <c r="F1689" s="50">
        <v>43459</v>
      </c>
      <c r="G1689" s="50">
        <v>43470</v>
      </c>
      <c r="H1689">
        <v>6</v>
      </c>
      <c r="I1689">
        <v>2003</v>
      </c>
      <c r="J1689" t="s">
        <v>17</v>
      </c>
      <c r="K1689">
        <v>24</v>
      </c>
      <c r="L1689">
        <v>0.38333333333333341</v>
      </c>
      <c r="M1689">
        <v>9.2000000000000011</v>
      </c>
      <c r="N1689">
        <v>12</v>
      </c>
      <c r="O1689">
        <v>0.76666666666666672</v>
      </c>
      <c r="P1689">
        <v>2</v>
      </c>
      <c r="Q1689" t="s">
        <v>20</v>
      </c>
    </row>
    <row r="1690" spans="1:17" x14ac:dyDescent="0.3">
      <c r="A1690">
        <v>167</v>
      </c>
      <c r="B1690" t="s">
        <v>544</v>
      </c>
      <c r="C1690" t="s">
        <v>16</v>
      </c>
      <c r="D1690" t="s">
        <v>59</v>
      </c>
      <c r="E1690">
        <v>7.38</v>
      </c>
      <c r="F1690" s="50">
        <v>43459</v>
      </c>
      <c r="G1690" s="50">
        <v>43470</v>
      </c>
      <c r="H1690">
        <v>6</v>
      </c>
      <c r="I1690">
        <v>2003</v>
      </c>
      <c r="J1690" t="s">
        <v>17</v>
      </c>
      <c r="K1690">
        <v>24</v>
      </c>
      <c r="L1690">
        <v>0.38333333333333341</v>
      </c>
      <c r="M1690">
        <v>9.2000000000000011</v>
      </c>
      <c r="N1690">
        <v>12</v>
      </c>
      <c r="O1690">
        <v>0.76666666666666672</v>
      </c>
      <c r="P1690">
        <v>2</v>
      </c>
      <c r="Q1690" t="s">
        <v>24</v>
      </c>
    </row>
    <row r="1691" spans="1:17" x14ac:dyDescent="0.3">
      <c r="A1691">
        <v>167</v>
      </c>
      <c r="B1691" t="s">
        <v>544</v>
      </c>
      <c r="C1691" t="s">
        <v>16</v>
      </c>
      <c r="D1691" t="s">
        <v>59</v>
      </c>
      <c r="E1691">
        <v>7.38</v>
      </c>
      <c r="F1691" s="50">
        <v>43459</v>
      </c>
      <c r="G1691" s="50">
        <v>43470</v>
      </c>
      <c r="H1691">
        <v>6</v>
      </c>
      <c r="I1691">
        <v>2003</v>
      </c>
      <c r="J1691" t="s">
        <v>17</v>
      </c>
      <c r="K1691">
        <v>24</v>
      </c>
      <c r="L1691">
        <v>0.38333333333333341</v>
      </c>
      <c r="M1691">
        <v>9.2000000000000011</v>
      </c>
      <c r="N1691">
        <v>12</v>
      </c>
      <c r="O1691">
        <v>0.76666666666666672</v>
      </c>
      <c r="P1691">
        <v>2</v>
      </c>
      <c r="Q1691" t="s">
        <v>11</v>
      </c>
    </row>
    <row r="1692" spans="1:17" x14ac:dyDescent="0.3">
      <c r="A1692">
        <v>167</v>
      </c>
      <c r="B1692" t="s">
        <v>544</v>
      </c>
      <c r="C1692" t="s">
        <v>16</v>
      </c>
      <c r="D1692" t="s">
        <v>59</v>
      </c>
      <c r="E1692">
        <v>7.38</v>
      </c>
      <c r="F1692" s="50">
        <v>43459</v>
      </c>
      <c r="G1692" s="50">
        <v>43470</v>
      </c>
      <c r="H1692">
        <v>6</v>
      </c>
      <c r="I1692">
        <v>2003</v>
      </c>
      <c r="J1692" t="s">
        <v>17</v>
      </c>
      <c r="K1692">
        <v>24</v>
      </c>
      <c r="L1692">
        <v>0.38333333333333341</v>
      </c>
      <c r="M1692">
        <v>9.2000000000000011</v>
      </c>
      <c r="N1692">
        <v>12</v>
      </c>
      <c r="O1692">
        <v>0.76666666666666672</v>
      </c>
      <c r="P1692">
        <v>2</v>
      </c>
      <c r="Q1692" t="s">
        <v>87</v>
      </c>
    </row>
    <row r="1693" spans="1:17" x14ac:dyDescent="0.3">
      <c r="A1693">
        <v>167</v>
      </c>
      <c r="B1693" t="s">
        <v>544</v>
      </c>
      <c r="C1693" t="s">
        <v>16</v>
      </c>
      <c r="D1693" t="s">
        <v>59</v>
      </c>
      <c r="E1693">
        <v>7.38</v>
      </c>
      <c r="F1693" s="50">
        <v>43459</v>
      </c>
      <c r="G1693" s="50">
        <v>43470</v>
      </c>
      <c r="H1693">
        <v>6</v>
      </c>
      <c r="I1693">
        <v>2003</v>
      </c>
      <c r="J1693" t="s">
        <v>17</v>
      </c>
      <c r="K1693">
        <v>24</v>
      </c>
      <c r="L1693">
        <v>0.38333333333333341</v>
      </c>
      <c r="M1693">
        <v>9.2000000000000011</v>
      </c>
      <c r="N1693">
        <v>12</v>
      </c>
      <c r="O1693">
        <v>0.76666666666666672</v>
      </c>
      <c r="P1693">
        <v>2</v>
      </c>
      <c r="Q1693" t="s">
        <v>13</v>
      </c>
    </row>
    <row r="1694" spans="1:17" x14ac:dyDescent="0.3">
      <c r="A1694">
        <v>42826</v>
      </c>
      <c r="B1694" t="s">
        <v>545</v>
      </c>
      <c r="C1694" t="s">
        <v>16</v>
      </c>
      <c r="D1694" t="s">
        <v>59</v>
      </c>
      <c r="E1694">
        <v>7.28</v>
      </c>
      <c r="F1694" s="50">
        <v>44587</v>
      </c>
      <c r="G1694" s="50">
        <v>44602</v>
      </c>
      <c r="H1694">
        <v>5</v>
      </c>
      <c r="I1694">
        <v>2021</v>
      </c>
      <c r="J1694" t="s">
        <v>17</v>
      </c>
      <c r="K1694">
        <v>12</v>
      </c>
      <c r="L1694">
        <v>0.3972222222222222</v>
      </c>
      <c r="M1694">
        <v>4.7666666666666666</v>
      </c>
      <c r="N1694">
        <v>16</v>
      </c>
      <c r="O1694">
        <v>0.29791666666666672</v>
      </c>
      <c r="P1694">
        <v>0.75</v>
      </c>
      <c r="Q1694" t="s">
        <v>75</v>
      </c>
    </row>
    <row r="1695" spans="1:17" x14ac:dyDescent="0.3">
      <c r="A1695">
        <v>42826</v>
      </c>
      <c r="B1695" t="s">
        <v>545</v>
      </c>
      <c r="C1695" t="s">
        <v>16</v>
      </c>
      <c r="D1695" t="s">
        <v>59</v>
      </c>
      <c r="E1695">
        <v>7.28</v>
      </c>
      <c r="F1695" s="50">
        <v>44587</v>
      </c>
      <c r="G1695" s="50">
        <v>44602</v>
      </c>
      <c r="H1695">
        <v>5</v>
      </c>
      <c r="I1695">
        <v>2021</v>
      </c>
      <c r="J1695" t="s">
        <v>17</v>
      </c>
      <c r="K1695">
        <v>12</v>
      </c>
      <c r="L1695">
        <v>0.3972222222222222</v>
      </c>
      <c r="M1695">
        <v>4.7666666666666666</v>
      </c>
      <c r="N1695">
        <v>16</v>
      </c>
      <c r="O1695">
        <v>0.29791666666666672</v>
      </c>
      <c r="P1695">
        <v>0.75</v>
      </c>
      <c r="Q1695" t="s">
        <v>11</v>
      </c>
    </row>
    <row r="1696" spans="1:17" x14ac:dyDescent="0.3">
      <c r="A1696">
        <v>42826</v>
      </c>
      <c r="B1696" t="s">
        <v>545</v>
      </c>
      <c r="C1696" t="s">
        <v>16</v>
      </c>
      <c r="D1696" t="s">
        <v>59</v>
      </c>
      <c r="E1696">
        <v>7.28</v>
      </c>
      <c r="F1696" s="50">
        <v>44587</v>
      </c>
      <c r="G1696" s="50">
        <v>44602</v>
      </c>
      <c r="H1696">
        <v>5</v>
      </c>
      <c r="I1696">
        <v>2021</v>
      </c>
      <c r="J1696" t="s">
        <v>17</v>
      </c>
      <c r="K1696">
        <v>12</v>
      </c>
      <c r="L1696">
        <v>0.3972222222222222</v>
      </c>
      <c r="M1696">
        <v>4.7666666666666666</v>
      </c>
      <c r="N1696">
        <v>16</v>
      </c>
      <c r="O1696">
        <v>0.29791666666666672</v>
      </c>
      <c r="P1696">
        <v>0.75</v>
      </c>
      <c r="Q1696" t="s">
        <v>25</v>
      </c>
    </row>
    <row r="1697" spans="1:17" x14ac:dyDescent="0.3">
      <c r="A1697">
        <v>42826</v>
      </c>
      <c r="B1697" t="s">
        <v>545</v>
      </c>
      <c r="C1697" t="s">
        <v>16</v>
      </c>
      <c r="D1697" t="s">
        <v>59</v>
      </c>
      <c r="E1697">
        <v>7.28</v>
      </c>
      <c r="F1697" s="50">
        <v>44587</v>
      </c>
      <c r="G1697" s="50">
        <v>44602</v>
      </c>
      <c r="H1697">
        <v>5</v>
      </c>
      <c r="I1697">
        <v>2021</v>
      </c>
      <c r="J1697" t="s">
        <v>17</v>
      </c>
      <c r="K1697">
        <v>12</v>
      </c>
      <c r="L1697">
        <v>0.3972222222222222</v>
      </c>
      <c r="M1697">
        <v>4.7666666666666666</v>
      </c>
      <c r="N1697">
        <v>16</v>
      </c>
      <c r="O1697">
        <v>0.29791666666666672</v>
      </c>
      <c r="P1697">
        <v>0.75</v>
      </c>
      <c r="Q1697" t="s">
        <v>273</v>
      </c>
    </row>
    <row r="1698" spans="1:17" x14ac:dyDescent="0.3">
      <c r="A1698">
        <v>42826</v>
      </c>
      <c r="B1698" t="s">
        <v>545</v>
      </c>
      <c r="C1698" t="s">
        <v>16</v>
      </c>
      <c r="D1698" t="s">
        <v>59</v>
      </c>
      <c r="E1698">
        <v>7.28</v>
      </c>
      <c r="F1698" s="50">
        <v>44587</v>
      </c>
      <c r="G1698" s="50">
        <v>44602</v>
      </c>
      <c r="H1698">
        <v>5</v>
      </c>
      <c r="I1698">
        <v>2021</v>
      </c>
      <c r="J1698" t="s">
        <v>17</v>
      </c>
      <c r="K1698">
        <v>12</v>
      </c>
      <c r="L1698">
        <v>0.3972222222222222</v>
      </c>
      <c r="M1698">
        <v>4.7666666666666666</v>
      </c>
      <c r="N1698">
        <v>16</v>
      </c>
      <c r="O1698">
        <v>0.29791666666666672</v>
      </c>
      <c r="P1698">
        <v>0.75</v>
      </c>
      <c r="Q1698" t="s">
        <v>41</v>
      </c>
    </row>
    <row r="1699" spans="1:17" x14ac:dyDescent="0.3">
      <c r="A1699">
        <v>44203</v>
      </c>
      <c r="B1699" t="s">
        <v>546</v>
      </c>
      <c r="C1699" t="s">
        <v>16</v>
      </c>
      <c r="D1699" t="s">
        <v>59</v>
      </c>
      <c r="E1699">
        <v>7.06</v>
      </c>
      <c r="F1699" s="50">
        <v>44766</v>
      </c>
      <c r="G1699" s="50">
        <v>44776</v>
      </c>
      <c r="H1699">
        <v>6</v>
      </c>
      <c r="I1699">
        <v>2021</v>
      </c>
      <c r="J1699" t="s">
        <v>5</v>
      </c>
      <c r="K1699">
        <v>12</v>
      </c>
      <c r="L1699">
        <v>0.39694444444444438</v>
      </c>
      <c r="M1699">
        <v>4.7633333333333336</v>
      </c>
      <c r="N1699">
        <v>11</v>
      </c>
      <c r="O1699">
        <v>0.43303030303030299</v>
      </c>
      <c r="P1699">
        <v>1.0909090909090911</v>
      </c>
      <c r="Q1699" t="s">
        <v>23</v>
      </c>
    </row>
    <row r="1700" spans="1:17" x14ac:dyDescent="0.3">
      <c r="A1700">
        <v>44203</v>
      </c>
      <c r="B1700" t="s">
        <v>546</v>
      </c>
      <c r="C1700" t="s">
        <v>16</v>
      </c>
      <c r="D1700" t="s">
        <v>59</v>
      </c>
      <c r="E1700">
        <v>7.06</v>
      </c>
      <c r="F1700" s="50">
        <v>44766</v>
      </c>
      <c r="G1700" s="50">
        <v>44776</v>
      </c>
      <c r="H1700">
        <v>6</v>
      </c>
      <c r="I1700">
        <v>2021</v>
      </c>
      <c r="J1700" t="s">
        <v>5</v>
      </c>
      <c r="K1700">
        <v>12</v>
      </c>
      <c r="L1700">
        <v>0.39694444444444438</v>
      </c>
      <c r="M1700">
        <v>4.7633333333333336</v>
      </c>
      <c r="N1700">
        <v>11</v>
      </c>
      <c r="O1700">
        <v>0.43303030303030299</v>
      </c>
      <c r="P1700">
        <v>1.0909090909090911</v>
      </c>
      <c r="Q1700" t="s">
        <v>10</v>
      </c>
    </row>
    <row r="1701" spans="1:17" x14ac:dyDescent="0.3">
      <c r="A1701">
        <v>44203</v>
      </c>
      <c r="B1701" t="s">
        <v>546</v>
      </c>
      <c r="C1701" t="s">
        <v>16</v>
      </c>
      <c r="D1701" t="s">
        <v>59</v>
      </c>
      <c r="E1701">
        <v>7.06</v>
      </c>
      <c r="F1701" s="50">
        <v>44766</v>
      </c>
      <c r="G1701" s="50">
        <v>44776</v>
      </c>
      <c r="H1701">
        <v>6</v>
      </c>
      <c r="I1701">
        <v>2021</v>
      </c>
      <c r="J1701" t="s">
        <v>5</v>
      </c>
      <c r="K1701">
        <v>12</v>
      </c>
      <c r="L1701">
        <v>0.39694444444444438</v>
      </c>
      <c r="M1701">
        <v>4.7633333333333336</v>
      </c>
      <c r="N1701">
        <v>11</v>
      </c>
      <c r="O1701">
        <v>0.43303030303030299</v>
      </c>
      <c r="P1701">
        <v>1.0909090909090911</v>
      </c>
      <c r="Q1701" t="s">
        <v>24</v>
      </c>
    </row>
    <row r="1702" spans="1:17" x14ac:dyDescent="0.3">
      <c r="A1702">
        <v>44203</v>
      </c>
      <c r="B1702" t="s">
        <v>546</v>
      </c>
      <c r="C1702" t="s">
        <v>16</v>
      </c>
      <c r="D1702" t="s">
        <v>59</v>
      </c>
      <c r="E1702">
        <v>7.06</v>
      </c>
      <c r="F1702" s="50">
        <v>44766</v>
      </c>
      <c r="G1702" s="50">
        <v>44776</v>
      </c>
      <c r="H1702">
        <v>6</v>
      </c>
      <c r="I1702">
        <v>2021</v>
      </c>
      <c r="J1702" t="s">
        <v>5</v>
      </c>
      <c r="K1702">
        <v>12</v>
      </c>
      <c r="L1702">
        <v>0.39694444444444438</v>
      </c>
      <c r="M1702">
        <v>4.7633333333333336</v>
      </c>
      <c r="N1702">
        <v>11</v>
      </c>
      <c r="O1702">
        <v>0.43303030303030299</v>
      </c>
      <c r="P1702">
        <v>1.0909090909090911</v>
      </c>
      <c r="Q1702" t="s">
        <v>11</v>
      </c>
    </row>
    <row r="1703" spans="1:17" x14ac:dyDescent="0.3">
      <c r="A1703">
        <v>44203</v>
      </c>
      <c r="B1703" t="s">
        <v>546</v>
      </c>
      <c r="C1703" t="s">
        <v>16</v>
      </c>
      <c r="D1703" t="s">
        <v>59</v>
      </c>
      <c r="E1703">
        <v>7.06</v>
      </c>
      <c r="F1703" s="50">
        <v>44766</v>
      </c>
      <c r="G1703" s="50">
        <v>44776</v>
      </c>
      <c r="H1703">
        <v>6</v>
      </c>
      <c r="I1703">
        <v>2021</v>
      </c>
      <c r="J1703" t="s">
        <v>5</v>
      </c>
      <c r="K1703">
        <v>12</v>
      </c>
      <c r="L1703">
        <v>0.39694444444444438</v>
      </c>
      <c r="M1703">
        <v>4.7633333333333336</v>
      </c>
      <c r="N1703">
        <v>11</v>
      </c>
      <c r="O1703">
        <v>0.43303030303030299</v>
      </c>
      <c r="P1703">
        <v>1.0909090909090911</v>
      </c>
      <c r="Q1703" t="s">
        <v>45</v>
      </c>
    </row>
    <row r="1704" spans="1:17" x14ac:dyDescent="0.3">
      <c r="A1704">
        <v>44203</v>
      </c>
      <c r="B1704" t="s">
        <v>546</v>
      </c>
      <c r="C1704" t="s">
        <v>16</v>
      </c>
      <c r="D1704" t="s">
        <v>59</v>
      </c>
      <c r="E1704">
        <v>7.06</v>
      </c>
      <c r="F1704" s="50">
        <v>44766</v>
      </c>
      <c r="G1704" s="50">
        <v>44776</v>
      </c>
      <c r="H1704">
        <v>6</v>
      </c>
      <c r="I1704">
        <v>2021</v>
      </c>
      <c r="J1704" t="s">
        <v>5</v>
      </c>
      <c r="K1704">
        <v>12</v>
      </c>
      <c r="L1704">
        <v>0.39694444444444438</v>
      </c>
      <c r="M1704">
        <v>4.7633333333333336</v>
      </c>
      <c r="N1704">
        <v>11</v>
      </c>
      <c r="O1704">
        <v>0.43303030303030299</v>
      </c>
      <c r="P1704">
        <v>1.0909090909090911</v>
      </c>
      <c r="Q1704" t="s">
        <v>25</v>
      </c>
    </row>
    <row r="1705" spans="1:17" x14ac:dyDescent="0.3">
      <c r="A1705">
        <v>44203</v>
      </c>
      <c r="B1705" t="s">
        <v>546</v>
      </c>
      <c r="C1705" t="s">
        <v>16</v>
      </c>
      <c r="D1705" t="s">
        <v>59</v>
      </c>
      <c r="E1705">
        <v>7.06</v>
      </c>
      <c r="F1705" s="50">
        <v>44766</v>
      </c>
      <c r="G1705" s="50">
        <v>44776</v>
      </c>
      <c r="H1705">
        <v>6</v>
      </c>
      <c r="I1705">
        <v>2021</v>
      </c>
      <c r="J1705" t="s">
        <v>5</v>
      </c>
      <c r="K1705">
        <v>12</v>
      </c>
      <c r="L1705">
        <v>0.39694444444444438</v>
      </c>
      <c r="M1705">
        <v>4.7633333333333336</v>
      </c>
      <c r="N1705">
        <v>11</v>
      </c>
      <c r="O1705">
        <v>0.43303030303030299</v>
      </c>
      <c r="P1705">
        <v>1.0909090909090911</v>
      </c>
      <c r="Q1705" t="s">
        <v>102</v>
      </c>
    </row>
    <row r="1706" spans="1:17" x14ac:dyDescent="0.3">
      <c r="A1706">
        <v>44203</v>
      </c>
      <c r="B1706" t="s">
        <v>546</v>
      </c>
      <c r="C1706" t="s">
        <v>16</v>
      </c>
      <c r="D1706" t="s">
        <v>59</v>
      </c>
      <c r="E1706">
        <v>7.06</v>
      </c>
      <c r="F1706" s="50">
        <v>44766</v>
      </c>
      <c r="G1706" s="50">
        <v>44776</v>
      </c>
      <c r="H1706">
        <v>6</v>
      </c>
      <c r="I1706">
        <v>2021</v>
      </c>
      <c r="J1706" t="s">
        <v>5</v>
      </c>
      <c r="K1706">
        <v>12</v>
      </c>
      <c r="L1706">
        <v>0.39694444444444438</v>
      </c>
      <c r="M1706">
        <v>4.7633333333333336</v>
      </c>
      <c r="N1706">
        <v>11</v>
      </c>
      <c r="O1706">
        <v>0.43303030303030299</v>
      </c>
      <c r="P1706">
        <v>1.0909090909090911</v>
      </c>
      <c r="Q1706" t="s">
        <v>41</v>
      </c>
    </row>
    <row r="1707" spans="1:17" x14ac:dyDescent="0.3">
      <c r="A1707">
        <v>42351</v>
      </c>
      <c r="B1707" t="s">
        <v>547</v>
      </c>
      <c r="C1707" t="s">
        <v>16</v>
      </c>
      <c r="D1707" t="s">
        <v>62</v>
      </c>
      <c r="E1707">
        <v>7.62</v>
      </c>
      <c r="F1707" s="50">
        <v>44844</v>
      </c>
      <c r="G1707" s="50">
        <v>44957</v>
      </c>
      <c r="H1707">
        <v>7</v>
      </c>
      <c r="I1707">
        <v>2021</v>
      </c>
      <c r="J1707" t="s">
        <v>19</v>
      </c>
      <c r="K1707">
        <v>12</v>
      </c>
      <c r="L1707">
        <v>0.39583333333333331</v>
      </c>
      <c r="M1707">
        <v>4.75</v>
      </c>
      <c r="N1707">
        <v>114</v>
      </c>
      <c r="O1707">
        <v>4.1666666666666657E-2</v>
      </c>
      <c r="P1707">
        <v>0.10526315789473679</v>
      </c>
      <c r="Q1707" t="s">
        <v>75</v>
      </c>
    </row>
    <row r="1708" spans="1:17" x14ac:dyDescent="0.3">
      <c r="A1708">
        <v>42351</v>
      </c>
      <c r="B1708" t="s">
        <v>547</v>
      </c>
      <c r="C1708" t="s">
        <v>16</v>
      </c>
      <c r="D1708" t="s">
        <v>62</v>
      </c>
      <c r="E1708">
        <v>7.62</v>
      </c>
      <c r="F1708" s="50">
        <v>44844</v>
      </c>
      <c r="G1708" s="50">
        <v>44957</v>
      </c>
      <c r="H1708">
        <v>7</v>
      </c>
      <c r="I1708">
        <v>2021</v>
      </c>
      <c r="J1708" t="s">
        <v>19</v>
      </c>
      <c r="K1708">
        <v>12</v>
      </c>
      <c r="L1708">
        <v>0.39583333333333331</v>
      </c>
      <c r="M1708">
        <v>4.75</v>
      </c>
      <c r="N1708">
        <v>114</v>
      </c>
      <c r="O1708">
        <v>4.1666666666666657E-2</v>
      </c>
      <c r="P1708">
        <v>0.10526315789473679</v>
      </c>
      <c r="Q1708" t="s">
        <v>20</v>
      </c>
    </row>
    <row r="1709" spans="1:17" x14ac:dyDescent="0.3">
      <c r="A1709">
        <v>42351</v>
      </c>
      <c r="B1709" t="s">
        <v>547</v>
      </c>
      <c r="C1709" t="s">
        <v>16</v>
      </c>
      <c r="D1709" t="s">
        <v>62</v>
      </c>
      <c r="E1709">
        <v>7.62</v>
      </c>
      <c r="F1709" s="50">
        <v>44844</v>
      </c>
      <c r="G1709" s="50">
        <v>44957</v>
      </c>
      <c r="H1709">
        <v>7</v>
      </c>
      <c r="I1709">
        <v>2021</v>
      </c>
      <c r="J1709" t="s">
        <v>19</v>
      </c>
      <c r="K1709">
        <v>12</v>
      </c>
      <c r="L1709">
        <v>0.39583333333333331</v>
      </c>
      <c r="M1709">
        <v>4.75</v>
      </c>
      <c r="N1709">
        <v>114</v>
      </c>
      <c r="O1709">
        <v>4.1666666666666657E-2</v>
      </c>
      <c r="P1709">
        <v>0.10526315789473679</v>
      </c>
      <c r="Q1709" t="s">
        <v>232</v>
      </c>
    </row>
    <row r="1710" spans="1:17" x14ac:dyDescent="0.3">
      <c r="A1710">
        <v>42351</v>
      </c>
      <c r="B1710" t="s">
        <v>547</v>
      </c>
      <c r="C1710" t="s">
        <v>16</v>
      </c>
      <c r="D1710" t="s">
        <v>62</v>
      </c>
      <c r="E1710">
        <v>7.62</v>
      </c>
      <c r="F1710" s="50">
        <v>44844</v>
      </c>
      <c r="G1710" s="50">
        <v>44957</v>
      </c>
      <c r="H1710">
        <v>7</v>
      </c>
      <c r="I1710">
        <v>2021</v>
      </c>
      <c r="J1710" t="s">
        <v>19</v>
      </c>
      <c r="K1710">
        <v>12</v>
      </c>
      <c r="L1710">
        <v>0.39583333333333331</v>
      </c>
      <c r="M1710">
        <v>4.75</v>
      </c>
      <c r="N1710">
        <v>114</v>
      </c>
      <c r="O1710">
        <v>4.1666666666666657E-2</v>
      </c>
      <c r="P1710">
        <v>0.10526315789473679</v>
      </c>
      <c r="Q1710" t="s">
        <v>64</v>
      </c>
    </row>
    <row r="1711" spans="1:17" x14ac:dyDescent="0.3">
      <c r="A1711">
        <v>38787</v>
      </c>
      <c r="B1711" t="s">
        <v>548</v>
      </c>
      <c r="C1711" t="s">
        <v>16</v>
      </c>
      <c r="D1711" t="s">
        <v>105</v>
      </c>
      <c r="E1711">
        <v>7.38</v>
      </c>
      <c r="F1711" s="50">
        <v>43662</v>
      </c>
      <c r="G1711" s="50">
        <v>43683</v>
      </c>
      <c r="H1711">
        <v>7</v>
      </c>
      <c r="I1711">
        <v>2019</v>
      </c>
      <c r="J1711" t="s">
        <v>17</v>
      </c>
      <c r="K1711">
        <v>12</v>
      </c>
      <c r="L1711">
        <v>0.21638888888888891</v>
      </c>
      <c r="M1711">
        <v>2.5966666666666671</v>
      </c>
      <c r="N1711">
        <v>22</v>
      </c>
      <c r="O1711">
        <v>0.118030303030303</v>
      </c>
      <c r="P1711">
        <v>0.54545454545454541</v>
      </c>
      <c r="Q1711" t="s">
        <v>20</v>
      </c>
    </row>
    <row r="1712" spans="1:17" x14ac:dyDescent="0.3">
      <c r="A1712">
        <v>38787</v>
      </c>
      <c r="B1712" t="s">
        <v>548</v>
      </c>
      <c r="C1712" t="s">
        <v>16</v>
      </c>
      <c r="D1712" t="s">
        <v>105</v>
      </c>
      <c r="E1712">
        <v>7.38</v>
      </c>
      <c r="F1712" s="50">
        <v>43662</v>
      </c>
      <c r="G1712" s="50">
        <v>43683</v>
      </c>
      <c r="H1712">
        <v>7</v>
      </c>
      <c r="I1712">
        <v>2019</v>
      </c>
      <c r="J1712" t="s">
        <v>17</v>
      </c>
      <c r="K1712">
        <v>12</v>
      </c>
      <c r="L1712">
        <v>0.21638888888888891</v>
      </c>
      <c r="M1712">
        <v>2.5966666666666671</v>
      </c>
      <c r="N1712">
        <v>22</v>
      </c>
      <c r="O1712">
        <v>0.118030303030303</v>
      </c>
      <c r="P1712">
        <v>0.54545454545454541</v>
      </c>
      <c r="Q1712" t="s">
        <v>32</v>
      </c>
    </row>
    <row r="1713" spans="1:17" x14ac:dyDescent="0.3">
      <c r="A1713">
        <v>38787</v>
      </c>
      <c r="B1713" t="s">
        <v>548</v>
      </c>
      <c r="C1713" t="s">
        <v>16</v>
      </c>
      <c r="D1713" t="s">
        <v>105</v>
      </c>
      <c r="E1713">
        <v>7.38</v>
      </c>
      <c r="F1713" s="50">
        <v>43662</v>
      </c>
      <c r="G1713" s="50">
        <v>43683</v>
      </c>
      <c r="H1713">
        <v>7</v>
      </c>
      <c r="I1713">
        <v>2019</v>
      </c>
      <c r="J1713" t="s">
        <v>17</v>
      </c>
      <c r="K1713">
        <v>12</v>
      </c>
      <c r="L1713">
        <v>0.21638888888888891</v>
      </c>
      <c r="M1713">
        <v>2.5966666666666671</v>
      </c>
      <c r="N1713">
        <v>22</v>
      </c>
      <c r="O1713">
        <v>0.118030303030303</v>
      </c>
      <c r="P1713">
        <v>0.54545454545454541</v>
      </c>
      <c r="Q1713" t="s">
        <v>26</v>
      </c>
    </row>
    <row r="1714" spans="1:17" x14ac:dyDescent="0.3">
      <c r="A1714">
        <v>38787</v>
      </c>
      <c r="B1714" t="s">
        <v>548</v>
      </c>
      <c r="C1714" t="s">
        <v>16</v>
      </c>
      <c r="D1714" t="s">
        <v>105</v>
      </c>
      <c r="E1714">
        <v>7.38</v>
      </c>
      <c r="F1714" s="50">
        <v>43662</v>
      </c>
      <c r="G1714" s="50">
        <v>43683</v>
      </c>
      <c r="H1714">
        <v>7</v>
      </c>
      <c r="I1714">
        <v>2019</v>
      </c>
      <c r="J1714" t="s">
        <v>17</v>
      </c>
      <c r="K1714">
        <v>12</v>
      </c>
      <c r="L1714">
        <v>0.21638888888888891</v>
      </c>
      <c r="M1714">
        <v>2.5966666666666671</v>
      </c>
      <c r="N1714">
        <v>22</v>
      </c>
      <c r="O1714">
        <v>0.118030303030303</v>
      </c>
      <c r="P1714">
        <v>0.54545454545454541</v>
      </c>
      <c r="Q1714" t="s">
        <v>6</v>
      </c>
    </row>
    <row r="1715" spans="1:17" x14ac:dyDescent="0.3">
      <c r="A1715">
        <v>41456</v>
      </c>
      <c r="B1715" t="s">
        <v>549</v>
      </c>
      <c r="C1715" t="s">
        <v>16</v>
      </c>
      <c r="D1715" t="s">
        <v>59</v>
      </c>
      <c r="E1715">
        <v>7.17</v>
      </c>
      <c r="F1715" s="50">
        <v>44634</v>
      </c>
      <c r="G1715" s="50">
        <v>44649</v>
      </c>
      <c r="H1715">
        <v>6</v>
      </c>
      <c r="I1715">
        <v>2021</v>
      </c>
      <c r="J1715" t="s">
        <v>17</v>
      </c>
      <c r="K1715">
        <v>12</v>
      </c>
      <c r="L1715">
        <v>0.41111111111111109</v>
      </c>
      <c r="M1715">
        <v>4.9333333333333336</v>
      </c>
      <c r="N1715">
        <v>16</v>
      </c>
      <c r="O1715">
        <v>0.30833333333333329</v>
      </c>
      <c r="P1715">
        <v>0.75</v>
      </c>
      <c r="Q1715" t="s">
        <v>23</v>
      </c>
    </row>
    <row r="1716" spans="1:17" x14ac:dyDescent="0.3">
      <c r="A1716">
        <v>41456</v>
      </c>
      <c r="B1716" t="s">
        <v>549</v>
      </c>
      <c r="C1716" t="s">
        <v>16</v>
      </c>
      <c r="D1716" t="s">
        <v>59</v>
      </c>
      <c r="E1716">
        <v>7.17</v>
      </c>
      <c r="F1716" s="50">
        <v>44634</v>
      </c>
      <c r="G1716" s="50">
        <v>44649</v>
      </c>
      <c r="H1716">
        <v>6</v>
      </c>
      <c r="I1716">
        <v>2021</v>
      </c>
      <c r="J1716" t="s">
        <v>17</v>
      </c>
      <c r="K1716">
        <v>12</v>
      </c>
      <c r="L1716">
        <v>0.41111111111111109</v>
      </c>
      <c r="M1716">
        <v>4.9333333333333336</v>
      </c>
      <c r="N1716">
        <v>16</v>
      </c>
      <c r="O1716">
        <v>0.30833333333333329</v>
      </c>
      <c r="P1716">
        <v>0.75</v>
      </c>
      <c r="Q1716" t="s">
        <v>20</v>
      </c>
    </row>
    <row r="1717" spans="1:17" x14ac:dyDescent="0.3">
      <c r="A1717">
        <v>41456</v>
      </c>
      <c r="B1717" t="s">
        <v>549</v>
      </c>
      <c r="C1717" t="s">
        <v>16</v>
      </c>
      <c r="D1717" t="s">
        <v>59</v>
      </c>
      <c r="E1717">
        <v>7.17</v>
      </c>
      <c r="F1717" s="50">
        <v>44634</v>
      </c>
      <c r="G1717" s="50">
        <v>44649</v>
      </c>
      <c r="H1717">
        <v>6</v>
      </c>
      <c r="I1717">
        <v>2021</v>
      </c>
      <c r="J1717" t="s">
        <v>17</v>
      </c>
      <c r="K1717">
        <v>12</v>
      </c>
      <c r="L1717">
        <v>0.41111111111111109</v>
      </c>
      <c r="M1717">
        <v>4.9333333333333336</v>
      </c>
      <c r="N1717">
        <v>16</v>
      </c>
      <c r="O1717">
        <v>0.30833333333333329</v>
      </c>
      <c r="P1717">
        <v>0.75</v>
      </c>
      <c r="Q1717" t="s">
        <v>11</v>
      </c>
    </row>
    <row r="1718" spans="1:17" x14ac:dyDescent="0.3">
      <c r="A1718">
        <v>41456</v>
      </c>
      <c r="B1718" t="s">
        <v>549</v>
      </c>
      <c r="C1718" t="s">
        <v>16</v>
      </c>
      <c r="D1718" t="s">
        <v>59</v>
      </c>
      <c r="E1718">
        <v>7.17</v>
      </c>
      <c r="F1718" s="50">
        <v>44634</v>
      </c>
      <c r="G1718" s="50">
        <v>44649</v>
      </c>
      <c r="H1718">
        <v>6</v>
      </c>
      <c r="I1718">
        <v>2021</v>
      </c>
      <c r="J1718" t="s">
        <v>17</v>
      </c>
      <c r="K1718">
        <v>12</v>
      </c>
      <c r="L1718">
        <v>0.41111111111111109</v>
      </c>
      <c r="M1718">
        <v>4.9333333333333336</v>
      </c>
      <c r="N1718">
        <v>16</v>
      </c>
      <c r="O1718">
        <v>0.30833333333333329</v>
      </c>
      <c r="P1718">
        <v>0.75</v>
      </c>
      <c r="Q1718" t="s">
        <v>25</v>
      </c>
    </row>
    <row r="1719" spans="1:17" x14ac:dyDescent="0.3">
      <c r="A1719">
        <v>41456</v>
      </c>
      <c r="B1719" t="s">
        <v>549</v>
      </c>
      <c r="C1719" t="s">
        <v>16</v>
      </c>
      <c r="D1719" t="s">
        <v>59</v>
      </c>
      <c r="E1719">
        <v>7.17</v>
      </c>
      <c r="F1719" s="50">
        <v>44634</v>
      </c>
      <c r="G1719" s="50">
        <v>44649</v>
      </c>
      <c r="H1719">
        <v>6</v>
      </c>
      <c r="I1719">
        <v>2021</v>
      </c>
      <c r="J1719" t="s">
        <v>17</v>
      </c>
      <c r="K1719">
        <v>12</v>
      </c>
      <c r="L1719">
        <v>0.41111111111111109</v>
      </c>
      <c r="M1719">
        <v>4.9333333333333336</v>
      </c>
      <c r="N1719">
        <v>16</v>
      </c>
      <c r="O1719">
        <v>0.30833333333333329</v>
      </c>
      <c r="P1719">
        <v>0.75</v>
      </c>
      <c r="Q1719" t="s">
        <v>13</v>
      </c>
    </row>
    <row r="1720" spans="1:17" x14ac:dyDescent="0.3">
      <c r="A1720">
        <v>41372</v>
      </c>
      <c r="B1720" t="s">
        <v>550</v>
      </c>
      <c r="C1720" t="s">
        <v>16</v>
      </c>
      <c r="D1720" t="s">
        <v>4</v>
      </c>
      <c r="E1720">
        <v>6.45</v>
      </c>
      <c r="F1720" s="50">
        <v>44337</v>
      </c>
      <c r="G1720" s="50">
        <v>44340</v>
      </c>
      <c r="H1720">
        <v>4</v>
      </c>
      <c r="I1720">
        <v>2020</v>
      </c>
      <c r="J1720" t="s">
        <v>19</v>
      </c>
      <c r="K1720">
        <v>12</v>
      </c>
      <c r="L1720">
        <v>0.4</v>
      </c>
      <c r="M1720">
        <v>4.8000000000000007</v>
      </c>
      <c r="N1720">
        <v>4</v>
      </c>
      <c r="O1720">
        <v>1.2</v>
      </c>
      <c r="P1720">
        <v>3</v>
      </c>
      <c r="Q1720" t="s">
        <v>23</v>
      </c>
    </row>
    <row r="1721" spans="1:17" x14ac:dyDescent="0.3">
      <c r="A1721">
        <v>41372</v>
      </c>
      <c r="B1721" t="s">
        <v>550</v>
      </c>
      <c r="C1721" t="s">
        <v>16</v>
      </c>
      <c r="D1721" t="s">
        <v>4</v>
      </c>
      <c r="E1721">
        <v>6.45</v>
      </c>
      <c r="F1721" s="50">
        <v>44337</v>
      </c>
      <c r="G1721" s="50">
        <v>44340</v>
      </c>
      <c r="H1721">
        <v>4</v>
      </c>
      <c r="I1721">
        <v>2020</v>
      </c>
      <c r="J1721" t="s">
        <v>19</v>
      </c>
      <c r="K1721">
        <v>12</v>
      </c>
      <c r="L1721">
        <v>0.4</v>
      </c>
      <c r="M1721">
        <v>4.8000000000000007</v>
      </c>
      <c r="N1721">
        <v>4</v>
      </c>
      <c r="O1721">
        <v>1.2</v>
      </c>
      <c r="P1721">
        <v>3</v>
      </c>
      <c r="Q1721" t="s">
        <v>88</v>
      </c>
    </row>
    <row r="1722" spans="1:17" x14ac:dyDescent="0.3">
      <c r="A1722">
        <v>38759</v>
      </c>
      <c r="B1722" t="s">
        <v>551</v>
      </c>
      <c r="C1722" t="s">
        <v>16</v>
      </c>
      <c r="D1722" t="s">
        <v>62</v>
      </c>
      <c r="E1722">
        <v>7.33</v>
      </c>
      <c r="F1722" s="50">
        <v>43687</v>
      </c>
      <c r="G1722" s="50">
        <v>43727</v>
      </c>
      <c r="H1722">
        <v>7</v>
      </c>
      <c r="I1722">
        <v>2019</v>
      </c>
      <c r="J1722" t="s">
        <v>17</v>
      </c>
      <c r="K1722">
        <v>12</v>
      </c>
      <c r="L1722">
        <v>0.39583333333333331</v>
      </c>
      <c r="M1722">
        <v>4.75</v>
      </c>
      <c r="N1722">
        <v>41</v>
      </c>
      <c r="O1722">
        <v>0.1158536585365854</v>
      </c>
      <c r="P1722">
        <v>0.29268292682926828</v>
      </c>
      <c r="Q1722" t="s">
        <v>201</v>
      </c>
    </row>
    <row r="1723" spans="1:17" x14ac:dyDescent="0.3">
      <c r="A1723">
        <v>38759</v>
      </c>
      <c r="B1723" t="s">
        <v>551</v>
      </c>
      <c r="C1723" t="s">
        <v>16</v>
      </c>
      <c r="D1723" t="s">
        <v>62</v>
      </c>
      <c r="E1723">
        <v>7.33</v>
      </c>
      <c r="F1723" s="50">
        <v>43687</v>
      </c>
      <c r="G1723" s="50">
        <v>43727</v>
      </c>
      <c r="H1723">
        <v>7</v>
      </c>
      <c r="I1723">
        <v>2019</v>
      </c>
      <c r="J1723" t="s">
        <v>17</v>
      </c>
      <c r="K1723">
        <v>12</v>
      </c>
      <c r="L1723">
        <v>0.39583333333333331</v>
      </c>
      <c r="M1723">
        <v>4.75</v>
      </c>
      <c r="N1723">
        <v>41</v>
      </c>
      <c r="O1723">
        <v>0.1158536585365854</v>
      </c>
      <c r="P1723">
        <v>0.29268292682926828</v>
      </c>
      <c r="Q1723" t="s">
        <v>6</v>
      </c>
    </row>
    <row r="1724" spans="1:17" x14ac:dyDescent="0.3">
      <c r="A1724">
        <v>38759</v>
      </c>
      <c r="B1724" t="s">
        <v>551</v>
      </c>
      <c r="C1724" t="s">
        <v>16</v>
      </c>
      <c r="D1724" t="s">
        <v>62</v>
      </c>
      <c r="E1724">
        <v>7.33</v>
      </c>
      <c r="F1724" s="50">
        <v>43687</v>
      </c>
      <c r="G1724" s="50">
        <v>43727</v>
      </c>
      <c r="H1724">
        <v>7</v>
      </c>
      <c r="I1724">
        <v>2019</v>
      </c>
      <c r="J1724" t="s">
        <v>17</v>
      </c>
      <c r="K1724">
        <v>12</v>
      </c>
      <c r="L1724">
        <v>0.39583333333333331</v>
      </c>
      <c r="M1724">
        <v>4.75</v>
      </c>
      <c r="N1724">
        <v>41</v>
      </c>
      <c r="O1724">
        <v>0.1158536585365854</v>
      </c>
      <c r="P1724">
        <v>0.29268292682926828</v>
      </c>
      <c r="Q1724" t="s">
        <v>103</v>
      </c>
    </row>
    <row r="1725" spans="1:17" x14ac:dyDescent="0.3">
      <c r="A1725">
        <v>42395</v>
      </c>
      <c r="B1725" t="s">
        <v>552</v>
      </c>
      <c r="C1725" t="s">
        <v>16</v>
      </c>
      <c r="D1725" t="s">
        <v>62</v>
      </c>
      <c r="E1725">
        <v>7.03</v>
      </c>
      <c r="F1725" s="50">
        <v>44682</v>
      </c>
      <c r="G1725" s="50">
        <v>44687</v>
      </c>
      <c r="H1725">
        <v>6</v>
      </c>
      <c r="I1725">
        <v>2021</v>
      </c>
      <c r="J1725" t="s">
        <v>17</v>
      </c>
      <c r="K1725">
        <v>12</v>
      </c>
      <c r="L1725">
        <v>0.3972222222222222</v>
      </c>
      <c r="M1725">
        <v>4.7666666666666666</v>
      </c>
      <c r="N1725">
        <v>6</v>
      </c>
      <c r="O1725">
        <v>0.7944444444444444</v>
      </c>
      <c r="P1725">
        <v>2</v>
      </c>
      <c r="Q1725" t="s">
        <v>20</v>
      </c>
    </row>
    <row r="1726" spans="1:17" x14ac:dyDescent="0.3">
      <c r="A1726">
        <v>42395</v>
      </c>
      <c r="B1726" t="s">
        <v>552</v>
      </c>
      <c r="C1726" t="s">
        <v>16</v>
      </c>
      <c r="D1726" t="s">
        <v>62</v>
      </c>
      <c r="E1726">
        <v>7.03</v>
      </c>
      <c r="F1726" s="50">
        <v>44682</v>
      </c>
      <c r="G1726" s="50">
        <v>44687</v>
      </c>
      <c r="H1726">
        <v>6</v>
      </c>
      <c r="I1726">
        <v>2021</v>
      </c>
      <c r="J1726" t="s">
        <v>17</v>
      </c>
      <c r="K1726">
        <v>12</v>
      </c>
      <c r="L1726">
        <v>0.3972222222222222</v>
      </c>
      <c r="M1726">
        <v>4.7666666666666666</v>
      </c>
      <c r="N1726">
        <v>6</v>
      </c>
      <c r="O1726">
        <v>0.7944444444444444</v>
      </c>
      <c r="P1726">
        <v>2</v>
      </c>
      <c r="Q1726" t="s">
        <v>32</v>
      </c>
    </row>
    <row r="1727" spans="1:17" x14ac:dyDescent="0.3">
      <c r="A1727">
        <v>42395</v>
      </c>
      <c r="B1727" t="s">
        <v>552</v>
      </c>
      <c r="C1727" t="s">
        <v>16</v>
      </c>
      <c r="D1727" t="s">
        <v>62</v>
      </c>
      <c r="E1727">
        <v>7.03</v>
      </c>
      <c r="F1727" s="50">
        <v>44682</v>
      </c>
      <c r="G1727" s="50">
        <v>44687</v>
      </c>
      <c r="H1727">
        <v>6</v>
      </c>
      <c r="I1727">
        <v>2021</v>
      </c>
      <c r="J1727" t="s">
        <v>17</v>
      </c>
      <c r="K1727">
        <v>12</v>
      </c>
      <c r="L1727">
        <v>0.3972222222222222</v>
      </c>
      <c r="M1727">
        <v>4.7666666666666666</v>
      </c>
      <c r="N1727">
        <v>6</v>
      </c>
      <c r="O1727">
        <v>0.7944444444444444</v>
      </c>
      <c r="P1727">
        <v>2</v>
      </c>
      <c r="Q1727" t="s">
        <v>33</v>
      </c>
    </row>
    <row r="1728" spans="1:17" x14ac:dyDescent="0.3">
      <c r="A1728">
        <v>42395</v>
      </c>
      <c r="B1728" t="s">
        <v>552</v>
      </c>
      <c r="C1728" t="s">
        <v>16</v>
      </c>
      <c r="D1728" t="s">
        <v>62</v>
      </c>
      <c r="E1728">
        <v>7.03</v>
      </c>
      <c r="F1728" s="50">
        <v>44682</v>
      </c>
      <c r="G1728" s="50">
        <v>44687</v>
      </c>
      <c r="H1728">
        <v>6</v>
      </c>
      <c r="I1728">
        <v>2021</v>
      </c>
      <c r="J1728" t="s">
        <v>17</v>
      </c>
      <c r="K1728">
        <v>12</v>
      </c>
      <c r="L1728">
        <v>0.3972222222222222</v>
      </c>
      <c r="M1728">
        <v>4.7666666666666666</v>
      </c>
      <c r="N1728">
        <v>6</v>
      </c>
      <c r="O1728">
        <v>0.7944444444444444</v>
      </c>
      <c r="P1728">
        <v>2</v>
      </c>
      <c r="Q1728" t="s">
        <v>34</v>
      </c>
    </row>
    <row r="1729" spans="1:17" x14ac:dyDescent="0.3">
      <c r="A1729">
        <v>154</v>
      </c>
      <c r="B1729" t="s">
        <v>553</v>
      </c>
      <c r="C1729" t="s">
        <v>16</v>
      </c>
      <c r="D1729" t="s">
        <v>22</v>
      </c>
      <c r="E1729">
        <v>7.75</v>
      </c>
      <c r="F1729" s="50">
        <v>42708</v>
      </c>
      <c r="G1729" s="50">
        <v>42760</v>
      </c>
      <c r="H1729">
        <v>7</v>
      </c>
      <c r="I1729">
        <v>2001</v>
      </c>
      <c r="J1729" t="s">
        <v>5</v>
      </c>
      <c r="K1729">
        <v>64</v>
      </c>
      <c r="L1729">
        <v>0.38333333333333341</v>
      </c>
      <c r="M1729">
        <v>24.533333333333331</v>
      </c>
      <c r="N1729">
        <v>53</v>
      </c>
      <c r="O1729">
        <v>0.4628930817610063</v>
      </c>
      <c r="P1729">
        <v>1.2075471698113209</v>
      </c>
      <c r="Q1729" t="s">
        <v>23</v>
      </c>
    </row>
    <row r="1730" spans="1:17" x14ac:dyDescent="0.3">
      <c r="A1730">
        <v>154</v>
      </c>
      <c r="B1730" t="s">
        <v>553</v>
      </c>
      <c r="C1730" t="s">
        <v>16</v>
      </c>
      <c r="D1730" t="s">
        <v>22</v>
      </c>
      <c r="E1730">
        <v>7.75</v>
      </c>
      <c r="F1730" s="50">
        <v>42708</v>
      </c>
      <c r="G1730" s="50">
        <v>42760</v>
      </c>
      <c r="H1730">
        <v>7</v>
      </c>
      <c r="I1730">
        <v>2001</v>
      </c>
      <c r="J1730" t="s">
        <v>5</v>
      </c>
      <c r="K1730">
        <v>64</v>
      </c>
      <c r="L1730">
        <v>0.38333333333333341</v>
      </c>
      <c r="M1730">
        <v>24.533333333333331</v>
      </c>
      <c r="N1730">
        <v>53</v>
      </c>
      <c r="O1730">
        <v>0.4628930817610063</v>
      </c>
      <c r="P1730">
        <v>1.2075471698113209</v>
      </c>
      <c r="Q1730" t="s">
        <v>10</v>
      </c>
    </row>
    <row r="1731" spans="1:17" x14ac:dyDescent="0.3">
      <c r="A1731">
        <v>154</v>
      </c>
      <c r="B1731" t="s">
        <v>553</v>
      </c>
      <c r="C1731" t="s">
        <v>16</v>
      </c>
      <c r="D1731" t="s">
        <v>22</v>
      </c>
      <c r="E1731">
        <v>7.75</v>
      </c>
      <c r="F1731" s="50">
        <v>42708</v>
      </c>
      <c r="G1731" s="50">
        <v>42760</v>
      </c>
      <c r="H1731">
        <v>7</v>
      </c>
      <c r="I1731">
        <v>2001</v>
      </c>
      <c r="J1731" t="s">
        <v>5</v>
      </c>
      <c r="K1731">
        <v>64</v>
      </c>
      <c r="L1731">
        <v>0.38333333333333341</v>
      </c>
      <c r="M1731">
        <v>24.533333333333331</v>
      </c>
      <c r="N1731">
        <v>53</v>
      </c>
      <c r="O1731">
        <v>0.4628930817610063</v>
      </c>
      <c r="P1731">
        <v>1.2075471698113209</v>
      </c>
      <c r="Q1731" t="s">
        <v>20</v>
      </c>
    </row>
    <row r="1732" spans="1:17" x14ac:dyDescent="0.3">
      <c r="A1732">
        <v>154</v>
      </c>
      <c r="B1732" t="s">
        <v>553</v>
      </c>
      <c r="C1732" t="s">
        <v>16</v>
      </c>
      <c r="D1732" t="s">
        <v>22</v>
      </c>
      <c r="E1732">
        <v>7.75</v>
      </c>
      <c r="F1732" s="50">
        <v>42708</v>
      </c>
      <c r="G1732" s="50">
        <v>42760</v>
      </c>
      <c r="H1732">
        <v>7</v>
      </c>
      <c r="I1732">
        <v>2001</v>
      </c>
      <c r="J1732" t="s">
        <v>5</v>
      </c>
      <c r="K1732">
        <v>64</v>
      </c>
      <c r="L1732">
        <v>0.38333333333333341</v>
      </c>
      <c r="M1732">
        <v>24.533333333333331</v>
      </c>
      <c r="N1732">
        <v>53</v>
      </c>
      <c r="O1732">
        <v>0.4628930817610063</v>
      </c>
      <c r="P1732">
        <v>1.2075471698113209</v>
      </c>
      <c r="Q1732" t="s">
        <v>26</v>
      </c>
    </row>
    <row r="1733" spans="1:17" x14ac:dyDescent="0.3">
      <c r="A1733">
        <v>154</v>
      </c>
      <c r="B1733" t="s">
        <v>553</v>
      </c>
      <c r="C1733" t="s">
        <v>16</v>
      </c>
      <c r="D1733" t="s">
        <v>22</v>
      </c>
      <c r="E1733">
        <v>7.75</v>
      </c>
      <c r="F1733" s="50">
        <v>42708</v>
      </c>
      <c r="G1733" s="50">
        <v>42760</v>
      </c>
      <c r="H1733">
        <v>7</v>
      </c>
      <c r="I1733">
        <v>2001</v>
      </c>
      <c r="J1733" t="s">
        <v>5</v>
      </c>
      <c r="K1733">
        <v>64</v>
      </c>
      <c r="L1733">
        <v>0.38333333333333341</v>
      </c>
      <c r="M1733">
        <v>24.533333333333331</v>
      </c>
      <c r="N1733">
        <v>53</v>
      </c>
      <c r="O1733">
        <v>0.4628930817610063</v>
      </c>
      <c r="P1733">
        <v>1.2075471698113209</v>
      </c>
      <c r="Q1733" t="s">
        <v>130</v>
      </c>
    </row>
    <row r="1734" spans="1:17" x14ac:dyDescent="0.3">
      <c r="A1734">
        <v>154</v>
      </c>
      <c r="B1734" t="s">
        <v>553</v>
      </c>
      <c r="C1734" t="s">
        <v>16</v>
      </c>
      <c r="D1734" t="s">
        <v>22</v>
      </c>
      <c r="E1734">
        <v>7.75</v>
      </c>
      <c r="F1734" s="50">
        <v>42708</v>
      </c>
      <c r="G1734" s="50">
        <v>42760</v>
      </c>
      <c r="H1734">
        <v>7</v>
      </c>
      <c r="I1734">
        <v>2001</v>
      </c>
      <c r="J1734" t="s">
        <v>5</v>
      </c>
      <c r="K1734">
        <v>64</v>
      </c>
      <c r="L1734">
        <v>0.38333333333333341</v>
      </c>
      <c r="M1734">
        <v>24.533333333333331</v>
      </c>
      <c r="N1734">
        <v>53</v>
      </c>
      <c r="O1734">
        <v>0.4628930817610063</v>
      </c>
      <c r="P1734">
        <v>1.2075471698113209</v>
      </c>
      <c r="Q1734" t="s">
        <v>103</v>
      </c>
    </row>
    <row r="1735" spans="1:17" x14ac:dyDescent="0.3">
      <c r="A1735">
        <v>34240</v>
      </c>
      <c r="B1735" t="s">
        <v>554</v>
      </c>
      <c r="C1735" t="s">
        <v>69</v>
      </c>
      <c r="D1735" t="s">
        <v>69</v>
      </c>
      <c r="E1735">
        <v>8.31</v>
      </c>
      <c r="F1735" s="50">
        <v>42696</v>
      </c>
      <c r="G1735" s="50">
        <v>42696</v>
      </c>
      <c r="H1735">
        <v>9</v>
      </c>
      <c r="I1735">
        <v>2016</v>
      </c>
      <c r="J1735" t="s">
        <v>19</v>
      </c>
      <c r="K1735">
        <v>1</v>
      </c>
      <c r="L1735">
        <v>0.1016666666666667</v>
      </c>
      <c r="M1735">
        <v>0.1016666666666667</v>
      </c>
      <c r="N1735">
        <v>1</v>
      </c>
      <c r="O1735">
        <v>0.1016666666666667</v>
      </c>
      <c r="P1735">
        <v>1</v>
      </c>
      <c r="Q1735" t="s">
        <v>38</v>
      </c>
    </row>
    <row r="1736" spans="1:17" x14ac:dyDescent="0.3">
      <c r="A1736">
        <v>34240</v>
      </c>
      <c r="B1736" t="s">
        <v>554</v>
      </c>
      <c r="C1736" t="s">
        <v>69</v>
      </c>
      <c r="D1736" t="s">
        <v>69</v>
      </c>
      <c r="E1736">
        <v>8.31</v>
      </c>
      <c r="F1736" s="50">
        <v>42696</v>
      </c>
      <c r="G1736" s="50">
        <v>42696</v>
      </c>
      <c r="H1736">
        <v>9</v>
      </c>
      <c r="I1736">
        <v>2016</v>
      </c>
      <c r="J1736" t="s">
        <v>19</v>
      </c>
      <c r="K1736">
        <v>1</v>
      </c>
      <c r="L1736">
        <v>0.1016666666666667</v>
      </c>
      <c r="M1736">
        <v>0.1016666666666667</v>
      </c>
      <c r="N1736">
        <v>1</v>
      </c>
      <c r="O1736">
        <v>0.1016666666666667</v>
      </c>
      <c r="P1736">
        <v>1</v>
      </c>
      <c r="Q1736" t="s">
        <v>13</v>
      </c>
    </row>
    <row r="1737" spans="1:17" x14ac:dyDescent="0.3">
      <c r="A1737">
        <v>42808</v>
      </c>
      <c r="B1737" t="s">
        <v>555</v>
      </c>
      <c r="C1737" t="s">
        <v>16</v>
      </c>
      <c r="D1737" t="s">
        <v>108</v>
      </c>
      <c r="E1737">
        <v>6.67</v>
      </c>
      <c r="F1737" s="50">
        <v>44893</v>
      </c>
      <c r="G1737" s="50">
        <v>44903</v>
      </c>
      <c r="H1737">
        <v>4</v>
      </c>
      <c r="I1737">
        <v>2022</v>
      </c>
      <c r="J1737" t="s">
        <v>9</v>
      </c>
      <c r="K1737">
        <v>13</v>
      </c>
      <c r="L1737">
        <v>0.39583333333333331</v>
      </c>
      <c r="M1737">
        <v>5.145833333333333</v>
      </c>
      <c r="N1737">
        <v>11</v>
      </c>
      <c r="O1737">
        <v>0.46780303030303028</v>
      </c>
      <c r="P1737">
        <v>1.1818181818181821</v>
      </c>
      <c r="Q1737" t="s">
        <v>23</v>
      </c>
    </row>
    <row r="1738" spans="1:17" x14ac:dyDescent="0.3">
      <c r="A1738">
        <v>42808</v>
      </c>
      <c r="B1738" t="s">
        <v>555</v>
      </c>
      <c r="C1738" t="s">
        <v>16</v>
      </c>
      <c r="D1738" t="s">
        <v>108</v>
      </c>
      <c r="E1738">
        <v>6.67</v>
      </c>
      <c r="F1738" s="50">
        <v>44893</v>
      </c>
      <c r="G1738" s="50">
        <v>44903</v>
      </c>
      <c r="H1738">
        <v>4</v>
      </c>
      <c r="I1738">
        <v>2022</v>
      </c>
      <c r="J1738" t="s">
        <v>9</v>
      </c>
      <c r="K1738">
        <v>13</v>
      </c>
      <c r="L1738">
        <v>0.39583333333333331</v>
      </c>
      <c r="M1738">
        <v>5.145833333333333</v>
      </c>
      <c r="N1738">
        <v>11</v>
      </c>
      <c r="O1738">
        <v>0.46780303030303028</v>
      </c>
      <c r="P1738">
        <v>1.1818181818181821</v>
      </c>
      <c r="Q1738" t="s">
        <v>10</v>
      </c>
    </row>
    <row r="1739" spans="1:17" x14ac:dyDescent="0.3">
      <c r="F1739" s="50"/>
      <c r="G1739" s="50"/>
    </row>
    <row r="1740" spans="1:17" x14ac:dyDescent="0.3">
      <c r="F1740" s="50"/>
      <c r="G1740" s="50"/>
    </row>
    <row r="1741" spans="1:17" x14ac:dyDescent="0.3">
      <c r="F1741" s="50"/>
      <c r="G1741" s="50"/>
    </row>
    <row r="1742" spans="1:17" x14ac:dyDescent="0.3">
      <c r="F1742" s="50"/>
      <c r="G1742" s="50"/>
    </row>
    <row r="1743" spans="1:17" x14ac:dyDescent="0.3">
      <c r="F1743" s="50"/>
      <c r="G1743" s="50"/>
    </row>
    <row r="1744" spans="1:17" x14ac:dyDescent="0.3">
      <c r="F1744" s="50"/>
      <c r="G1744" s="50"/>
    </row>
    <row r="1745" spans="6:7" x14ac:dyDescent="0.3">
      <c r="F1745" s="50"/>
      <c r="G1745" s="50"/>
    </row>
    <row r="1746" spans="6:7" x14ac:dyDescent="0.3">
      <c r="F1746" s="50"/>
      <c r="G1746" s="50"/>
    </row>
    <row r="1747" spans="6:7" x14ac:dyDescent="0.3">
      <c r="F1747" s="50"/>
      <c r="G1747" s="50"/>
    </row>
    <row r="1748" spans="6:7" x14ac:dyDescent="0.3">
      <c r="F1748" s="50"/>
      <c r="G1748" s="50"/>
    </row>
    <row r="1749" spans="6:7" x14ac:dyDescent="0.3">
      <c r="F1749" s="50"/>
      <c r="G1749" s="50"/>
    </row>
    <row r="1750" spans="6:7" x14ac:dyDescent="0.3">
      <c r="F1750" s="50"/>
      <c r="G1750" s="50"/>
    </row>
    <row r="1751" spans="6:7" x14ac:dyDescent="0.3">
      <c r="F1751" s="50"/>
      <c r="G1751" s="50"/>
    </row>
    <row r="1752" spans="6:7" x14ac:dyDescent="0.3">
      <c r="F1752" s="50"/>
      <c r="G1752" s="50"/>
    </row>
    <row r="1753" spans="6:7" x14ac:dyDescent="0.3">
      <c r="F1753" s="50"/>
      <c r="G1753" s="50"/>
    </row>
    <row r="1754" spans="6:7" x14ac:dyDescent="0.3">
      <c r="F1754" s="50"/>
      <c r="G1754" s="50"/>
    </row>
    <row r="1755" spans="6:7" x14ac:dyDescent="0.3">
      <c r="F1755" s="50"/>
      <c r="G1755" s="50"/>
    </row>
    <row r="1756" spans="6:7" x14ac:dyDescent="0.3">
      <c r="F1756" s="50"/>
      <c r="G1756" s="50"/>
    </row>
    <row r="1757" spans="6:7" x14ac:dyDescent="0.3">
      <c r="F1757" s="50"/>
      <c r="G1757" s="50"/>
    </row>
    <row r="1758" spans="6:7" x14ac:dyDescent="0.3">
      <c r="F1758" s="50"/>
      <c r="G1758" s="50"/>
    </row>
    <row r="1759" spans="6:7" x14ac:dyDescent="0.3">
      <c r="F1759" s="50"/>
      <c r="G1759" s="50"/>
    </row>
    <row r="1760" spans="6:7" x14ac:dyDescent="0.3">
      <c r="F1760" s="50"/>
      <c r="G1760" s="50"/>
    </row>
    <row r="1761" spans="6:7" x14ac:dyDescent="0.3">
      <c r="F1761" s="50"/>
      <c r="G1761" s="50"/>
    </row>
    <row r="1762" spans="6:7" x14ac:dyDescent="0.3">
      <c r="F1762" s="50"/>
      <c r="G1762" s="50"/>
    </row>
    <row r="1763" spans="6:7" x14ac:dyDescent="0.3">
      <c r="F1763" s="50"/>
      <c r="G1763" s="50"/>
    </row>
    <row r="1764" spans="6:7" x14ac:dyDescent="0.3">
      <c r="F1764" s="50"/>
      <c r="G1764" s="50"/>
    </row>
    <row r="1765" spans="6:7" x14ac:dyDescent="0.3">
      <c r="F1765" s="50"/>
      <c r="G1765" s="50"/>
    </row>
    <row r="1766" spans="6:7" x14ac:dyDescent="0.3">
      <c r="F1766" s="50"/>
      <c r="G1766" s="50"/>
    </row>
    <row r="1767" spans="6:7" x14ac:dyDescent="0.3">
      <c r="F1767" s="50"/>
      <c r="G1767" s="50"/>
    </row>
    <row r="1768" spans="6:7" x14ac:dyDescent="0.3">
      <c r="F1768" s="50"/>
      <c r="G1768" s="50"/>
    </row>
    <row r="1769" spans="6:7" x14ac:dyDescent="0.3">
      <c r="F1769" s="50"/>
      <c r="G1769" s="50"/>
    </row>
    <row r="1770" spans="6:7" x14ac:dyDescent="0.3">
      <c r="F1770" s="50"/>
      <c r="G1770" s="50"/>
    </row>
    <row r="1771" spans="6:7" x14ac:dyDescent="0.3">
      <c r="F1771" s="50"/>
      <c r="G1771" s="50"/>
    </row>
    <row r="1772" spans="6:7" x14ac:dyDescent="0.3">
      <c r="F1772" s="50"/>
      <c r="G1772" s="50"/>
    </row>
    <row r="1773" spans="6:7" x14ac:dyDescent="0.3">
      <c r="F1773" s="50"/>
      <c r="G1773" s="50"/>
    </row>
    <row r="1774" spans="6:7" x14ac:dyDescent="0.3">
      <c r="F1774" s="50"/>
      <c r="G1774" s="50"/>
    </row>
    <row r="1775" spans="6:7" x14ac:dyDescent="0.3">
      <c r="F1775" s="50"/>
      <c r="G1775" s="50"/>
    </row>
    <row r="1776" spans="6:7" x14ac:dyDescent="0.3">
      <c r="F1776" s="50"/>
      <c r="G1776" s="50"/>
    </row>
    <row r="1777" spans="6:7" x14ac:dyDescent="0.3">
      <c r="F1777" s="50"/>
      <c r="G1777" s="50"/>
    </row>
    <row r="1778" spans="6:7" x14ac:dyDescent="0.3">
      <c r="F1778" s="50"/>
      <c r="G1778" s="50"/>
    </row>
    <row r="1779" spans="6:7" x14ac:dyDescent="0.3">
      <c r="F1779" s="50"/>
      <c r="G1779" s="50"/>
    </row>
    <row r="1780" spans="6:7" x14ac:dyDescent="0.3">
      <c r="F1780" s="50"/>
      <c r="G1780" s="50"/>
    </row>
    <row r="1781" spans="6:7" x14ac:dyDescent="0.3">
      <c r="F1781" s="50"/>
      <c r="G1781" s="50"/>
    </row>
    <row r="1782" spans="6:7" x14ac:dyDescent="0.3">
      <c r="F1782" s="50"/>
      <c r="G1782" s="50"/>
    </row>
    <row r="1783" spans="6:7" x14ac:dyDescent="0.3">
      <c r="F1783" s="50"/>
      <c r="G1783" s="50"/>
    </row>
    <row r="1784" spans="6:7" x14ac:dyDescent="0.3">
      <c r="F1784" s="50"/>
      <c r="G1784" s="50"/>
    </row>
    <row r="1785" spans="6:7" x14ac:dyDescent="0.3">
      <c r="F1785" s="50"/>
      <c r="G1785" s="50"/>
    </row>
    <row r="1786" spans="6:7" x14ac:dyDescent="0.3">
      <c r="F1786" s="50"/>
      <c r="G1786" s="50"/>
    </row>
    <row r="1787" spans="6:7" x14ac:dyDescent="0.3">
      <c r="F1787" s="50"/>
      <c r="G1787" s="50"/>
    </row>
    <row r="1788" spans="6:7" x14ac:dyDescent="0.3">
      <c r="F1788" s="50"/>
      <c r="G1788" s="50"/>
    </row>
    <row r="1789" spans="6:7" x14ac:dyDescent="0.3">
      <c r="F1789" s="50"/>
      <c r="G1789" s="50"/>
    </row>
    <row r="1790" spans="6:7" x14ac:dyDescent="0.3">
      <c r="F1790" s="50"/>
      <c r="G1790" s="50"/>
    </row>
    <row r="1791" spans="6:7" x14ac:dyDescent="0.3">
      <c r="F1791" s="50"/>
      <c r="G1791" s="50"/>
    </row>
    <row r="1792" spans="6:7" x14ac:dyDescent="0.3">
      <c r="F1792" s="50"/>
      <c r="G1792" s="50"/>
    </row>
    <row r="1793" spans="6:7" x14ac:dyDescent="0.3">
      <c r="F1793" s="50"/>
      <c r="G1793" s="50"/>
    </row>
    <row r="1794" spans="6:7" x14ac:dyDescent="0.3">
      <c r="F1794" s="50"/>
      <c r="G1794" s="50"/>
    </row>
    <row r="1795" spans="6:7" x14ac:dyDescent="0.3">
      <c r="F1795" s="50"/>
      <c r="G1795" s="50"/>
    </row>
    <row r="1796" spans="6:7" x14ac:dyDescent="0.3">
      <c r="F1796" s="50"/>
      <c r="G1796" s="50"/>
    </row>
    <row r="1797" spans="6:7" x14ac:dyDescent="0.3">
      <c r="F1797" s="50"/>
      <c r="G1797" s="50"/>
    </row>
    <row r="1798" spans="6:7" x14ac:dyDescent="0.3">
      <c r="F1798" s="50"/>
      <c r="G1798" s="50"/>
    </row>
    <row r="1799" spans="6:7" x14ac:dyDescent="0.3">
      <c r="F1799" s="50"/>
      <c r="G1799" s="50"/>
    </row>
    <row r="1800" spans="6:7" x14ac:dyDescent="0.3">
      <c r="F1800" s="50"/>
      <c r="G1800" s="50"/>
    </row>
    <row r="1801" spans="6:7" x14ac:dyDescent="0.3">
      <c r="F1801" s="50"/>
      <c r="G1801" s="50"/>
    </row>
    <row r="1802" spans="6:7" x14ac:dyDescent="0.3">
      <c r="F1802" s="50"/>
      <c r="G1802" s="50"/>
    </row>
    <row r="1803" spans="6:7" x14ac:dyDescent="0.3">
      <c r="F1803" s="50"/>
      <c r="G1803" s="50"/>
    </row>
    <row r="1804" spans="6:7" x14ac:dyDescent="0.3">
      <c r="F1804" s="50"/>
      <c r="G1804" s="50"/>
    </row>
    <row r="1805" spans="6:7" x14ac:dyDescent="0.3">
      <c r="F1805" s="50"/>
      <c r="G1805" s="50"/>
    </row>
    <row r="1806" spans="6:7" x14ac:dyDescent="0.3">
      <c r="F1806" s="50"/>
      <c r="G1806" s="50"/>
    </row>
    <row r="1807" spans="6:7" x14ac:dyDescent="0.3">
      <c r="F1807" s="50"/>
      <c r="G1807" s="50"/>
    </row>
    <row r="1808" spans="6:7" x14ac:dyDescent="0.3">
      <c r="F1808" s="50"/>
      <c r="G1808" s="50"/>
    </row>
    <row r="1809" spans="6:7" x14ac:dyDescent="0.3">
      <c r="F1809" s="50"/>
      <c r="G1809" s="50"/>
    </row>
    <row r="1810" spans="6:7" x14ac:dyDescent="0.3">
      <c r="F1810" s="50"/>
      <c r="G1810" s="50"/>
    </row>
    <row r="1811" spans="6:7" x14ac:dyDescent="0.3">
      <c r="F1811" s="50"/>
      <c r="G1811" s="50"/>
    </row>
    <row r="1812" spans="6:7" x14ac:dyDescent="0.3">
      <c r="F1812" s="50"/>
      <c r="G1812" s="50"/>
    </row>
    <row r="1813" spans="6:7" x14ac:dyDescent="0.3">
      <c r="F1813" s="50"/>
      <c r="G1813" s="50"/>
    </row>
    <row r="1814" spans="6:7" x14ac:dyDescent="0.3">
      <c r="F1814" s="50"/>
      <c r="G1814" s="50"/>
    </row>
    <row r="1815" spans="6:7" x14ac:dyDescent="0.3">
      <c r="F1815" s="50"/>
      <c r="G1815" s="50"/>
    </row>
    <row r="1816" spans="6:7" x14ac:dyDescent="0.3">
      <c r="F1816" s="50"/>
      <c r="G1816" s="50"/>
    </row>
    <row r="1817" spans="6:7" x14ac:dyDescent="0.3">
      <c r="F1817" s="50"/>
      <c r="G1817" s="50"/>
    </row>
    <row r="1818" spans="6:7" x14ac:dyDescent="0.3">
      <c r="F1818" s="50"/>
      <c r="G1818" s="50"/>
    </row>
    <row r="1819" spans="6:7" x14ac:dyDescent="0.3">
      <c r="F1819" s="50"/>
      <c r="G1819" s="50"/>
    </row>
    <row r="1820" spans="6:7" x14ac:dyDescent="0.3">
      <c r="F1820" s="50"/>
      <c r="G1820" s="50"/>
    </row>
    <row r="1821" spans="6:7" x14ac:dyDescent="0.3">
      <c r="F1821" s="50"/>
      <c r="G1821" s="50"/>
    </row>
    <row r="1822" spans="6:7" x14ac:dyDescent="0.3">
      <c r="F1822" s="50"/>
      <c r="G1822" s="50"/>
    </row>
    <row r="1823" spans="6:7" x14ac:dyDescent="0.3">
      <c r="F1823" s="50"/>
      <c r="G1823" s="50"/>
    </row>
    <row r="1824" spans="6:7" x14ac:dyDescent="0.3">
      <c r="F1824" s="50"/>
      <c r="G1824" s="50"/>
    </row>
    <row r="1825" spans="6:7" x14ac:dyDescent="0.3">
      <c r="F1825" s="50"/>
      <c r="G1825" s="50"/>
    </row>
    <row r="1826" spans="6:7" x14ac:dyDescent="0.3">
      <c r="F1826" s="50"/>
      <c r="G1826" s="50"/>
    </row>
    <row r="1827" spans="6:7" x14ac:dyDescent="0.3">
      <c r="F1827" s="50"/>
      <c r="G1827" s="50"/>
    </row>
    <row r="1828" spans="6:7" x14ac:dyDescent="0.3">
      <c r="F1828" s="50"/>
      <c r="G1828" s="50"/>
    </row>
    <row r="1829" spans="6:7" x14ac:dyDescent="0.3">
      <c r="F1829" s="50"/>
      <c r="G1829" s="50"/>
    </row>
    <row r="1830" spans="6:7" x14ac:dyDescent="0.3">
      <c r="F1830" s="50"/>
      <c r="G1830" s="50"/>
    </row>
    <row r="1831" spans="6:7" x14ac:dyDescent="0.3">
      <c r="F1831" s="50"/>
      <c r="G1831" s="50"/>
    </row>
    <row r="1832" spans="6:7" x14ac:dyDescent="0.3">
      <c r="F1832" s="50"/>
      <c r="G1832" s="50"/>
    </row>
    <row r="1833" spans="6:7" x14ac:dyDescent="0.3">
      <c r="F1833" s="50"/>
      <c r="G1833" s="50"/>
    </row>
    <row r="1834" spans="6:7" x14ac:dyDescent="0.3">
      <c r="F1834" s="50"/>
      <c r="G1834" s="50"/>
    </row>
    <row r="1835" spans="6:7" x14ac:dyDescent="0.3">
      <c r="F1835" s="50"/>
      <c r="G1835" s="50"/>
    </row>
    <row r="1836" spans="6:7" x14ac:dyDescent="0.3">
      <c r="F1836" s="50"/>
      <c r="G1836" s="50"/>
    </row>
    <row r="1837" spans="6:7" x14ac:dyDescent="0.3">
      <c r="F1837" s="50"/>
      <c r="G1837" s="50"/>
    </row>
    <row r="1838" spans="6:7" x14ac:dyDescent="0.3">
      <c r="F1838" s="50"/>
      <c r="G1838" s="50"/>
    </row>
    <row r="1839" spans="6:7" x14ac:dyDescent="0.3">
      <c r="F1839" s="50"/>
      <c r="G1839" s="50"/>
    </row>
    <row r="1840" spans="6:7" x14ac:dyDescent="0.3">
      <c r="F1840" s="50"/>
      <c r="G1840" s="50"/>
    </row>
    <row r="1841" spans="6:7" x14ac:dyDescent="0.3">
      <c r="F1841" s="50"/>
      <c r="G1841" s="50"/>
    </row>
    <row r="1842" spans="6:7" x14ac:dyDescent="0.3">
      <c r="F1842" s="50"/>
      <c r="G1842" s="50"/>
    </row>
    <row r="1843" spans="6:7" x14ac:dyDescent="0.3">
      <c r="F1843" s="50"/>
      <c r="G1843" s="50"/>
    </row>
    <row r="1844" spans="6:7" x14ac:dyDescent="0.3">
      <c r="F1844" s="50"/>
      <c r="G1844" s="50"/>
    </row>
    <row r="1845" spans="6:7" x14ac:dyDescent="0.3">
      <c r="F1845" s="50"/>
      <c r="G1845" s="50"/>
    </row>
    <row r="1846" spans="6:7" x14ac:dyDescent="0.3">
      <c r="F1846" s="50"/>
      <c r="G1846" s="50"/>
    </row>
    <row r="1847" spans="6:7" x14ac:dyDescent="0.3">
      <c r="F1847" s="50"/>
      <c r="G1847" s="50"/>
    </row>
    <row r="1848" spans="6:7" x14ac:dyDescent="0.3">
      <c r="F1848" s="50"/>
      <c r="G1848" s="50"/>
    </row>
    <row r="1849" spans="6:7" x14ac:dyDescent="0.3">
      <c r="F1849" s="50"/>
      <c r="G1849" s="50"/>
    </row>
    <row r="1850" spans="6:7" x14ac:dyDescent="0.3">
      <c r="F1850" s="50"/>
      <c r="G1850" s="50"/>
    </row>
    <row r="1851" spans="6:7" x14ac:dyDescent="0.3">
      <c r="F1851" s="50"/>
      <c r="G1851" s="50"/>
    </row>
    <row r="1852" spans="6:7" x14ac:dyDescent="0.3">
      <c r="F1852" s="50"/>
      <c r="G1852" s="50"/>
    </row>
    <row r="1853" spans="6:7" x14ac:dyDescent="0.3">
      <c r="F1853" s="50"/>
      <c r="G1853" s="50"/>
    </row>
    <row r="1854" spans="6:7" x14ac:dyDescent="0.3">
      <c r="F1854" s="50"/>
      <c r="G1854" s="50"/>
    </row>
    <row r="1855" spans="6:7" x14ac:dyDescent="0.3">
      <c r="F1855" s="50"/>
      <c r="G1855" s="50"/>
    </row>
    <row r="1856" spans="6:7" x14ac:dyDescent="0.3">
      <c r="F1856" s="50"/>
      <c r="G1856" s="50"/>
    </row>
    <row r="1857" spans="6:7" x14ac:dyDescent="0.3">
      <c r="F1857" s="50"/>
      <c r="G1857" s="50"/>
    </row>
    <row r="1858" spans="6:7" x14ac:dyDescent="0.3">
      <c r="F1858" s="50"/>
      <c r="G1858" s="50"/>
    </row>
    <row r="1859" spans="6:7" x14ac:dyDescent="0.3">
      <c r="F1859" s="50"/>
      <c r="G1859" s="50"/>
    </row>
    <row r="1860" spans="6:7" x14ac:dyDescent="0.3">
      <c r="F1860" s="50"/>
      <c r="G1860" s="50"/>
    </row>
    <row r="1861" spans="6:7" x14ac:dyDescent="0.3">
      <c r="F1861" s="50"/>
      <c r="G1861" s="50"/>
    </row>
    <row r="1862" spans="6:7" x14ac:dyDescent="0.3">
      <c r="F1862" s="50"/>
      <c r="G1862" s="50"/>
    </row>
    <row r="1863" spans="6:7" x14ac:dyDescent="0.3">
      <c r="F1863" s="50"/>
      <c r="G1863" s="50"/>
    </row>
    <row r="1864" spans="6:7" x14ac:dyDescent="0.3">
      <c r="F1864" s="50"/>
      <c r="G1864" s="50"/>
    </row>
    <row r="1865" spans="6:7" x14ac:dyDescent="0.3">
      <c r="F1865" s="50"/>
      <c r="G1865" s="50"/>
    </row>
    <row r="1866" spans="6:7" x14ac:dyDescent="0.3">
      <c r="F1866" s="50"/>
      <c r="G1866" s="50"/>
    </row>
    <row r="1867" spans="6:7" x14ac:dyDescent="0.3">
      <c r="F1867" s="50"/>
      <c r="G1867" s="50"/>
    </row>
    <row r="1868" spans="6:7" x14ac:dyDescent="0.3">
      <c r="F1868" s="50"/>
      <c r="G1868" s="50"/>
    </row>
    <row r="1869" spans="6:7" x14ac:dyDescent="0.3">
      <c r="F1869" s="50"/>
      <c r="G1869" s="50"/>
    </row>
    <row r="1870" spans="6:7" x14ac:dyDescent="0.3">
      <c r="F1870" s="50"/>
      <c r="G1870" s="50"/>
    </row>
    <row r="1871" spans="6:7" x14ac:dyDescent="0.3">
      <c r="F1871" s="50"/>
      <c r="G1871" s="50"/>
    </row>
    <row r="1872" spans="6:7" x14ac:dyDescent="0.3">
      <c r="F1872" s="50"/>
      <c r="G1872" s="50"/>
    </row>
    <row r="1873" spans="6:7" x14ac:dyDescent="0.3">
      <c r="F1873" s="50"/>
      <c r="G1873" s="50"/>
    </row>
    <row r="1874" spans="6:7" x14ac:dyDescent="0.3">
      <c r="F1874" s="50"/>
      <c r="G1874" s="50"/>
    </row>
    <row r="1875" spans="6:7" x14ac:dyDescent="0.3">
      <c r="F1875" s="50"/>
      <c r="G1875" s="50"/>
    </row>
    <row r="1876" spans="6:7" x14ac:dyDescent="0.3">
      <c r="F1876" s="50"/>
      <c r="G1876" s="50"/>
    </row>
    <row r="1877" spans="6:7" x14ac:dyDescent="0.3">
      <c r="F1877" s="50"/>
      <c r="G1877" s="50"/>
    </row>
    <row r="1878" spans="6:7" x14ac:dyDescent="0.3">
      <c r="F1878" s="50"/>
      <c r="G1878" s="50"/>
    </row>
    <row r="1879" spans="6:7" x14ac:dyDescent="0.3">
      <c r="F1879" s="50"/>
      <c r="G1879" s="50"/>
    </row>
    <row r="1880" spans="6:7" x14ac:dyDescent="0.3">
      <c r="F1880" s="50"/>
      <c r="G1880" s="50"/>
    </row>
    <row r="1881" spans="6:7" x14ac:dyDescent="0.3">
      <c r="F1881" s="50"/>
      <c r="G1881" s="50"/>
    </row>
    <row r="1882" spans="6:7" x14ac:dyDescent="0.3">
      <c r="F1882" s="50"/>
      <c r="G1882" s="50"/>
    </row>
    <row r="1883" spans="6:7" x14ac:dyDescent="0.3">
      <c r="F1883" s="50"/>
      <c r="G1883" s="50"/>
    </row>
    <row r="1884" spans="6:7" x14ac:dyDescent="0.3">
      <c r="F1884" s="50"/>
      <c r="G1884" s="50"/>
    </row>
    <row r="1885" spans="6:7" x14ac:dyDescent="0.3">
      <c r="F1885" s="50"/>
      <c r="G1885" s="50"/>
    </row>
    <row r="1886" spans="6:7" x14ac:dyDescent="0.3">
      <c r="F1886" s="50"/>
      <c r="G1886" s="50"/>
    </row>
    <row r="1887" spans="6:7" x14ac:dyDescent="0.3">
      <c r="F1887" s="50"/>
      <c r="G1887" s="50"/>
    </row>
    <row r="1888" spans="6:7" x14ac:dyDescent="0.3">
      <c r="F1888" s="50"/>
      <c r="G1888" s="50"/>
    </row>
    <row r="1889" spans="6:7" x14ac:dyDescent="0.3">
      <c r="F1889" s="50"/>
      <c r="G1889" s="50"/>
    </row>
    <row r="1890" spans="6:7" x14ac:dyDescent="0.3">
      <c r="F1890" s="50"/>
      <c r="G1890" s="50"/>
    </row>
    <row r="1891" spans="6:7" x14ac:dyDescent="0.3">
      <c r="F1891" s="50"/>
      <c r="G1891" s="50"/>
    </row>
    <row r="1892" spans="6:7" x14ac:dyDescent="0.3">
      <c r="F1892" s="50"/>
      <c r="G1892" s="50"/>
    </row>
    <row r="1893" spans="6:7" x14ac:dyDescent="0.3">
      <c r="F1893" s="50"/>
      <c r="G1893" s="50"/>
    </row>
    <row r="1894" spans="6:7" x14ac:dyDescent="0.3">
      <c r="F1894" s="50"/>
      <c r="G1894" s="50"/>
    </row>
    <row r="1895" spans="6:7" x14ac:dyDescent="0.3">
      <c r="F1895" s="50"/>
      <c r="G1895" s="50"/>
    </row>
    <row r="1896" spans="6:7" x14ac:dyDescent="0.3">
      <c r="F1896" s="50"/>
      <c r="G1896" s="50"/>
    </row>
    <row r="1897" spans="6:7" x14ac:dyDescent="0.3">
      <c r="F1897" s="50"/>
      <c r="G1897" s="50"/>
    </row>
    <row r="1898" spans="6:7" x14ac:dyDescent="0.3">
      <c r="F1898" s="50"/>
      <c r="G1898" s="50"/>
    </row>
    <row r="1899" spans="6:7" x14ac:dyDescent="0.3">
      <c r="F1899" s="50"/>
      <c r="G1899" s="50"/>
    </row>
    <row r="1900" spans="6:7" x14ac:dyDescent="0.3">
      <c r="F1900" s="50"/>
      <c r="G1900" s="50"/>
    </row>
    <row r="1901" spans="6:7" x14ac:dyDescent="0.3">
      <c r="F1901" s="50"/>
      <c r="G1901" s="50"/>
    </row>
    <row r="1902" spans="6:7" x14ac:dyDescent="0.3">
      <c r="F1902" s="50"/>
      <c r="G1902" s="50"/>
    </row>
    <row r="1903" spans="6:7" x14ac:dyDescent="0.3">
      <c r="F1903" s="50"/>
      <c r="G1903" s="50"/>
    </row>
    <row r="1904" spans="6:7" x14ac:dyDescent="0.3">
      <c r="F1904" s="50"/>
      <c r="G1904" s="50"/>
    </row>
    <row r="1905" spans="6:7" x14ac:dyDescent="0.3">
      <c r="F1905" s="50"/>
      <c r="G1905" s="50"/>
    </row>
    <row r="1906" spans="6:7" x14ac:dyDescent="0.3">
      <c r="F1906" s="50"/>
      <c r="G1906" s="50"/>
    </row>
    <row r="1907" spans="6:7" x14ac:dyDescent="0.3">
      <c r="F1907" s="50"/>
      <c r="G1907" s="50"/>
    </row>
    <row r="1908" spans="6:7" x14ac:dyDescent="0.3">
      <c r="F1908" s="50"/>
      <c r="G1908" s="50"/>
    </row>
    <row r="1909" spans="6:7" x14ac:dyDescent="0.3">
      <c r="F1909" s="50"/>
      <c r="G1909" s="50"/>
    </row>
    <row r="1910" spans="6:7" x14ac:dyDescent="0.3">
      <c r="F1910" s="50"/>
      <c r="G1910" s="50"/>
    </row>
    <row r="1911" spans="6:7" x14ac:dyDescent="0.3">
      <c r="F1911" s="50"/>
      <c r="G1911" s="50"/>
    </row>
    <row r="1912" spans="6:7" x14ac:dyDescent="0.3">
      <c r="F1912" s="50"/>
      <c r="G1912" s="50"/>
    </row>
    <row r="1913" spans="6:7" x14ac:dyDescent="0.3">
      <c r="F1913" s="50"/>
      <c r="G1913" s="50"/>
    </row>
    <row r="1914" spans="6:7" x14ac:dyDescent="0.3">
      <c r="F1914" s="50"/>
      <c r="G1914" s="50"/>
    </row>
    <row r="1915" spans="6:7" x14ac:dyDescent="0.3">
      <c r="F1915" s="50"/>
      <c r="G1915" s="50"/>
    </row>
    <row r="1916" spans="6:7" x14ac:dyDescent="0.3">
      <c r="F1916" s="50"/>
      <c r="G1916" s="50"/>
    </row>
    <row r="1917" spans="6:7" x14ac:dyDescent="0.3">
      <c r="F1917" s="50"/>
      <c r="G1917" s="50"/>
    </row>
    <row r="1918" spans="6:7" x14ac:dyDescent="0.3">
      <c r="F1918" s="50"/>
      <c r="G1918" s="50"/>
    </row>
    <row r="1919" spans="6:7" x14ac:dyDescent="0.3">
      <c r="F1919" s="50"/>
      <c r="G1919" s="50"/>
    </row>
    <row r="1920" spans="6:7" x14ac:dyDescent="0.3">
      <c r="F1920" s="50"/>
      <c r="G1920" s="50"/>
    </row>
    <row r="1921" spans="6:7" x14ac:dyDescent="0.3">
      <c r="F1921" s="50"/>
      <c r="G1921" s="50"/>
    </row>
    <row r="1922" spans="6:7" x14ac:dyDescent="0.3">
      <c r="F1922" s="50"/>
      <c r="G1922" s="50"/>
    </row>
    <row r="1923" spans="6:7" x14ac:dyDescent="0.3">
      <c r="F1923" s="50"/>
      <c r="G1923" s="50"/>
    </row>
    <row r="1924" spans="6:7" x14ac:dyDescent="0.3">
      <c r="F1924" s="50"/>
      <c r="G1924" s="50"/>
    </row>
    <row r="1925" spans="6:7" x14ac:dyDescent="0.3">
      <c r="F1925" s="50"/>
      <c r="G1925" s="50"/>
    </row>
    <row r="1926" spans="6:7" x14ac:dyDescent="0.3">
      <c r="F1926" s="50"/>
      <c r="G1926" s="50"/>
    </row>
    <row r="1927" spans="6:7" x14ac:dyDescent="0.3">
      <c r="F1927" s="50"/>
      <c r="G1927" s="50"/>
    </row>
    <row r="1928" spans="6:7" x14ac:dyDescent="0.3">
      <c r="F1928" s="50"/>
      <c r="G1928" s="50"/>
    </row>
    <row r="1929" spans="6:7" x14ac:dyDescent="0.3">
      <c r="F1929" s="50"/>
      <c r="G1929" s="50"/>
    </row>
    <row r="1930" spans="6:7" x14ac:dyDescent="0.3">
      <c r="F1930" s="50"/>
      <c r="G1930" s="50"/>
    </row>
    <row r="1931" spans="6:7" x14ac:dyDescent="0.3">
      <c r="F1931" s="50"/>
      <c r="G1931" s="50"/>
    </row>
    <row r="1932" spans="6:7" x14ac:dyDescent="0.3">
      <c r="F1932" s="50"/>
      <c r="G1932" s="50"/>
    </row>
    <row r="1933" spans="6:7" x14ac:dyDescent="0.3">
      <c r="F1933" s="50"/>
      <c r="G1933" s="50"/>
    </row>
    <row r="1934" spans="6:7" x14ac:dyDescent="0.3">
      <c r="F1934" s="50"/>
      <c r="G1934" s="50"/>
    </row>
    <row r="1935" spans="6:7" x14ac:dyDescent="0.3">
      <c r="F1935" s="50"/>
      <c r="G1935" s="50"/>
    </row>
    <row r="1936" spans="6:7" x14ac:dyDescent="0.3">
      <c r="F1936" s="50"/>
      <c r="G1936" s="50"/>
    </row>
    <row r="1937" spans="6:7" x14ac:dyDescent="0.3">
      <c r="F1937" s="50"/>
      <c r="G1937" s="50"/>
    </row>
    <row r="1938" spans="6:7" x14ac:dyDescent="0.3">
      <c r="F1938" s="50"/>
      <c r="G1938" s="50"/>
    </row>
    <row r="1939" spans="6:7" x14ac:dyDescent="0.3">
      <c r="F1939" s="50"/>
      <c r="G1939" s="50"/>
    </row>
    <row r="1940" spans="6:7" x14ac:dyDescent="0.3">
      <c r="F1940" s="50"/>
      <c r="G1940" s="50"/>
    </row>
    <row r="1941" spans="6:7" x14ac:dyDescent="0.3">
      <c r="F1941" s="50"/>
      <c r="G1941" s="50"/>
    </row>
    <row r="1942" spans="6:7" x14ac:dyDescent="0.3">
      <c r="F1942" s="50"/>
      <c r="G1942" s="50"/>
    </row>
    <row r="1943" spans="6:7" x14ac:dyDescent="0.3">
      <c r="F1943" s="50"/>
      <c r="G1943" s="50"/>
    </row>
    <row r="1944" spans="6:7" x14ac:dyDescent="0.3">
      <c r="F1944" s="50"/>
      <c r="G1944" s="50"/>
    </row>
    <row r="1945" spans="6:7" x14ac:dyDescent="0.3">
      <c r="F1945" s="50"/>
      <c r="G1945" s="50"/>
    </row>
    <row r="1946" spans="6:7" x14ac:dyDescent="0.3">
      <c r="F1946" s="50"/>
      <c r="G1946" s="50"/>
    </row>
    <row r="1947" spans="6:7" x14ac:dyDescent="0.3">
      <c r="F1947" s="50"/>
      <c r="G1947" s="50"/>
    </row>
    <row r="1948" spans="6:7" x14ac:dyDescent="0.3">
      <c r="F1948" s="50"/>
      <c r="G1948" s="50"/>
    </row>
    <row r="1949" spans="6:7" x14ac:dyDescent="0.3">
      <c r="F1949" s="50"/>
      <c r="G1949" s="50"/>
    </row>
    <row r="1950" spans="6:7" x14ac:dyDescent="0.3">
      <c r="F1950" s="50"/>
      <c r="G1950" s="50"/>
    </row>
    <row r="1951" spans="6:7" x14ac:dyDescent="0.3">
      <c r="F1951" s="50"/>
      <c r="G1951" s="50"/>
    </row>
    <row r="1952" spans="6:7" x14ac:dyDescent="0.3">
      <c r="F1952" s="50"/>
      <c r="G1952" s="50"/>
    </row>
    <row r="1953" spans="6:7" x14ac:dyDescent="0.3">
      <c r="F1953" s="50"/>
      <c r="G1953" s="50"/>
    </row>
    <row r="1954" spans="6:7" x14ac:dyDescent="0.3">
      <c r="F1954" s="50"/>
      <c r="G1954" s="50"/>
    </row>
    <row r="1955" spans="6:7" x14ac:dyDescent="0.3">
      <c r="F1955" s="50"/>
      <c r="G1955" s="50"/>
    </row>
    <row r="1956" spans="6:7" x14ac:dyDescent="0.3">
      <c r="F1956" s="50"/>
      <c r="G1956" s="50"/>
    </row>
    <row r="1957" spans="6:7" x14ac:dyDescent="0.3">
      <c r="F1957" s="50"/>
      <c r="G1957" s="50"/>
    </row>
    <row r="1958" spans="6:7" x14ac:dyDescent="0.3">
      <c r="F1958" s="50"/>
      <c r="G1958" s="50"/>
    </row>
    <row r="1959" spans="6:7" x14ac:dyDescent="0.3">
      <c r="F1959" s="50"/>
      <c r="G1959" s="50"/>
    </row>
    <row r="1960" spans="6:7" x14ac:dyDescent="0.3">
      <c r="F1960" s="50"/>
      <c r="G1960" s="50"/>
    </row>
    <row r="1961" spans="6:7" x14ac:dyDescent="0.3">
      <c r="F1961" s="50"/>
      <c r="G1961" s="50"/>
    </row>
    <row r="1962" spans="6:7" x14ac:dyDescent="0.3">
      <c r="F1962" s="50"/>
      <c r="G1962" s="50"/>
    </row>
    <row r="1963" spans="6:7" x14ac:dyDescent="0.3">
      <c r="F1963" s="50"/>
      <c r="G1963" s="50"/>
    </row>
    <row r="1964" spans="6:7" x14ac:dyDescent="0.3">
      <c r="F1964" s="50"/>
      <c r="G1964" s="50"/>
    </row>
    <row r="1965" spans="6:7" x14ac:dyDescent="0.3">
      <c r="F1965" s="50"/>
      <c r="G1965" s="50"/>
    </row>
    <row r="1966" spans="6:7" x14ac:dyDescent="0.3">
      <c r="F1966" s="50"/>
      <c r="G1966" s="50"/>
    </row>
    <row r="1967" spans="6:7" x14ac:dyDescent="0.3">
      <c r="F1967" s="50"/>
      <c r="G1967" s="50"/>
    </row>
    <row r="1968" spans="6:7" x14ac:dyDescent="0.3">
      <c r="F1968" s="50"/>
      <c r="G1968" s="50"/>
    </row>
    <row r="1969" spans="6:7" x14ac:dyDescent="0.3">
      <c r="F1969" s="50"/>
      <c r="G1969" s="50"/>
    </row>
    <row r="1970" spans="6:7" x14ac:dyDescent="0.3">
      <c r="F1970" s="50"/>
      <c r="G1970" s="50"/>
    </row>
    <row r="1971" spans="6:7" x14ac:dyDescent="0.3">
      <c r="F1971" s="50"/>
      <c r="G1971" s="50"/>
    </row>
    <row r="1972" spans="6:7" x14ac:dyDescent="0.3">
      <c r="F1972" s="50"/>
      <c r="G1972" s="50"/>
    </row>
    <row r="1973" spans="6:7" x14ac:dyDescent="0.3">
      <c r="F1973" s="50"/>
      <c r="G1973" s="50"/>
    </row>
    <row r="1974" spans="6:7" x14ac:dyDescent="0.3">
      <c r="F1974" s="50"/>
      <c r="G1974" s="50"/>
    </row>
    <row r="1975" spans="6:7" x14ac:dyDescent="0.3">
      <c r="F1975" s="50"/>
      <c r="G1975" s="50"/>
    </row>
    <row r="1976" spans="6:7" x14ac:dyDescent="0.3">
      <c r="F1976" s="50"/>
      <c r="G1976" s="50"/>
    </row>
    <row r="1977" spans="6:7" x14ac:dyDescent="0.3">
      <c r="F1977" s="50"/>
      <c r="G1977" s="50"/>
    </row>
    <row r="1978" spans="6:7" x14ac:dyDescent="0.3">
      <c r="F1978" s="50"/>
      <c r="G1978" s="50"/>
    </row>
    <row r="1979" spans="6:7" x14ac:dyDescent="0.3">
      <c r="F1979" s="50"/>
      <c r="G1979" s="50"/>
    </row>
    <row r="1980" spans="6:7" x14ac:dyDescent="0.3">
      <c r="F1980" s="50"/>
      <c r="G1980" s="50"/>
    </row>
    <row r="1981" spans="6:7" x14ac:dyDescent="0.3">
      <c r="F1981" s="50"/>
      <c r="G1981" s="50"/>
    </row>
    <row r="1982" spans="6:7" x14ac:dyDescent="0.3">
      <c r="F1982" s="50"/>
      <c r="G1982" s="50"/>
    </row>
    <row r="1983" spans="6:7" x14ac:dyDescent="0.3">
      <c r="F1983" s="50"/>
      <c r="G1983" s="50"/>
    </row>
    <row r="1984" spans="6:7" x14ac:dyDescent="0.3">
      <c r="F1984" s="50"/>
      <c r="G1984" s="50"/>
    </row>
    <row r="1985" spans="6:7" x14ac:dyDescent="0.3">
      <c r="F1985" s="50"/>
      <c r="G1985" s="50"/>
    </row>
    <row r="1986" spans="6:7" x14ac:dyDescent="0.3">
      <c r="F1986" s="50"/>
      <c r="G1986" s="50"/>
    </row>
    <row r="1987" spans="6:7" x14ac:dyDescent="0.3">
      <c r="F1987" s="50"/>
      <c r="G1987" s="50"/>
    </row>
    <row r="1988" spans="6:7" x14ac:dyDescent="0.3">
      <c r="F1988" s="50"/>
      <c r="G1988" s="50"/>
    </row>
    <row r="1989" spans="6:7" x14ac:dyDescent="0.3">
      <c r="F1989" s="50"/>
      <c r="G1989" s="50"/>
    </row>
    <row r="1990" spans="6:7" x14ac:dyDescent="0.3">
      <c r="F1990" s="50"/>
      <c r="G1990" s="50"/>
    </row>
    <row r="1991" spans="6:7" x14ac:dyDescent="0.3">
      <c r="F1991" s="50"/>
      <c r="G1991" s="50"/>
    </row>
    <row r="1992" spans="6:7" x14ac:dyDescent="0.3">
      <c r="F1992" s="50"/>
      <c r="G1992" s="50"/>
    </row>
    <row r="1993" spans="6:7" x14ac:dyDescent="0.3">
      <c r="F1993" s="50"/>
      <c r="G1993" s="50"/>
    </row>
    <row r="1994" spans="6:7" x14ac:dyDescent="0.3">
      <c r="F1994" s="50"/>
      <c r="G1994" s="50"/>
    </row>
    <row r="1995" spans="6:7" x14ac:dyDescent="0.3">
      <c r="F1995" s="50"/>
      <c r="G1995" s="50"/>
    </row>
    <row r="1996" spans="6:7" x14ac:dyDescent="0.3">
      <c r="F1996" s="50"/>
      <c r="G1996" s="50"/>
    </row>
    <row r="1997" spans="6:7" x14ac:dyDescent="0.3">
      <c r="F1997" s="50"/>
      <c r="G1997" s="50"/>
    </row>
    <row r="1998" spans="6:7" x14ac:dyDescent="0.3">
      <c r="F1998" s="50"/>
      <c r="G1998" s="50"/>
    </row>
    <row r="1999" spans="6:7" x14ac:dyDescent="0.3">
      <c r="F1999" s="50"/>
      <c r="G1999" s="50"/>
    </row>
    <row r="2000" spans="6:7" x14ac:dyDescent="0.3">
      <c r="F2000" s="50"/>
      <c r="G2000" s="50"/>
    </row>
    <row r="2001" spans="6:7" x14ac:dyDescent="0.3">
      <c r="F2001" s="50"/>
      <c r="G2001" s="50"/>
    </row>
    <row r="2002" spans="6:7" x14ac:dyDescent="0.3">
      <c r="F2002" s="50"/>
      <c r="G2002" s="50"/>
    </row>
    <row r="2003" spans="6:7" x14ac:dyDescent="0.3">
      <c r="F2003" s="50"/>
      <c r="G2003" s="50"/>
    </row>
    <row r="2004" spans="6:7" x14ac:dyDescent="0.3">
      <c r="F2004" s="50"/>
      <c r="G2004" s="50"/>
    </row>
    <row r="2005" spans="6:7" x14ac:dyDescent="0.3">
      <c r="F2005" s="50"/>
      <c r="G2005" s="50"/>
    </row>
    <row r="2006" spans="6:7" x14ac:dyDescent="0.3">
      <c r="F2006" s="50"/>
      <c r="G2006" s="50"/>
    </row>
    <row r="2007" spans="6:7" x14ac:dyDescent="0.3">
      <c r="F2007" s="50"/>
      <c r="G2007" s="50"/>
    </row>
    <row r="2008" spans="6:7" x14ac:dyDescent="0.3">
      <c r="F2008" s="50"/>
      <c r="G2008" s="50"/>
    </row>
    <row r="2009" spans="6:7" x14ac:dyDescent="0.3">
      <c r="F2009" s="50"/>
      <c r="G2009" s="50"/>
    </row>
    <row r="2010" spans="6:7" x14ac:dyDescent="0.3">
      <c r="F2010" s="50"/>
      <c r="G2010" s="50"/>
    </row>
    <row r="2011" spans="6:7" x14ac:dyDescent="0.3">
      <c r="F2011" s="50"/>
      <c r="G2011" s="50"/>
    </row>
    <row r="2012" spans="6:7" x14ac:dyDescent="0.3">
      <c r="F2012" s="50"/>
      <c r="G2012" s="50"/>
    </row>
    <row r="2013" spans="6:7" x14ac:dyDescent="0.3">
      <c r="F2013" s="50"/>
      <c r="G2013" s="50"/>
    </row>
    <row r="2014" spans="6:7" x14ac:dyDescent="0.3">
      <c r="F2014" s="50"/>
      <c r="G2014" s="50"/>
    </row>
    <row r="2015" spans="6:7" x14ac:dyDescent="0.3">
      <c r="F2015" s="50"/>
      <c r="G2015" s="50"/>
    </row>
    <row r="2016" spans="6:7" x14ac:dyDescent="0.3">
      <c r="F2016" s="50"/>
      <c r="G2016" s="50"/>
    </row>
    <row r="2017" spans="6:7" x14ac:dyDescent="0.3">
      <c r="F2017" s="50"/>
      <c r="G2017" s="50"/>
    </row>
    <row r="2018" spans="6:7" x14ac:dyDescent="0.3">
      <c r="F2018" s="50"/>
      <c r="G2018" s="50"/>
    </row>
    <row r="2019" spans="6:7" x14ac:dyDescent="0.3">
      <c r="F2019" s="50"/>
      <c r="G2019" s="50"/>
    </row>
    <row r="2020" spans="6:7" x14ac:dyDescent="0.3">
      <c r="F2020" s="50"/>
      <c r="G2020" s="50"/>
    </row>
    <row r="2021" spans="6:7" x14ac:dyDescent="0.3">
      <c r="F2021" s="50"/>
      <c r="G2021" s="50"/>
    </row>
    <row r="2022" spans="6:7" x14ac:dyDescent="0.3">
      <c r="F2022" s="50"/>
      <c r="G2022" s="50"/>
    </row>
    <row r="2023" spans="6:7" x14ac:dyDescent="0.3">
      <c r="F2023" s="50"/>
      <c r="G2023" s="50"/>
    </row>
    <row r="2024" spans="6:7" x14ac:dyDescent="0.3">
      <c r="F2024" s="50"/>
      <c r="G2024" s="50"/>
    </row>
    <row r="2025" spans="6:7" x14ac:dyDescent="0.3">
      <c r="F2025" s="50"/>
      <c r="G2025" s="50"/>
    </row>
    <row r="2026" spans="6:7" x14ac:dyDescent="0.3">
      <c r="F2026" s="50"/>
      <c r="G2026" s="50"/>
    </row>
    <row r="2027" spans="6:7" x14ac:dyDescent="0.3">
      <c r="F2027" s="50"/>
      <c r="G2027" s="50"/>
    </row>
    <row r="2028" spans="6:7" x14ac:dyDescent="0.3">
      <c r="F2028" s="50"/>
      <c r="G2028" s="50"/>
    </row>
    <row r="2029" spans="6:7" x14ac:dyDescent="0.3">
      <c r="F2029" s="50"/>
      <c r="G2029" s="50"/>
    </row>
    <row r="2030" spans="6:7" x14ac:dyDescent="0.3">
      <c r="F2030" s="50"/>
      <c r="G2030" s="50"/>
    </row>
    <row r="2031" spans="6:7" x14ac:dyDescent="0.3">
      <c r="F2031" s="50"/>
      <c r="G2031" s="50"/>
    </row>
    <row r="2032" spans="6:7" x14ac:dyDescent="0.3">
      <c r="F2032" s="50"/>
      <c r="G2032" s="50"/>
    </row>
    <row r="2033" spans="6:7" x14ac:dyDescent="0.3">
      <c r="F2033" s="50"/>
      <c r="G2033" s="50"/>
    </row>
    <row r="2034" spans="6:7" x14ac:dyDescent="0.3">
      <c r="F2034" s="50"/>
      <c r="G2034" s="50"/>
    </row>
    <row r="2035" spans="6:7" x14ac:dyDescent="0.3">
      <c r="F2035" s="50"/>
      <c r="G2035" s="50"/>
    </row>
    <row r="2036" spans="6:7" x14ac:dyDescent="0.3">
      <c r="F2036" s="50"/>
      <c r="G2036" s="50"/>
    </row>
    <row r="2037" spans="6:7" x14ac:dyDescent="0.3">
      <c r="F2037" s="50"/>
      <c r="G2037" s="50"/>
    </row>
    <row r="2038" spans="6:7" x14ac:dyDescent="0.3">
      <c r="F2038" s="50"/>
      <c r="G2038" s="50"/>
    </row>
    <row r="2039" spans="6:7" x14ac:dyDescent="0.3">
      <c r="F2039" s="50"/>
      <c r="G2039" s="50"/>
    </row>
    <row r="2040" spans="6:7" x14ac:dyDescent="0.3">
      <c r="F2040" s="50"/>
      <c r="G2040" s="50"/>
    </row>
    <row r="2041" spans="6:7" x14ac:dyDescent="0.3">
      <c r="F2041" s="50"/>
      <c r="G2041" s="50"/>
    </row>
    <row r="2042" spans="6:7" x14ac:dyDescent="0.3">
      <c r="F2042" s="50"/>
      <c r="G2042" s="50"/>
    </row>
    <row r="2043" spans="6:7" x14ac:dyDescent="0.3">
      <c r="F2043" s="50"/>
      <c r="G2043" s="50"/>
    </row>
    <row r="2044" spans="6:7" x14ac:dyDescent="0.3">
      <c r="F2044" s="50"/>
      <c r="G2044" s="50"/>
    </row>
    <row r="2045" spans="6:7" x14ac:dyDescent="0.3">
      <c r="F2045" s="50"/>
      <c r="G2045" s="50"/>
    </row>
    <row r="2046" spans="6:7" x14ac:dyDescent="0.3">
      <c r="F2046" s="50"/>
      <c r="G2046" s="50"/>
    </row>
    <row r="2047" spans="6:7" x14ac:dyDescent="0.3">
      <c r="F2047" s="50"/>
      <c r="G2047" s="50"/>
    </row>
    <row r="2048" spans="6:7" x14ac:dyDescent="0.3">
      <c r="F2048" s="50"/>
      <c r="G2048" s="50"/>
    </row>
    <row r="2049" spans="6:7" x14ac:dyDescent="0.3">
      <c r="F2049" s="50"/>
      <c r="G2049" s="50"/>
    </row>
    <row r="2050" spans="6:7" x14ac:dyDescent="0.3">
      <c r="F2050" s="50"/>
      <c r="G2050" s="50"/>
    </row>
    <row r="2051" spans="6:7" x14ac:dyDescent="0.3">
      <c r="F2051" s="50"/>
      <c r="G2051" s="50"/>
    </row>
    <row r="2052" spans="6:7" x14ac:dyDescent="0.3">
      <c r="F2052" s="50"/>
      <c r="G2052" s="50"/>
    </row>
    <row r="2053" spans="6:7" x14ac:dyDescent="0.3">
      <c r="F2053" s="50"/>
      <c r="G2053" s="50"/>
    </row>
    <row r="2054" spans="6:7" x14ac:dyDescent="0.3">
      <c r="F2054" s="50"/>
      <c r="G2054" s="50"/>
    </row>
    <row r="2055" spans="6:7" x14ac:dyDescent="0.3">
      <c r="F2055" s="50"/>
      <c r="G2055" s="50"/>
    </row>
    <row r="2056" spans="6:7" x14ac:dyDescent="0.3">
      <c r="F2056" s="50"/>
      <c r="G2056" s="50"/>
    </row>
    <row r="2057" spans="6:7" x14ac:dyDescent="0.3">
      <c r="F2057" s="50"/>
      <c r="G2057" s="50"/>
    </row>
    <row r="2058" spans="6:7" x14ac:dyDescent="0.3">
      <c r="F2058" s="50"/>
      <c r="G2058" s="50"/>
    </row>
    <row r="2059" spans="6:7" x14ac:dyDescent="0.3">
      <c r="F2059" s="50"/>
      <c r="G2059" s="50"/>
    </row>
    <row r="2060" spans="6:7" x14ac:dyDescent="0.3">
      <c r="F2060" s="50"/>
      <c r="G2060" s="50"/>
    </row>
    <row r="2061" spans="6:7" x14ac:dyDescent="0.3">
      <c r="F2061" s="50"/>
      <c r="G2061" s="50"/>
    </row>
    <row r="2062" spans="6:7" x14ac:dyDescent="0.3">
      <c r="F2062" s="50"/>
      <c r="G2062" s="50"/>
    </row>
    <row r="2063" spans="6:7" x14ac:dyDescent="0.3">
      <c r="F2063" s="50"/>
      <c r="G2063" s="50"/>
    </row>
    <row r="2064" spans="6:7" x14ac:dyDescent="0.3">
      <c r="F2064" s="50"/>
      <c r="G2064" s="50"/>
    </row>
    <row r="2065" spans="6:7" x14ac:dyDescent="0.3">
      <c r="F2065" s="50"/>
      <c r="G2065" s="50"/>
    </row>
    <row r="2066" spans="6:7" x14ac:dyDescent="0.3">
      <c r="F2066" s="50"/>
      <c r="G2066" s="50"/>
    </row>
    <row r="2067" spans="6:7" x14ac:dyDescent="0.3">
      <c r="F2067" s="50"/>
      <c r="G2067" s="50"/>
    </row>
    <row r="2068" spans="6:7" x14ac:dyDescent="0.3">
      <c r="F2068" s="50"/>
      <c r="G2068" s="50"/>
    </row>
    <row r="2069" spans="6:7" x14ac:dyDescent="0.3">
      <c r="F2069" s="50"/>
      <c r="G2069" s="50"/>
    </row>
    <row r="2070" spans="6:7" x14ac:dyDescent="0.3">
      <c r="F2070" s="50"/>
      <c r="G2070" s="50"/>
    </row>
    <row r="2071" spans="6:7" x14ac:dyDescent="0.3">
      <c r="F2071" s="50"/>
      <c r="G2071" s="50"/>
    </row>
    <row r="2072" spans="6:7" x14ac:dyDescent="0.3">
      <c r="F2072" s="50"/>
      <c r="G2072" s="50"/>
    </row>
    <row r="2073" spans="6:7" x14ac:dyDescent="0.3">
      <c r="F2073" s="50"/>
      <c r="G2073" s="50"/>
    </row>
    <row r="2074" spans="6:7" x14ac:dyDescent="0.3">
      <c r="F2074" s="50"/>
      <c r="G2074" s="50"/>
    </row>
    <row r="2075" spans="6:7" x14ac:dyDescent="0.3">
      <c r="F2075" s="50"/>
      <c r="G2075" s="50"/>
    </row>
    <row r="2076" spans="6:7" x14ac:dyDescent="0.3">
      <c r="F2076" s="50"/>
      <c r="G2076" s="50"/>
    </row>
    <row r="2077" spans="6:7" x14ac:dyDescent="0.3">
      <c r="F2077" s="50"/>
      <c r="G2077" s="50"/>
    </row>
    <row r="2078" spans="6:7" x14ac:dyDescent="0.3">
      <c r="F2078" s="50"/>
      <c r="G2078" s="50"/>
    </row>
    <row r="2079" spans="6:7" x14ac:dyDescent="0.3">
      <c r="F2079" s="50"/>
      <c r="G2079" s="50"/>
    </row>
    <row r="2080" spans="6:7" x14ac:dyDescent="0.3">
      <c r="F2080" s="50"/>
      <c r="G2080" s="50"/>
    </row>
    <row r="2081" spans="6:7" x14ac:dyDescent="0.3">
      <c r="F2081" s="50"/>
      <c r="G2081" s="50"/>
    </row>
    <row r="2082" spans="6:7" x14ac:dyDescent="0.3">
      <c r="F2082" s="50"/>
      <c r="G2082" s="50"/>
    </row>
    <row r="2083" spans="6:7" x14ac:dyDescent="0.3">
      <c r="F2083" s="50"/>
      <c r="G2083" s="50"/>
    </row>
    <row r="2084" spans="6:7" x14ac:dyDescent="0.3">
      <c r="F2084" s="50"/>
      <c r="G2084" s="50"/>
    </row>
    <row r="2085" spans="6:7" x14ac:dyDescent="0.3">
      <c r="F2085" s="50"/>
      <c r="G2085" s="50"/>
    </row>
    <row r="2086" spans="6:7" x14ac:dyDescent="0.3">
      <c r="F2086" s="50"/>
      <c r="G2086" s="50"/>
    </row>
    <row r="2087" spans="6:7" x14ac:dyDescent="0.3">
      <c r="F2087" s="50"/>
      <c r="G2087" s="50"/>
    </row>
    <row r="2088" spans="6:7" x14ac:dyDescent="0.3">
      <c r="F2088" s="50"/>
      <c r="G2088" s="50"/>
    </row>
    <row r="2089" spans="6:7" x14ac:dyDescent="0.3">
      <c r="F2089" s="50"/>
      <c r="G2089" s="50"/>
    </row>
    <row r="2090" spans="6:7" x14ac:dyDescent="0.3">
      <c r="F2090" s="50"/>
      <c r="G2090" s="50"/>
    </row>
    <row r="2091" spans="6:7" x14ac:dyDescent="0.3">
      <c r="F2091" s="50"/>
      <c r="G2091" s="50"/>
    </row>
    <row r="2092" spans="6:7" x14ac:dyDescent="0.3">
      <c r="F2092" s="50"/>
      <c r="G2092" s="50"/>
    </row>
    <row r="2093" spans="6:7" x14ac:dyDescent="0.3">
      <c r="F2093" s="50"/>
      <c r="G2093" s="50"/>
    </row>
    <row r="2094" spans="6:7" x14ac:dyDescent="0.3">
      <c r="F2094" s="50"/>
      <c r="G2094" s="50"/>
    </row>
    <row r="2095" spans="6:7" x14ac:dyDescent="0.3">
      <c r="F2095" s="50"/>
      <c r="G2095" s="50"/>
    </row>
    <row r="2096" spans="6:7" x14ac:dyDescent="0.3">
      <c r="F2096" s="50"/>
      <c r="G2096" s="50"/>
    </row>
    <row r="2097" spans="6:7" x14ac:dyDescent="0.3">
      <c r="F2097" s="50"/>
      <c r="G2097" s="50"/>
    </row>
    <row r="2098" spans="6:7" x14ac:dyDescent="0.3">
      <c r="F2098" s="50"/>
      <c r="G2098" s="50"/>
    </row>
    <row r="2099" spans="6:7" x14ac:dyDescent="0.3">
      <c r="F2099" s="50"/>
      <c r="G2099" s="50"/>
    </row>
    <row r="2100" spans="6:7" x14ac:dyDescent="0.3">
      <c r="F2100" s="50"/>
      <c r="G2100" s="50"/>
    </row>
    <row r="2101" spans="6:7" x14ac:dyDescent="0.3">
      <c r="F2101" s="50"/>
      <c r="G2101" s="50"/>
    </row>
    <row r="2102" spans="6:7" x14ac:dyDescent="0.3">
      <c r="F2102" s="50"/>
      <c r="G2102" s="50"/>
    </row>
    <row r="2103" spans="6:7" x14ac:dyDescent="0.3">
      <c r="F2103" s="50"/>
      <c r="G2103" s="50"/>
    </row>
    <row r="2104" spans="6:7" x14ac:dyDescent="0.3">
      <c r="F2104" s="50"/>
      <c r="G2104" s="50"/>
    </row>
    <row r="2105" spans="6:7" x14ac:dyDescent="0.3">
      <c r="F2105" s="50"/>
      <c r="G2105" s="50"/>
    </row>
    <row r="2106" spans="6:7" x14ac:dyDescent="0.3">
      <c r="F2106" s="50"/>
      <c r="G2106" s="50"/>
    </row>
    <row r="2107" spans="6:7" x14ac:dyDescent="0.3">
      <c r="F2107" s="50"/>
      <c r="G2107" s="50"/>
    </row>
    <row r="2108" spans="6:7" x14ac:dyDescent="0.3">
      <c r="F2108" s="50"/>
      <c r="G2108" s="50"/>
    </row>
    <row r="2109" spans="6:7" x14ac:dyDescent="0.3">
      <c r="F2109" s="50"/>
      <c r="G2109" s="50"/>
    </row>
    <row r="2110" spans="6:7" x14ac:dyDescent="0.3">
      <c r="F2110" s="50"/>
      <c r="G2110" s="50"/>
    </row>
    <row r="2111" spans="6:7" x14ac:dyDescent="0.3">
      <c r="F2111" s="50"/>
      <c r="G2111" s="50"/>
    </row>
    <row r="2112" spans="6:7" x14ac:dyDescent="0.3">
      <c r="F2112" s="50"/>
      <c r="G2112" s="50"/>
    </row>
    <row r="2113" spans="6:7" x14ac:dyDescent="0.3">
      <c r="F2113" s="50"/>
      <c r="G2113" s="50"/>
    </row>
    <row r="2114" spans="6:7" x14ac:dyDescent="0.3">
      <c r="F2114" s="50"/>
      <c r="G2114" s="50"/>
    </row>
    <row r="2115" spans="6:7" x14ac:dyDescent="0.3">
      <c r="F2115" s="50"/>
      <c r="G2115" s="50"/>
    </row>
    <row r="2116" spans="6:7" x14ac:dyDescent="0.3">
      <c r="F2116" s="50"/>
      <c r="G2116" s="50"/>
    </row>
    <row r="2117" spans="6:7" x14ac:dyDescent="0.3">
      <c r="F2117" s="50"/>
      <c r="G2117" s="50"/>
    </row>
    <row r="2118" spans="6:7" x14ac:dyDescent="0.3">
      <c r="F2118" s="50"/>
      <c r="G2118" s="50"/>
    </row>
    <row r="2119" spans="6:7" x14ac:dyDescent="0.3">
      <c r="F2119" s="50"/>
      <c r="G2119" s="50"/>
    </row>
    <row r="2120" spans="6:7" x14ac:dyDescent="0.3">
      <c r="F2120" s="50"/>
      <c r="G2120" s="50"/>
    </row>
    <row r="2121" spans="6:7" x14ac:dyDescent="0.3">
      <c r="F2121" s="50"/>
      <c r="G2121" s="50"/>
    </row>
    <row r="2122" spans="6:7" x14ac:dyDescent="0.3">
      <c r="F2122" s="50"/>
      <c r="G2122" s="50"/>
    </row>
    <row r="2123" spans="6:7" x14ac:dyDescent="0.3">
      <c r="F2123" s="50"/>
      <c r="G2123" s="50"/>
    </row>
    <row r="2124" spans="6:7" x14ac:dyDescent="0.3">
      <c r="F2124" s="50"/>
      <c r="G2124" s="50"/>
    </row>
    <row r="2125" spans="6:7" x14ac:dyDescent="0.3">
      <c r="F2125" s="50"/>
      <c r="G2125" s="50"/>
    </row>
    <row r="2126" spans="6:7" x14ac:dyDescent="0.3">
      <c r="F2126" s="50"/>
      <c r="G2126" s="50"/>
    </row>
    <row r="2127" spans="6:7" x14ac:dyDescent="0.3">
      <c r="F2127" s="50"/>
      <c r="G2127" s="50"/>
    </row>
    <row r="2128" spans="6:7" x14ac:dyDescent="0.3">
      <c r="F2128" s="50"/>
      <c r="G2128" s="50"/>
    </row>
    <row r="2129" spans="6:19" x14ac:dyDescent="0.3">
      <c r="F2129" s="50"/>
      <c r="G2129" s="50"/>
    </row>
    <row r="2130" spans="6:19" x14ac:dyDescent="0.3">
      <c r="F2130" s="50"/>
      <c r="G2130" s="50"/>
    </row>
    <row r="2131" spans="6:19" x14ac:dyDescent="0.3">
      <c r="F2131" s="50"/>
      <c r="G2131" s="50"/>
    </row>
    <row r="2132" spans="6:19" x14ac:dyDescent="0.3">
      <c r="F2132" s="50"/>
      <c r="G2132" s="50"/>
    </row>
    <row r="2133" spans="6:19" x14ac:dyDescent="0.3">
      <c r="F2133" s="50"/>
      <c r="G2133" s="50"/>
    </row>
    <row r="2134" spans="6:19" x14ac:dyDescent="0.3">
      <c r="F2134" s="50"/>
      <c r="G2134" s="50"/>
    </row>
    <row r="2135" spans="6:19" x14ac:dyDescent="0.3">
      <c r="F2135" s="50"/>
      <c r="G2135" s="50"/>
    </row>
    <row r="2136" spans="6:19" x14ac:dyDescent="0.3">
      <c r="F2136" s="50"/>
      <c r="G2136" s="50"/>
      <c r="S2136">
        <f>COUNTIF(tb_anime_genres[Genres],"")</f>
        <v>397</v>
      </c>
    </row>
    <row r="2137" spans="6:19" x14ac:dyDescent="0.3">
      <c r="F2137" s="50"/>
      <c r="G2137" s="50"/>
    </row>
    <row r="2138" spans="6:19" x14ac:dyDescent="0.3">
      <c r="F2138" s="50"/>
      <c r="G2138" s="50"/>
    </row>
    <row r="2139" spans="6:19" x14ac:dyDescent="0.3">
      <c r="F2139" s="50"/>
      <c r="G2139" s="50"/>
    </row>
    <row r="2140" spans="6:19" x14ac:dyDescent="0.3">
      <c r="F2140" s="50"/>
      <c r="G2140" s="50"/>
    </row>
    <row r="2141" spans="6:19" x14ac:dyDescent="0.3">
      <c r="F2141" s="50"/>
      <c r="G2141" s="50"/>
    </row>
    <row r="2142" spans="6:19" x14ac:dyDescent="0.3">
      <c r="F2142" s="50"/>
      <c r="G2142" s="50"/>
    </row>
    <row r="2143" spans="6:19" x14ac:dyDescent="0.3">
      <c r="F2143" s="50"/>
      <c r="G2143" s="50"/>
    </row>
    <row r="2144" spans="6:19" x14ac:dyDescent="0.3">
      <c r="F2144" s="50"/>
      <c r="G2144" s="50"/>
    </row>
    <row r="2145" spans="6:7" x14ac:dyDescent="0.3">
      <c r="F2145" s="50"/>
      <c r="G2145" s="50"/>
    </row>
    <row r="2146" spans="6:7" x14ac:dyDescent="0.3">
      <c r="F2146" s="50"/>
      <c r="G2146" s="50"/>
    </row>
    <row r="2147" spans="6:7" x14ac:dyDescent="0.3">
      <c r="F2147" s="50"/>
      <c r="G2147" s="50"/>
    </row>
    <row r="2148" spans="6:7" x14ac:dyDescent="0.3">
      <c r="F2148" s="50"/>
      <c r="G2148" s="50"/>
    </row>
    <row r="2149" spans="6:7" x14ac:dyDescent="0.3">
      <c r="F2149" s="50"/>
      <c r="G2149" s="50"/>
    </row>
    <row r="2150" spans="6:7" x14ac:dyDescent="0.3">
      <c r="F2150" s="50"/>
      <c r="G2150" s="50"/>
    </row>
    <row r="2151" spans="6:7" x14ac:dyDescent="0.3">
      <c r="F2151" s="50"/>
      <c r="G2151" s="50"/>
    </row>
    <row r="2152" spans="6:7" x14ac:dyDescent="0.3">
      <c r="F2152" s="50"/>
      <c r="G2152" s="50"/>
    </row>
    <row r="2153" spans="6:7" x14ac:dyDescent="0.3">
      <c r="F2153" s="50"/>
      <c r="G2153" s="50"/>
    </row>
    <row r="2154" spans="6:7" x14ac:dyDescent="0.3">
      <c r="F2154" s="50"/>
      <c r="G2154" s="50"/>
    </row>
    <row r="2155" spans="6:7" x14ac:dyDescent="0.3">
      <c r="F2155" s="50"/>
      <c r="G2155" s="50"/>
    </row>
    <row r="2156" spans="6:7" x14ac:dyDescent="0.3">
      <c r="F2156" s="50"/>
      <c r="G2156" s="50"/>
    </row>
    <row r="2157" spans="6:7" x14ac:dyDescent="0.3">
      <c r="F2157" s="50"/>
      <c r="G2157" s="50"/>
    </row>
    <row r="2158" spans="6:7" x14ac:dyDescent="0.3">
      <c r="F2158" s="50"/>
      <c r="G2158" s="50"/>
    </row>
    <row r="2159" spans="6:7" x14ac:dyDescent="0.3">
      <c r="F2159" s="50"/>
      <c r="G2159" s="50"/>
    </row>
    <row r="2160" spans="6:7" x14ac:dyDescent="0.3">
      <c r="F2160" s="50"/>
      <c r="G2160" s="50"/>
    </row>
    <row r="2161" spans="6:7" x14ac:dyDescent="0.3">
      <c r="F2161" s="50"/>
      <c r="G2161" s="50"/>
    </row>
    <row r="2162" spans="6:7" x14ac:dyDescent="0.3">
      <c r="F2162" s="50"/>
      <c r="G2162" s="50"/>
    </row>
    <row r="2163" spans="6:7" x14ac:dyDescent="0.3">
      <c r="F2163" s="50"/>
      <c r="G2163" s="50"/>
    </row>
    <row r="2164" spans="6:7" x14ac:dyDescent="0.3">
      <c r="F2164" s="50"/>
      <c r="G2164" s="50"/>
    </row>
    <row r="2165" spans="6:7" x14ac:dyDescent="0.3">
      <c r="F2165" s="50"/>
      <c r="G2165" s="50"/>
    </row>
    <row r="2166" spans="6:7" x14ac:dyDescent="0.3">
      <c r="F2166" s="50"/>
      <c r="G2166" s="50"/>
    </row>
    <row r="2167" spans="6:7" x14ac:dyDescent="0.3">
      <c r="F2167" s="50"/>
      <c r="G2167" s="50"/>
    </row>
    <row r="2168" spans="6:7" x14ac:dyDescent="0.3">
      <c r="F2168" s="50"/>
      <c r="G2168" s="50"/>
    </row>
    <row r="2169" spans="6:7" x14ac:dyDescent="0.3">
      <c r="F2169" s="50"/>
      <c r="G2169" s="50"/>
    </row>
    <row r="2170" spans="6:7" x14ac:dyDescent="0.3">
      <c r="F2170" s="50"/>
      <c r="G2170" s="50"/>
    </row>
    <row r="2171" spans="6:7" x14ac:dyDescent="0.3">
      <c r="F2171" s="50"/>
      <c r="G2171" s="50"/>
    </row>
    <row r="2172" spans="6:7" x14ac:dyDescent="0.3">
      <c r="F2172" s="50"/>
      <c r="G2172" s="50"/>
    </row>
    <row r="2173" spans="6:7" x14ac:dyDescent="0.3">
      <c r="F2173" s="50"/>
      <c r="G2173" s="50"/>
    </row>
    <row r="2174" spans="6:7" x14ac:dyDescent="0.3">
      <c r="F2174" s="50"/>
      <c r="G2174" s="50"/>
    </row>
    <row r="2175" spans="6:7" x14ac:dyDescent="0.3">
      <c r="F2175" s="50"/>
      <c r="G2175" s="50"/>
    </row>
    <row r="2176" spans="6:7" x14ac:dyDescent="0.3">
      <c r="F2176" s="50"/>
      <c r="G2176" s="50"/>
    </row>
    <row r="2177" spans="6:7" x14ac:dyDescent="0.3">
      <c r="F2177" s="50"/>
      <c r="G2177" s="50"/>
    </row>
    <row r="2178" spans="6:7" x14ac:dyDescent="0.3">
      <c r="F2178" s="50"/>
      <c r="G2178" s="50"/>
    </row>
    <row r="2179" spans="6:7" x14ac:dyDescent="0.3">
      <c r="F2179" s="50"/>
      <c r="G2179" s="50"/>
    </row>
    <row r="2180" spans="6:7" x14ac:dyDescent="0.3">
      <c r="F2180" s="50"/>
      <c r="G2180" s="50"/>
    </row>
    <row r="2181" spans="6:7" x14ac:dyDescent="0.3">
      <c r="F2181" s="50"/>
      <c r="G2181" s="50"/>
    </row>
    <row r="2182" spans="6:7" x14ac:dyDescent="0.3">
      <c r="F2182" s="50"/>
      <c r="G2182" s="50"/>
    </row>
    <row r="2183" spans="6:7" x14ac:dyDescent="0.3">
      <c r="F2183" s="50"/>
      <c r="G2183" s="50"/>
    </row>
    <row r="2184" spans="6:7" x14ac:dyDescent="0.3">
      <c r="F2184" s="50"/>
      <c r="G2184" s="50"/>
    </row>
    <row r="2185" spans="6:7" x14ac:dyDescent="0.3">
      <c r="F2185" s="50"/>
      <c r="G2185" s="50"/>
    </row>
    <row r="2186" spans="6:7" x14ac:dyDescent="0.3">
      <c r="F2186" s="50"/>
      <c r="G2186" s="50"/>
    </row>
    <row r="2187" spans="6:7" x14ac:dyDescent="0.3">
      <c r="F2187" s="50"/>
      <c r="G2187" s="50"/>
    </row>
    <row r="2188" spans="6:7" x14ac:dyDescent="0.3">
      <c r="F2188" s="50"/>
      <c r="G2188" s="50"/>
    </row>
    <row r="2189" spans="6:7" x14ac:dyDescent="0.3">
      <c r="F2189" s="50"/>
      <c r="G2189" s="50"/>
    </row>
    <row r="2190" spans="6:7" x14ac:dyDescent="0.3">
      <c r="F2190" s="50"/>
      <c r="G2190" s="50"/>
    </row>
    <row r="2191" spans="6:7" x14ac:dyDescent="0.3">
      <c r="F2191" s="50"/>
      <c r="G2191" s="50"/>
    </row>
    <row r="2192" spans="6:7" x14ac:dyDescent="0.3">
      <c r="F2192" s="50"/>
      <c r="G2192" s="50"/>
    </row>
    <row r="2193" spans="6:7" x14ac:dyDescent="0.3">
      <c r="F2193" s="50"/>
      <c r="G2193" s="50"/>
    </row>
    <row r="2194" spans="6:7" x14ac:dyDescent="0.3">
      <c r="F2194" s="50"/>
      <c r="G2194" s="50"/>
    </row>
    <row r="2195" spans="6:7" x14ac:dyDescent="0.3">
      <c r="F2195" s="50"/>
      <c r="G2195" s="50"/>
    </row>
    <row r="2196" spans="6:7" x14ac:dyDescent="0.3">
      <c r="F2196" s="50"/>
      <c r="G2196" s="50"/>
    </row>
    <row r="2197" spans="6:7" x14ac:dyDescent="0.3">
      <c r="F2197" s="50"/>
      <c r="G2197" s="50"/>
    </row>
    <row r="2198" spans="6:7" x14ac:dyDescent="0.3">
      <c r="F2198" s="50"/>
      <c r="G2198" s="50"/>
    </row>
    <row r="2199" spans="6:7" x14ac:dyDescent="0.3">
      <c r="F2199" s="50"/>
      <c r="G2199" s="50"/>
    </row>
    <row r="2200" spans="6:7" x14ac:dyDescent="0.3">
      <c r="F2200" s="50"/>
      <c r="G2200" s="50"/>
    </row>
    <row r="2201" spans="6:7" x14ac:dyDescent="0.3">
      <c r="F2201" s="50"/>
      <c r="G2201" s="50"/>
    </row>
    <row r="2202" spans="6:7" x14ac:dyDescent="0.3">
      <c r="F2202" s="50"/>
      <c r="G2202" s="50"/>
    </row>
    <row r="2203" spans="6:7" x14ac:dyDescent="0.3">
      <c r="F2203" s="50"/>
      <c r="G2203" s="50"/>
    </row>
    <row r="2204" spans="6:7" x14ac:dyDescent="0.3">
      <c r="F2204" s="50"/>
      <c r="G2204" s="50"/>
    </row>
    <row r="2205" spans="6:7" x14ac:dyDescent="0.3">
      <c r="F2205" s="50"/>
      <c r="G2205" s="50"/>
    </row>
    <row r="2206" spans="6:7" x14ac:dyDescent="0.3">
      <c r="F2206" s="50"/>
      <c r="G2206" s="50"/>
    </row>
    <row r="2207" spans="6:7" x14ac:dyDescent="0.3">
      <c r="F2207" s="50"/>
      <c r="G2207" s="50"/>
    </row>
    <row r="2208" spans="6:7" x14ac:dyDescent="0.3">
      <c r="F2208" s="50"/>
      <c r="G2208" s="50"/>
    </row>
    <row r="2209" spans="6:7" x14ac:dyDescent="0.3">
      <c r="F2209" s="50"/>
      <c r="G2209" s="50"/>
    </row>
    <row r="2210" spans="6:7" x14ac:dyDescent="0.3">
      <c r="F2210" s="50"/>
      <c r="G2210" s="50"/>
    </row>
    <row r="2211" spans="6:7" x14ac:dyDescent="0.3">
      <c r="F2211" s="50"/>
      <c r="G2211" s="50"/>
    </row>
    <row r="2212" spans="6:7" x14ac:dyDescent="0.3">
      <c r="F2212" s="50"/>
      <c r="G2212" s="50"/>
    </row>
    <row r="2213" spans="6:7" x14ac:dyDescent="0.3">
      <c r="F2213" s="50"/>
      <c r="G2213" s="50"/>
    </row>
    <row r="2214" spans="6:7" x14ac:dyDescent="0.3">
      <c r="F2214" s="50"/>
      <c r="G2214" s="50"/>
    </row>
    <row r="2215" spans="6:7" x14ac:dyDescent="0.3">
      <c r="F2215" s="50"/>
      <c r="G2215" s="50"/>
    </row>
    <row r="2216" spans="6:7" x14ac:dyDescent="0.3">
      <c r="F2216" s="50"/>
      <c r="G2216" s="50"/>
    </row>
    <row r="2217" spans="6:7" x14ac:dyDescent="0.3">
      <c r="F2217" s="50"/>
      <c r="G2217" s="50"/>
    </row>
    <row r="2218" spans="6:7" x14ac:dyDescent="0.3">
      <c r="F2218" s="50"/>
      <c r="G2218" s="50"/>
    </row>
    <row r="2219" spans="6:7" x14ac:dyDescent="0.3">
      <c r="F2219" s="50"/>
      <c r="G2219" s="50"/>
    </row>
    <row r="2220" spans="6:7" x14ac:dyDescent="0.3">
      <c r="F2220" s="50"/>
      <c r="G2220" s="50"/>
    </row>
    <row r="2221" spans="6:7" x14ac:dyDescent="0.3">
      <c r="F2221" s="50"/>
      <c r="G2221" s="50"/>
    </row>
    <row r="2222" spans="6:7" x14ac:dyDescent="0.3">
      <c r="F2222" s="50"/>
      <c r="G2222" s="50"/>
    </row>
    <row r="2223" spans="6:7" x14ac:dyDescent="0.3">
      <c r="F2223" s="50"/>
      <c r="G2223" s="50"/>
    </row>
    <row r="2224" spans="6:7" x14ac:dyDescent="0.3">
      <c r="F2224" s="50"/>
      <c r="G2224" s="50"/>
    </row>
    <row r="2225" spans="6:7" x14ac:dyDescent="0.3">
      <c r="F2225" s="50"/>
      <c r="G2225" s="50"/>
    </row>
    <row r="2226" spans="6:7" x14ac:dyDescent="0.3">
      <c r="F2226" s="50"/>
      <c r="G2226" s="50"/>
    </row>
    <row r="2227" spans="6:7" x14ac:dyDescent="0.3">
      <c r="F2227" s="50"/>
      <c r="G2227" s="50"/>
    </row>
    <row r="2228" spans="6:7" x14ac:dyDescent="0.3">
      <c r="F2228" s="50"/>
      <c r="G2228" s="50"/>
    </row>
    <row r="2229" spans="6:7" x14ac:dyDescent="0.3">
      <c r="F2229" s="50"/>
      <c r="G2229" s="50"/>
    </row>
    <row r="2230" spans="6:7" x14ac:dyDescent="0.3">
      <c r="F2230" s="50"/>
      <c r="G2230" s="50"/>
    </row>
    <row r="2231" spans="6:7" x14ac:dyDescent="0.3">
      <c r="F2231" s="50"/>
      <c r="G2231" s="50"/>
    </row>
    <row r="2232" spans="6:7" x14ac:dyDescent="0.3">
      <c r="F2232" s="50"/>
      <c r="G2232" s="50"/>
    </row>
    <row r="2233" spans="6:7" x14ac:dyDescent="0.3">
      <c r="F2233" s="50"/>
      <c r="G2233" s="50"/>
    </row>
    <row r="2234" spans="6:7" x14ac:dyDescent="0.3">
      <c r="F2234" s="50"/>
      <c r="G2234" s="50"/>
    </row>
    <row r="2235" spans="6:7" x14ac:dyDescent="0.3">
      <c r="F2235" s="50"/>
      <c r="G2235" s="50"/>
    </row>
    <row r="2236" spans="6:7" x14ac:dyDescent="0.3">
      <c r="F2236" s="50"/>
      <c r="G2236" s="50"/>
    </row>
    <row r="2237" spans="6:7" x14ac:dyDescent="0.3">
      <c r="F2237" s="50"/>
      <c r="G2237" s="50"/>
    </row>
    <row r="2238" spans="6:7" x14ac:dyDescent="0.3">
      <c r="F2238" s="50"/>
      <c r="G2238" s="50"/>
    </row>
    <row r="2239" spans="6:7" x14ac:dyDescent="0.3">
      <c r="F2239" s="50"/>
      <c r="G2239" s="50"/>
    </row>
    <row r="2240" spans="6:7" x14ac:dyDescent="0.3">
      <c r="F2240" s="50"/>
      <c r="G2240" s="50"/>
    </row>
    <row r="2241" spans="6:7" x14ac:dyDescent="0.3">
      <c r="F2241" s="50"/>
      <c r="G2241" s="50"/>
    </row>
    <row r="2242" spans="6:7" x14ac:dyDescent="0.3">
      <c r="F2242" s="50"/>
      <c r="G2242" s="50"/>
    </row>
    <row r="2243" spans="6:7" x14ac:dyDescent="0.3">
      <c r="F2243" s="50"/>
      <c r="G2243" s="50"/>
    </row>
    <row r="2244" spans="6:7" x14ac:dyDescent="0.3">
      <c r="F2244" s="50"/>
      <c r="G2244" s="50"/>
    </row>
    <row r="2245" spans="6:7" x14ac:dyDescent="0.3">
      <c r="F2245" s="50"/>
      <c r="G2245" s="50"/>
    </row>
    <row r="2246" spans="6:7" x14ac:dyDescent="0.3">
      <c r="F2246" s="50"/>
      <c r="G2246" s="50"/>
    </row>
    <row r="2247" spans="6:7" x14ac:dyDescent="0.3">
      <c r="F2247" s="50"/>
      <c r="G2247" s="50"/>
    </row>
    <row r="2248" spans="6:7" x14ac:dyDescent="0.3">
      <c r="F2248" s="50"/>
      <c r="G2248" s="50"/>
    </row>
    <row r="2249" spans="6:7" x14ac:dyDescent="0.3">
      <c r="F2249" s="50"/>
      <c r="G2249" s="50"/>
    </row>
    <row r="2250" spans="6:7" x14ac:dyDescent="0.3">
      <c r="F2250" s="50"/>
      <c r="G2250" s="50"/>
    </row>
    <row r="2251" spans="6:7" x14ac:dyDescent="0.3">
      <c r="F2251" s="50"/>
      <c r="G2251" s="50"/>
    </row>
    <row r="2252" spans="6:7" x14ac:dyDescent="0.3">
      <c r="F2252" s="50"/>
      <c r="G2252" s="50"/>
    </row>
    <row r="2253" spans="6:7" x14ac:dyDescent="0.3">
      <c r="F2253" s="50"/>
      <c r="G2253" s="50"/>
    </row>
    <row r="2254" spans="6:7" x14ac:dyDescent="0.3">
      <c r="F2254" s="50"/>
      <c r="G2254" s="50"/>
    </row>
    <row r="2255" spans="6:7" x14ac:dyDescent="0.3">
      <c r="F2255" s="50"/>
      <c r="G2255" s="50"/>
    </row>
    <row r="2256" spans="6:7" x14ac:dyDescent="0.3">
      <c r="F2256" s="50"/>
      <c r="G2256" s="50"/>
    </row>
    <row r="2257" spans="6:7" x14ac:dyDescent="0.3">
      <c r="F2257" s="50"/>
      <c r="G2257" s="50"/>
    </row>
    <row r="2258" spans="6:7" x14ac:dyDescent="0.3">
      <c r="F2258" s="50"/>
      <c r="G2258" s="50"/>
    </row>
    <row r="2259" spans="6:7" x14ac:dyDescent="0.3">
      <c r="F2259" s="50"/>
      <c r="G2259" s="50"/>
    </row>
    <row r="2260" spans="6:7" x14ac:dyDescent="0.3">
      <c r="F2260" s="50"/>
      <c r="G2260" s="50"/>
    </row>
    <row r="2261" spans="6:7" x14ac:dyDescent="0.3">
      <c r="F2261" s="50"/>
      <c r="G2261" s="50"/>
    </row>
    <row r="2262" spans="6:7" x14ac:dyDescent="0.3">
      <c r="F2262" s="50"/>
      <c r="G2262" s="50"/>
    </row>
    <row r="2263" spans="6:7" x14ac:dyDescent="0.3">
      <c r="F2263" s="50"/>
      <c r="G2263" s="50"/>
    </row>
    <row r="2264" spans="6:7" x14ac:dyDescent="0.3">
      <c r="F2264" s="50"/>
      <c r="G2264" s="50"/>
    </row>
    <row r="2265" spans="6:7" x14ac:dyDescent="0.3">
      <c r="F2265" s="50"/>
      <c r="G2265" s="50"/>
    </row>
    <row r="2266" spans="6:7" x14ac:dyDescent="0.3">
      <c r="F2266" s="50"/>
      <c r="G2266" s="50"/>
    </row>
    <row r="2267" spans="6:7" x14ac:dyDescent="0.3">
      <c r="F2267" s="50"/>
      <c r="G2267" s="50"/>
    </row>
    <row r="2268" spans="6:7" x14ac:dyDescent="0.3">
      <c r="F2268" s="50"/>
      <c r="G2268" s="50"/>
    </row>
    <row r="2269" spans="6:7" x14ac:dyDescent="0.3">
      <c r="F2269" s="50"/>
      <c r="G2269" s="50"/>
    </row>
    <row r="2270" spans="6:7" x14ac:dyDescent="0.3">
      <c r="F2270" s="50"/>
      <c r="G2270" s="50"/>
    </row>
    <row r="2271" spans="6:7" x14ac:dyDescent="0.3">
      <c r="F2271" s="50"/>
      <c r="G2271" s="50"/>
    </row>
    <row r="2272" spans="6:7" x14ac:dyDescent="0.3">
      <c r="F2272" s="50"/>
      <c r="G2272" s="50"/>
    </row>
    <row r="2273" spans="6:7" x14ac:dyDescent="0.3">
      <c r="F2273" s="50"/>
      <c r="G2273" s="50"/>
    </row>
    <row r="2274" spans="6:7" x14ac:dyDescent="0.3">
      <c r="F2274" s="50"/>
      <c r="G2274" s="50"/>
    </row>
    <row r="2275" spans="6:7" x14ac:dyDescent="0.3">
      <c r="F2275" s="50"/>
      <c r="G2275" s="50"/>
    </row>
    <row r="2276" spans="6:7" x14ac:dyDescent="0.3">
      <c r="F2276" s="50"/>
      <c r="G2276" s="50"/>
    </row>
    <row r="2277" spans="6:7" x14ac:dyDescent="0.3">
      <c r="F2277" s="50"/>
      <c r="G2277" s="50"/>
    </row>
    <row r="2278" spans="6:7" x14ac:dyDescent="0.3">
      <c r="F2278" s="50"/>
      <c r="G2278" s="50"/>
    </row>
    <row r="2279" spans="6:7" x14ac:dyDescent="0.3">
      <c r="F2279" s="50"/>
      <c r="G2279" s="50"/>
    </row>
    <row r="2280" spans="6:7" x14ac:dyDescent="0.3">
      <c r="F2280" s="50"/>
      <c r="G2280" s="50"/>
    </row>
    <row r="2281" spans="6:7" x14ac:dyDescent="0.3">
      <c r="F2281" s="50"/>
      <c r="G2281" s="50"/>
    </row>
    <row r="2282" spans="6:7" x14ac:dyDescent="0.3">
      <c r="F2282" s="50"/>
      <c r="G2282" s="50"/>
    </row>
    <row r="2283" spans="6:7" x14ac:dyDescent="0.3">
      <c r="F2283" s="50"/>
      <c r="G2283" s="50"/>
    </row>
    <row r="2284" spans="6:7" x14ac:dyDescent="0.3">
      <c r="F2284" s="50"/>
      <c r="G2284" s="50"/>
    </row>
    <row r="2285" spans="6:7" x14ac:dyDescent="0.3">
      <c r="F2285" s="50"/>
      <c r="G2285" s="50"/>
    </row>
    <row r="2286" spans="6:7" x14ac:dyDescent="0.3">
      <c r="F2286" s="50"/>
      <c r="G2286" s="50"/>
    </row>
    <row r="2287" spans="6:7" x14ac:dyDescent="0.3">
      <c r="F2287" s="50"/>
      <c r="G2287" s="50"/>
    </row>
    <row r="2288" spans="6:7" x14ac:dyDescent="0.3">
      <c r="F2288" s="50"/>
      <c r="G2288" s="50"/>
    </row>
    <row r="2289" spans="6:7" x14ac:dyDescent="0.3">
      <c r="F2289" s="50"/>
      <c r="G2289" s="50"/>
    </row>
    <row r="2290" spans="6:7" x14ac:dyDescent="0.3">
      <c r="F2290" s="50"/>
      <c r="G2290" s="50"/>
    </row>
    <row r="2291" spans="6:7" x14ac:dyDescent="0.3">
      <c r="F2291" s="50"/>
      <c r="G2291" s="50"/>
    </row>
    <row r="2292" spans="6:7" x14ac:dyDescent="0.3">
      <c r="F2292" s="50"/>
      <c r="G2292" s="50"/>
    </row>
    <row r="2293" spans="6:7" x14ac:dyDescent="0.3">
      <c r="F2293" s="50"/>
      <c r="G2293" s="50"/>
    </row>
    <row r="2294" spans="6:7" x14ac:dyDescent="0.3">
      <c r="F2294" s="50"/>
      <c r="G2294" s="50"/>
    </row>
    <row r="2295" spans="6:7" x14ac:dyDescent="0.3">
      <c r="F2295" s="50"/>
      <c r="G2295" s="50"/>
    </row>
    <row r="2296" spans="6:7" x14ac:dyDescent="0.3">
      <c r="F2296" s="50"/>
      <c r="G2296" s="50"/>
    </row>
    <row r="2297" spans="6:7" x14ac:dyDescent="0.3">
      <c r="F2297" s="50"/>
      <c r="G2297" s="50"/>
    </row>
    <row r="2298" spans="6:7" x14ac:dyDescent="0.3">
      <c r="F2298" s="50"/>
      <c r="G2298" s="50"/>
    </row>
    <row r="2299" spans="6:7" x14ac:dyDescent="0.3">
      <c r="F2299" s="50"/>
      <c r="G2299" s="50"/>
    </row>
    <row r="2300" spans="6:7" x14ac:dyDescent="0.3">
      <c r="F2300" s="50"/>
      <c r="G2300" s="50"/>
    </row>
    <row r="2301" spans="6:7" x14ac:dyDescent="0.3">
      <c r="F2301" s="50"/>
      <c r="G2301" s="50"/>
    </row>
    <row r="2302" spans="6:7" x14ac:dyDescent="0.3">
      <c r="F2302" s="50"/>
      <c r="G2302" s="50"/>
    </row>
    <row r="2303" spans="6:7" x14ac:dyDescent="0.3">
      <c r="F2303" s="50"/>
      <c r="G2303" s="50"/>
    </row>
    <row r="2304" spans="6:7" x14ac:dyDescent="0.3">
      <c r="F2304" s="50"/>
      <c r="G2304" s="50"/>
    </row>
    <row r="2305" spans="6:7" x14ac:dyDescent="0.3">
      <c r="F2305" s="50"/>
      <c r="G2305" s="50"/>
    </row>
    <row r="2306" spans="6:7" x14ac:dyDescent="0.3">
      <c r="F2306" s="50"/>
      <c r="G2306" s="50"/>
    </row>
    <row r="2307" spans="6:7" x14ac:dyDescent="0.3">
      <c r="F2307" s="50"/>
      <c r="G2307" s="50"/>
    </row>
    <row r="2308" spans="6:7" x14ac:dyDescent="0.3">
      <c r="F2308" s="50"/>
      <c r="G2308" s="50"/>
    </row>
    <row r="2309" spans="6:7" x14ac:dyDescent="0.3">
      <c r="F2309" s="50"/>
      <c r="G2309" s="50"/>
    </row>
    <row r="2310" spans="6:7" x14ac:dyDescent="0.3">
      <c r="F2310" s="50"/>
      <c r="G2310" s="50"/>
    </row>
    <row r="2311" spans="6:7" x14ac:dyDescent="0.3">
      <c r="F2311" s="50"/>
      <c r="G2311" s="50"/>
    </row>
    <row r="2312" spans="6:7" x14ac:dyDescent="0.3">
      <c r="F2312" s="50"/>
      <c r="G2312" s="50"/>
    </row>
    <row r="2313" spans="6:7" x14ac:dyDescent="0.3">
      <c r="F2313" s="50"/>
      <c r="G2313" s="50"/>
    </row>
    <row r="2314" spans="6:7" x14ac:dyDescent="0.3">
      <c r="F2314" s="50"/>
      <c r="G2314" s="50"/>
    </row>
    <row r="2315" spans="6:7" x14ac:dyDescent="0.3">
      <c r="F2315" s="50"/>
      <c r="G2315" s="50"/>
    </row>
    <row r="2316" spans="6:7" x14ac:dyDescent="0.3">
      <c r="F2316" s="50"/>
      <c r="G2316" s="50"/>
    </row>
    <row r="2317" spans="6:7" x14ac:dyDescent="0.3">
      <c r="F2317" s="50"/>
      <c r="G2317" s="50"/>
    </row>
    <row r="2318" spans="6:7" x14ac:dyDescent="0.3">
      <c r="F2318" s="50"/>
      <c r="G2318" s="50"/>
    </row>
    <row r="2319" spans="6:7" x14ac:dyDescent="0.3">
      <c r="F2319" s="50"/>
      <c r="G2319" s="50"/>
    </row>
    <row r="2320" spans="6:7" x14ac:dyDescent="0.3">
      <c r="F2320" s="50"/>
      <c r="G2320" s="50"/>
    </row>
    <row r="2321" spans="6:7" x14ac:dyDescent="0.3">
      <c r="F2321" s="50"/>
      <c r="G2321" s="50"/>
    </row>
    <row r="2322" spans="6:7" x14ac:dyDescent="0.3">
      <c r="F2322" s="50"/>
      <c r="G2322" s="50"/>
    </row>
    <row r="2323" spans="6:7" x14ac:dyDescent="0.3">
      <c r="F2323" s="50"/>
      <c r="G2323" s="50"/>
    </row>
    <row r="2324" spans="6:7" x14ac:dyDescent="0.3">
      <c r="F2324" s="50"/>
      <c r="G2324" s="50"/>
    </row>
    <row r="2325" spans="6:7" x14ac:dyDescent="0.3">
      <c r="F2325" s="50"/>
      <c r="G2325" s="50"/>
    </row>
    <row r="2326" spans="6:7" x14ac:dyDescent="0.3">
      <c r="F2326" s="50"/>
      <c r="G2326" s="50"/>
    </row>
    <row r="2327" spans="6:7" x14ac:dyDescent="0.3">
      <c r="F2327" s="50"/>
      <c r="G2327" s="50"/>
    </row>
    <row r="2328" spans="6:7" x14ac:dyDescent="0.3">
      <c r="F2328" s="50"/>
      <c r="G2328" s="50"/>
    </row>
    <row r="2329" spans="6:7" x14ac:dyDescent="0.3">
      <c r="F2329" s="50"/>
      <c r="G2329" s="50"/>
    </row>
    <row r="2330" spans="6:7" x14ac:dyDescent="0.3">
      <c r="F2330" s="50"/>
      <c r="G2330" s="50"/>
    </row>
    <row r="2331" spans="6:7" x14ac:dyDescent="0.3">
      <c r="F2331" s="50"/>
      <c r="G2331" s="50"/>
    </row>
    <row r="2332" spans="6:7" x14ac:dyDescent="0.3">
      <c r="F2332" s="50"/>
      <c r="G2332" s="50"/>
    </row>
    <row r="2333" spans="6:7" x14ac:dyDescent="0.3">
      <c r="F2333" s="50"/>
      <c r="G2333" s="50"/>
    </row>
    <row r="2334" spans="6:7" x14ac:dyDescent="0.3">
      <c r="F2334" s="50"/>
      <c r="G2334" s="50"/>
    </row>
    <row r="2335" spans="6:7" x14ac:dyDescent="0.3">
      <c r="F2335" s="50"/>
      <c r="G2335" s="50"/>
    </row>
    <row r="2336" spans="6:7" x14ac:dyDescent="0.3">
      <c r="F2336" s="50"/>
      <c r="G2336" s="50"/>
    </row>
    <row r="2337" spans="6:7" x14ac:dyDescent="0.3">
      <c r="F2337" s="50"/>
      <c r="G2337" s="50"/>
    </row>
    <row r="2338" spans="6:7" x14ac:dyDescent="0.3">
      <c r="F2338" s="50"/>
      <c r="G2338" s="50"/>
    </row>
    <row r="2339" spans="6:7" x14ac:dyDescent="0.3">
      <c r="F2339" s="50"/>
      <c r="G2339" s="50"/>
    </row>
    <row r="2340" spans="6:7" x14ac:dyDescent="0.3">
      <c r="F2340" s="50"/>
      <c r="G2340" s="50"/>
    </row>
    <row r="2341" spans="6:7" x14ac:dyDescent="0.3">
      <c r="F2341" s="50"/>
      <c r="G2341" s="50"/>
    </row>
    <row r="2342" spans="6:7" x14ac:dyDescent="0.3">
      <c r="F2342" s="50"/>
      <c r="G2342" s="50"/>
    </row>
    <row r="2343" spans="6:7" x14ac:dyDescent="0.3">
      <c r="F2343" s="50"/>
      <c r="G2343" s="50"/>
    </row>
    <row r="2344" spans="6:7" x14ac:dyDescent="0.3">
      <c r="F2344" s="50"/>
      <c r="G2344" s="50"/>
    </row>
    <row r="2345" spans="6:7" x14ac:dyDescent="0.3">
      <c r="F2345" s="50"/>
      <c r="G2345" s="50"/>
    </row>
    <row r="2346" spans="6:7" x14ac:dyDescent="0.3">
      <c r="F2346" s="50"/>
      <c r="G2346" s="50"/>
    </row>
    <row r="2347" spans="6:7" x14ac:dyDescent="0.3">
      <c r="F2347" s="50"/>
      <c r="G2347" s="50"/>
    </row>
    <row r="2348" spans="6:7" x14ac:dyDescent="0.3">
      <c r="F2348" s="50"/>
      <c r="G2348" s="50"/>
    </row>
    <row r="2349" spans="6:7" x14ac:dyDescent="0.3">
      <c r="F2349" s="50"/>
      <c r="G2349" s="50"/>
    </row>
    <row r="2350" spans="6:7" x14ac:dyDescent="0.3">
      <c r="F2350" s="50"/>
      <c r="G2350" s="50"/>
    </row>
    <row r="2351" spans="6:7" x14ac:dyDescent="0.3">
      <c r="F2351" s="50"/>
      <c r="G2351" s="50"/>
    </row>
    <row r="2352" spans="6:7" x14ac:dyDescent="0.3">
      <c r="F2352" s="50"/>
      <c r="G2352" s="50"/>
    </row>
    <row r="2353" spans="6:7" x14ac:dyDescent="0.3">
      <c r="F2353" s="50"/>
      <c r="G2353" s="50"/>
    </row>
    <row r="2354" spans="6:7" x14ac:dyDescent="0.3">
      <c r="F2354" s="50"/>
      <c r="G2354" s="50"/>
    </row>
    <row r="2355" spans="6:7" x14ac:dyDescent="0.3">
      <c r="F2355" s="50"/>
      <c r="G2355" s="50"/>
    </row>
    <row r="2356" spans="6:7" x14ac:dyDescent="0.3">
      <c r="F2356" s="50"/>
      <c r="G2356" s="50"/>
    </row>
    <row r="2357" spans="6:7" x14ac:dyDescent="0.3">
      <c r="F2357" s="50"/>
      <c r="G2357" s="50"/>
    </row>
    <row r="2358" spans="6:7" x14ac:dyDescent="0.3">
      <c r="F2358" s="50"/>
      <c r="G2358" s="50"/>
    </row>
    <row r="2359" spans="6:7" x14ac:dyDescent="0.3">
      <c r="F2359" s="50"/>
      <c r="G2359" s="50"/>
    </row>
    <row r="2360" spans="6:7" x14ac:dyDescent="0.3">
      <c r="F2360" s="50"/>
      <c r="G2360" s="50"/>
    </row>
    <row r="2361" spans="6:7" x14ac:dyDescent="0.3">
      <c r="F2361" s="50"/>
      <c r="G2361" s="50"/>
    </row>
    <row r="2362" spans="6:7" x14ac:dyDescent="0.3">
      <c r="F2362" s="50"/>
      <c r="G2362" s="50"/>
    </row>
    <row r="2363" spans="6:7" x14ac:dyDescent="0.3">
      <c r="F2363" s="50"/>
      <c r="G2363" s="50"/>
    </row>
    <row r="2364" spans="6:7" x14ac:dyDescent="0.3">
      <c r="F2364" s="50"/>
      <c r="G2364" s="50"/>
    </row>
    <row r="2365" spans="6:7" x14ac:dyDescent="0.3">
      <c r="F2365" s="50"/>
      <c r="G2365" s="50"/>
    </row>
    <row r="2366" spans="6:7" x14ac:dyDescent="0.3">
      <c r="F2366" s="50"/>
      <c r="G2366" s="50"/>
    </row>
    <row r="2367" spans="6:7" x14ac:dyDescent="0.3">
      <c r="F2367" s="50"/>
      <c r="G2367" s="50"/>
    </row>
    <row r="2368" spans="6:7" x14ac:dyDescent="0.3">
      <c r="F2368" s="50"/>
      <c r="G2368" s="50"/>
    </row>
    <row r="2369" spans="6:7" x14ac:dyDescent="0.3">
      <c r="F2369" s="50"/>
      <c r="G2369" s="50"/>
    </row>
    <row r="2370" spans="6:7" x14ac:dyDescent="0.3">
      <c r="F2370" s="50"/>
      <c r="G2370" s="50"/>
    </row>
    <row r="2371" spans="6:7" x14ac:dyDescent="0.3">
      <c r="F2371" s="50"/>
      <c r="G2371" s="50"/>
    </row>
    <row r="2372" spans="6:7" x14ac:dyDescent="0.3">
      <c r="F2372" s="50"/>
      <c r="G2372" s="50"/>
    </row>
    <row r="2373" spans="6:7" x14ac:dyDescent="0.3">
      <c r="F2373" s="50"/>
      <c r="G2373" s="50"/>
    </row>
    <row r="2374" spans="6:7" x14ac:dyDescent="0.3">
      <c r="F2374" s="50"/>
      <c r="G2374" s="50"/>
    </row>
    <row r="2375" spans="6:7" x14ac:dyDescent="0.3">
      <c r="F2375" s="50"/>
      <c r="G2375" s="50"/>
    </row>
    <row r="2376" spans="6:7" x14ac:dyDescent="0.3">
      <c r="F2376" s="50"/>
      <c r="G2376" s="50"/>
    </row>
    <row r="2377" spans="6:7" x14ac:dyDescent="0.3">
      <c r="F2377" s="50"/>
      <c r="G2377" s="50"/>
    </row>
    <row r="2378" spans="6:7" x14ac:dyDescent="0.3">
      <c r="F2378" s="50"/>
      <c r="G2378" s="50"/>
    </row>
    <row r="2379" spans="6:7" x14ac:dyDescent="0.3">
      <c r="F2379" s="50"/>
      <c r="G2379" s="50"/>
    </row>
    <row r="2380" spans="6:7" x14ac:dyDescent="0.3">
      <c r="F2380" s="50"/>
      <c r="G2380" s="50"/>
    </row>
    <row r="2381" spans="6:7" x14ac:dyDescent="0.3">
      <c r="F2381" s="50"/>
      <c r="G2381" s="50"/>
    </row>
    <row r="2382" spans="6:7" x14ac:dyDescent="0.3">
      <c r="F2382" s="50"/>
      <c r="G2382" s="50"/>
    </row>
    <row r="2383" spans="6:7" x14ac:dyDescent="0.3">
      <c r="F2383" s="50"/>
      <c r="G2383" s="50"/>
    </row>
    <row r="2384" spans="6:7" x14ac:dyDescent="0.3">
      <c r="F2384" s="50"/>
      <c r="G2384" s="50"/>
    </row>
    <row r="2385" spans="6:7" x14ac:dyDescent="0.3">
      <c r="F2385" s="50"/>
      <c r="G2385" s="50"/>
    </row>
    <row r="2386" spans="6:7" x14ac:dyDescent="0.3">
      <c r="F2386" s="50"/>
      <c r="G2386" s="50"/>
    </row>
    <row r="2387" spans="6:7" x14ac:dyDescent="0.3">
      <c r="F2387" s="50"/>
      <c r="G2387" s="50"/>
    </row>
    <row r="2388" spans="6:7" x14ac:dyDescent="0.3">
      <c r="F2388" s="50"/>
      <c r="G2388" s="50"/>
    </row>
    <row r="2389" spans="6:7" x14ac:dyDescent="0.3">
      <c r="F2389" s="50"/>
      <c r="G2389" s="50"/>
    </row>
    <row r="2390" spans="6:7" x14ac:dyDescent="0.3">
      <c r="F2390" s="50"/>
      <c r="G2390" s="50"/>
    </row>
    <row r="2391" spans="6:7" x14ac:dyDescent="0.3">
      <c r="F2391" s="50"/>
      <c r="G2391" s="50"/>
    </row>
    <row r="2392" spans="6:7" x14ac:dyDescent="0.3">
      <c r="F2392" s="50"/>
      <c r="G2392" s="50"/>
    </row>
    <row r="2393" spans="6:7" x14ac:dyDescent="0.3">
      <c r="F2393" s="50"/>
      <c r="G2393" s="50"/>
    </row>
    <row r="2394" spans="6:7" x14ac:dyDescent="0.3">
      <c r="F2394" s="50"/>
      <c r="G2394" s="50"/>
    </row>
    <row r="2395" spans="6:7" x14ac:dyDescent="0.3">
      <c r="F2395" s="50"/>
      <c r="G2395" s="50"/>
    </row>
    <row r="2396" spans="6:7" x14ac:dyDescent="0.3">
      <c r="F2396" s="50"/>
      <c r="G2396" s="50"/>
    </row>
    <row r="2397" spans="6:7" x14ac:dyDescent="0.3">
      <c r="F2397" s="50"/>
      <c r="G2397" s="50"/>
    </row>
    <row r="2398" spans="6:7" x14ac:dyDescent="0.3">
      <c r="F2398" s="50"/>
      <c r="G2398" s="50"/>
    </row>
    <row r="2399" spans="6:7" x14ac:dyDescent="0.3">
      <c r="F2399" s="50"/>
      <c r="G2399" s="50"/>
    </row>
    <row r="2400" spans="6:7" x14ac:dyDescent="0.3">
      <c r="F2400" s="50"/>
      <c r="G2400" s="50"/>
    </row>
    <row r="2401" spans="6:7" x14ac:dyDescent="0.3">
      <c r="F2401" s="50"/>
      <c r="G2401" s="50"/>
    </row>
    <row r="2402" spans="6:7" x14ac:dyDescent="0.3">
      <c r="F2402" s="50"/>
      <c r="G2402" s="50"/>
    </row>
    <row r="2403" spans="6:7" x14ac:dyDescent="0.3">
      <c r="F2403" s="50"/>
      <c r="G2403" s="50"/>
    </row>
    <row r="2404" spans="6:7" x14ac:dyDescent="0.3">
      <c r="F2404" s="50"/>
      <c r="G2404" s="50"/>
    </row>
    <row r="2405" spans="6:7" x14ac:dyDescent="0.3">
      <c r="F2405" s="50"/>
      <c r="G2405" s="50"/>
    </row>
    <row r="2406" spans="6:7" x14ac:dyDescent="0.3">
      <c r="F2406" s="50"/>
      <c r="G2406" s="50"/>
    </row>
    <row r="2407" spans="6:7" x14ac:dyDescent="0.3">
      <c r="F2407" s="50"/>
      <c r="G2407" s="50"/>
    </row>
    <row r="2408" spans="6:7" x14ac:dyDescent="0.3">
      <c r="F2408" s="50"/>
      <c r="G2408" s="50"/>
    </row>
    <row r="2409" spans="6:7" x14ac:dyDescent="0.3">
      <c r="F2409" s="50"/>
      <c r="G2409" s="50"/>
    </row>
    <row r="2410" spans="6:7" x14ac:dyDescent="0.3">
      <c r="F2410" s="50"/>
      <c r="G2410" s="50"/>
    </row>
    <row r="2411" spans="6:7" x14ac:dyDescent="0.3">
      <c r="F2411" s="50"/>
      <c r="G2411" s="50"/>
    </row>
    <row r="2412" spans="6:7" x14ac:dyDescent="0.3">
      <c r="F2412" s="50"/>
      <c r="G2412" s="50"/>
    </row>
    <row r="2413" spans="6:7" x14ac:dyDescent="0.3">
      <c r="F2413" s="50"/>
      <c r="G2413" s="50"/>
    </row>
    <row r="2414" spans="6:7" x14ac:dyDescent="0.3">
      <c r="F2414" s="50"/>
      <c r="G2414" s="50"/>
    </row>
    <row r="2415" spans="6:7" x14ac:dyDescent="0.3">
      <c r="F2415" s="50"/>
      <c r="G2415" s="50"/>
    </row>
    <row r="2416" spans="6:7" x14ac:dyDescent="0.3">
      <c r="F2416" s="50"/>
      <c r="G2416" s="50"/>
    </row>
    <row r="2417" spans="6:7" x14ac:dyDescent="0.3">
      <c r="F2417" s="50"/>
      <c r="G2417" s="50"/>
    </row>
    <row r="2418" spans="6:7" x14ac:dyDescent="0.3">
      <c r="F2418" s="50"/>
      <c r="G2418" s="50"/>
    </row>
    <row r="2419" spans="6:7" x14ac:dyDescent="0.3">
      <c r="F2419" s="50"/>
      <c r="G2419" s="50"/>
    </row>
    <row r="2420" spans="6:7" x14ac:dyDescent="0.3">
      <c r="F2420" s="50"/>
      <c r="G2420" s="50"/>
    </row>
    <row r="2421" spans="6:7" x14ac:dyDescent="0.3">
      <c r="F2421" s="50"/>
      <c r="G2421" s="50"/>
    </row>
    <row r="2422" spans="6:7" x14ac:dyDescent="0.3">
      <c r="F2422" s="50"/>
      <c r="G2422" s="50"/>
    </row>
    <row r="2423" spans="6:7" x14ac:dyDescent="0.3">
      <c r="F2423" s="50"/>
      <c r="G2423" s="50"/>
    </row>
    <row r="2424" spans="6:7" x14ac:dyDescent="0.3">
      <c r="F2424" s="50"/>
      <c r="G2424" s="50"/>
    </row>
    <row r="2425" spans="6:7" x14ac:dyDescent="0.3">
      <c r="F2425" s="50"/>
      <c r="G2425" s="50"/>
    </row>
    <row r="2426" spans="6:7" x14ac:dyDescent="0.3">
      <c r="F2426" s="50"/>
      <c r="G2426" s="50"/>
    </row>
    <row r="2427" spans="6:7" x14ac:dyDescent="0.3">
      <c r="F2427" s="50"/>
      <c r="G2427" s="50"/>
    </row>
    <row r="2428" spans="6:7" x14ac:dyDescent="0.3">
      <c r="F2428" s="50"/>
      <c r="G2428" s="50"/>
    </row>
    <row r="2429" spans="6:7" x14ac:dyDescent="0.3">
      <c r="F2429" s="50"/>
      <c r="G2429" s="50"/>
    </row>
    <row r="2430" spans="6:7" x14ac:dyDescent="0.3">
      <c r="F2430" s="50"/>
      <c r="G2430" s="50"/>
    </row>
    <row r="2431" spans="6:7" x14ac:dyDescent="0.3">
      <c r="F2431" s="50"/>
      <c r="G2431" s="50"/>
    </row>
    <row r="2432" spans="6:7" x14ac:dyDescent="0.3">
      <c r="F2432" s="50"/>
      <c r="G2432" s="50"/>
    </row>
    <row r="2433" spans="6:7" x14ac:dyDescent="0.3">
      <c r="F2433" s="50"/>
      <c r="G2433" s="50"/>
    </row>
    <row r="2434" spans="6:7" x14ac:dyDescent="0.3">
      <c r="F2434" s="50"/>
      <c r="G2434" s="50"/>
    </row>
    <row r="2435" spans="6:7" x14ac:dyDescent="0.3">
      <c r="F2435" s="50"/>
      <c r="G2435" s="50"/>
    </row>
    <row r="2436" spans="6:7" x14ac:dyDescent="0.3">
      <c r="F2436" s="50"/>
      <c r="G2436" s="50"/>
    </row>
    <row r="2437" spans="6:7" x14ac:dyDescent="0.3">
      <c r="F2437" s="50"/>
      <c r="G2437" s="50"/>
    </row>
    <row r="2438" spans="6:7" x14ac:dyDescent="0.3">
      <c r="F2438" s="50"/>
      <c r="G2438" s="50"/>
    </row>
    <row r="2439" spans="6:7" x14ac:dyDescent="0.3">
      <c r="F2439" s="50"/>
      <c r="G2439" s="50"/>
    </row>
    <row r="2440" spans="6:7" x14ac:dyDescent="0.3">
      <c r="F2440" s="50"/>
      <c r="G2440" s="50"/>
    </row>
    <row r="2441" spans="6:7" x14ac:dyDescent="0.3">
      <c r="F2441" s="50"/>
      <c r="G2441" s="50"/>
    </row>
    <row r="2442" spans="6:7" x14ac:dyDescent="0.3">
      <c r="F2442" s="50"/>
      <c r="G2442" s="50"/>
    </row>
    <row r="2443" spans="6:7" x14ac:dyDescent="0.3">
      <c r="F2443" s="50"/>
      <c r="G2443" s="50"/>
    </row>
    <row r="2444" spans="6:7" x14ac:dyDescent="0.3">
      <c r="F2444" s="50"/>
      <c r="G2444" s="50"/>
    </row>
    <row r="2445" spans="6:7" x14ac:dyDescent="0.3">
      <c r="F2445" s="50"/>
      <c r="G2445" s="50"/>
    </row>
    <row r="2446" spans="6:7" x14ac:dyDescent="0.3">
      <c r="F2446" s="50"/>
      <c r="G2446" s="50"/>
    </row>
    <row r="2447" spans="6:7" x14ac:dyDescent="0.3">
      <c r="F2447" s="50"/>
      <c r="G2447" s="50"/>
    </row>
    <row r="2448" spans="6:7" x14ac:dyDescent="0.3">
      <c r="F2448" s="50"/>
      <c r="G2448" s="50"/>
    </row>
    <row r="2449" spans="6:7" x14ac:dyDescent="0.3">
      <c r="F2449" s="50"/>
      <c r="G2449" s="50"/>
    </row>
    <row r="2450" spans="6:7" x14ac:dyDescent="0.3">
      <c r="F2450" s="50"/>
      <c r="G2450" s="50"/>
    </row>
    <row r="2451" spans="6:7" x14ac:dyDescent="0.3">
      <c r="F2451" s="50"/>
      <c r="G2451" s="50"/>
    </row>
    <row r="2452" spans="6:7" x14ac:dyDescent="0.3">
      <c r="F2452" s="50"/>
      <c r="G2452" s="50"/>
    </row>
    <row r="2453" spans="6:7" x14ac:dyDescent="0.3">
      <c r="F2453" s="50"/>
      <c r="G2453" s="50"/>
    </row>
    <row r="2454" spans="6:7" x14ac:dyDescent="0.3">
      <c r="F2454" s="50"/>
      <c r="G2454" s="50"/>
    </row>
    <row r="2455" spans="6:7" x14ac:dyDescent="0.3">
      <c r="F2455" s="50"/>
      <c r="G2455" s="50"/>
    </row>
    <row r="2456" spans="6:7" x14ac:dyDescent="0.3">
      <c r="F2456" s="50"/>
      <c r="G2456" s="50"/>
    </row>
    <row r="2457" spans="6:7" x14ac:dyDescent="0.3">
      <c r="F2457" s="50"/>
      <c r="G2457" s="50"/>
    </row>
    <row r="2458" spans="6:7" x14ac:dyDescent="0.3">
      <c r="F2458" s="50"/>
      <c r="G2458" s="50"/>
    </row>
    <row r="2459" spans="6:7" x14ac:dyDescent="0.3">
      <c r="F2459" s="50"/>
      <c r="G2459" s="50"/>
    </row>
    <row r="2460" spans="6:7" x14ac:dyDescent="0.3">
      <c r="F2460" s="50"/>
      <c r="G2460" s="50"/>
    </row>
    <row r="2461" spans="6:7" x14ac:dyDescent="0.3">
      <c r="F2461" s="50"/>
      <c r="G2461" s="50"/>
    </row>
    <row r="2462" spans="6:7" x14ac:dyDescent="0.3">
      <c r="F2462" s="50"/>
      <c r="G2462" s="50"/>
    </row>
    <row r="2463" spans="6:7" x14ac:dyDescent="0.3">
      <c r="F2463" s="50"/>
      <c r="G2463" s="50"/>
    </row>
    <row r="2464" spans="6:7" x14ac:dyDescent="0.3">
      <c r="F2464" s="50"/>
      <c r="G2464" s="50"/>
    </row>
    <row r="2465" spans="6:7" x14ac:dyDescent="0.3">
      <c r="F2465" s="50"/>
      <c r="G2465" s="50"/>
    </row>
    <row r="2466" spans="6:7" x14ac:dyDescent="0.3">
      <c r="F2466" s="50"/>
      <c r="G2466" s="50"/>
    </row>
    <row r="2467" spans="6:7" x14ac:dyDescent="0.3">
      <c r="F2467" s="50"/>
      <c r="G2467" s="50"/>
    </row>
    <row r="2468" spans="6:7" x14ac:dyDescent="0.3">
      <c r="F2468" s="50"/>
      <c r="G2468" s="50"/>
    </row>
    <row r="2469" spans="6:7" x14ac:dyDescent="0.3">
      <c r="F2469" s="50"/>
      <c r="G2469" s="50"/>
    </row>
    <row r="2470" spans="6:7" x14ac:dyDescent="0.3">
      <c r="F2470" s="50"/>
      <c r="G2470" s="50"/>
    </row>
    <row r="2471" spans="6:7" x14ac:dyDescent="0.3">
      <c r="F2471" s="50"/>
      <c r="G2471" s="50"/>
    </row>
    <row r="2472" spans="6:7" x14ac:dyDescent="0.3">
      <c r="F2472" s="50"/>
      <c r="G2472" s="50"/>
    </row>
    <row r="2473" spans="6:7" x14ac:dyDescent="0.3">
      <c r="F2473" s="50"/>
      <c r="G2473" s="50"/>
    </row>
    <row r="2474" spans="6:7" x14ac:dyDescent="0.3">
      <c r="F2474" s="50"/>
      <c r="G2474" s="50"/>
    </row>
    <row r="2475" spans="6:7" x14ac:dyDescent="0.3">
      <c r="F2475" s="50"/>
      <c r="G2475" s="50"/>
    </row>
    <row r="2476" spans="6:7" x14ac:dyDescent="0.3">
      <c r="F2476" s="50"/>
      <c r="G2476" s="50"/>
    </row>
    <row r="2477" spans="6:7" x14ac:dyDescent="0.3">
      <c r="F2477" s="50"/>
      <c r="G2477" s="50"/>
    </row>
    <row r="2478" spans="6:7" x14ac:dyDescent="0.3">
      <c r="F2478" s="50"/>
      <c r="G2478" s="50"/>
    </row>
    <row r="2479" spans="6:7" x14ac:dyDescent="0.3">
      <c r="F2479" s="50"/>
      <c r="G2479" s="50"/>
    </row>
    <row r="2480" spans="6:7" x14ac:dyDescent="0.3">
      <c r="F2480" s="50"/>
      <c r="G2480" s="50"/>
    </row>
    <row r="2481" spans="6:7" x14ac:dyDescent="0.3">
      <c r="F2481" s="50"/>
      <c r="G2481" s="50"/>
    </row>
    <row r="2482" spans="6:7" x14ac:dyDescent="0.3">
      <c r="F2482" s="50"/>
      <c r="G2482" s="50"/>
    </row>
    <row r="2483" spans="6:7" x14ac:dyDescent="0.3">
      <c r="F2483" s="50"/>
      <c r="G2483" s="50"/>
    </row>
    <row r="2484" spans="6:7" x14ac:dyDescent="0.3">
      <c r="F2484" s="50"/>
      <c r="G2484" s="50"/>
    </row>
    <row r="2485" spans="6:7" x14ac:dyDescent="0.3">
      <c r="F2485" s="50"/>
      <c r="G2485" s="50"/>
    </row>
    <row r="2486" spans="6:7" x14ac:dyDescent="0.3">
      <c r="F2486" s="50"/>
      <c r="G2486" s="50"/>
    </row>
    <row r="2487" spans="6:7" x14ac:dyDescent="0.3">
      <c r="F2487" s="50"/>
      <c r="G2487" s="50"/>
    </row>
    <row r="2488" spans="6:7" x14ac:dyDescent="0.3">
      <c r="F2488" s="50"/>
      <c r="G2488" s="50"/>
    </row>
    <row r="2489" spans="6:7" x14ac:dyDescent="0.3">
      <c r="F2489" s="50"/>
      <c r="G2489" s="50"/>
    </row>
    <row r="2490" spans="6:7" x14ac:dyDescent="0.3">
      <c r="F2490" s="50"/>
      <c r="G2490" s="50"/>
    </row>
    <row r="2491" spans="6:7" x14ac:dyDescent="0.3">
      <c r="F2491" s="50"/>
      <c r="G2491" s="50"/>
    </row>
    <row r="2492" spans="6:7" x14ac:dyDescent="0.3">
      <c r="F2492" s="50"/>
      <c r="G2492" s="50"/>
    </row>
    <row r="2493" spans="6:7" x14ac:dyDescent="0.3">
      <c r="F2493" s="50"/>
      <c r="G2493" s="50"/>
    </row>
    <row r="2494" spans="6:7" x14ac:dyDescent="0.3">
      <c r="F2494" s="50"/>
      <c r="G2494" s="50"/>
    </row>
    <row r="2495" spans="6:7" x14ac:dyDescent="0.3">
      <c r="F2495" s="50"/>
      <c r="G2495" s="50"/>
    </row>
    <row r="2496" spans="6:7" x14ac:dyDescent="0.3">
      <c r="F2496" s="50"/>
      <c r="G2496" s="50"/>
    </row>
    <row r="2497" spans="6:7" x14ac:dyDescent="0.3">
      <c r="F2497" s="50"/>
      <c r="G2497" s="50"/>
    </row>
    <row r="2498" spans="6:7" x14ac:dyDescent="0.3">
      <c r="F2498" s="50"/>
      <c r="G2498" s="50"/>
    </row>
    <row r="2499" spans="6:7" x14ac:dyDescent="0.3">
      <c r="F2499" s="50"/>
      <c r="G2499" s="50"/>
    </row>
    <row r="2500" spans="6:7" x14ac:dyDescent="0.3">
      <c r="F2500" s="50"/>
      <c r="G2500" s="50"/>
    </row>
    <row r="2501" spans="6:7" x14ac:dyDescent="0.3">
      <c r="F2501" s="50"/>
      <c r="G2501" s="50"/>
    </row>
    <row r="2502" spans="6:7" x14ac:dyDescent="0.3">
      <c r="F2502" s="50"/>
      <c r="G2502" s="50"/>
    </row>
    <row r="2503" spans="6:7" x14ac:dyDescent="0.3">
      <c r="F2503" s="50"/>
      <c r="G2503" s="50"/>
    </row>
    <row r="2504" spans="6:7" x14ac:dyDescent="0.3">
      <c r="F2504" s="50"/>
      <c r="G2504" s="50"/>
    </row>
    <row r="2505" spans="6:7" x14ac:dyDescent="0.3">
      <c r="F2505" s="50"/>
      <c r="G2505" s="50"/>
    </row>
    <row r="2506" spans="6:7" x14ac:dyDescent="0.3">
      <c r="F2506" s="50"/>
      <c r="G2506" s="50"/>
    </row>
    <row r="2507" spans="6:7" x14ac:dyDescent="0.3">
      <c r="F2507" s="50"/>
      <c r="G2507" s="50"/>
    </row>
    <row r="2508" spans="6:7" x14ac:dyDescent="0.3">
      <c r="F2508" s="50"/>
      <c r="G2508" s="50"/>
    </row>
    <row r="2509" spans="6:7" x14ac:dyDescent="0.3">
      <c r="F2509" s="50"/>
      <c r="G2509" s="50"/>
    </row>
    <row r="2510" spans="6:7" x14ac:dyDescent="0.3">
      <c r="F2510" s="50"/>
      <c r="G2510" s="50"/>
    </row>
    <row r="2511" spans="6:7" x14ac:dyDescent="0.3">
      <c r="F2511" s="50"/>
      <c r="G2511" s="50"/>
    </row>
    <row r="2512" spans="6:7" x14ac:dyDescent="0.3">
      <c r="F2512" s="50"/>
      <c r="G2512" s="50"/>
    </row>
    <row r="2513" spans="6:7" x14ac:dyDescent="0.3">
      <c r="F2513" s="50"/>
      <c r="G2513" s="50"/>
    </row>
    <row r="2514" spans="6:7" x14ac:dyDescent="0.3">
      <c r="F2514" s="50"/>
      <c r="G2514" s="50"/>
    </row>
    <row r="2515" spans="6:7" x14ac:dyDescent="0.3">
      <c r="F2515" s="50"/>
      <c r="G2515" s="50"/>
    </row>
    <row r="2516" spans="6:7" x14ac:dyDescent="0.3">
      <c r="F2516" s="50"/>
      <c r="G2516" s="50"/>
    </row>
    <row r="2517" spans="6:7" x14ac:dyDescent="0.3">
      <c r="F2517" s="50"/>
      <c r="G2517" s="50"/>
    </row>
    <row r="2518" spans="6:7" x14ac:dyDescent="0.3">
      <c r="F2518" s="50"/>
      <c r="G2518" s="50"/>
    </row>
    <row r="2519" spans="6:7" x14ac:dyDescent="0.3">
      <c r="F2519" s="50"/>
      <c r="G2519" s="50"/>
    </row>
    <row r="2520" spans="6:7" x14ac:dyDescent="0.3">
      <c r="F2520" s="50"/>
      <c r="G2520" s="50"/>
    </row>
    <row r="2521" spans="6:7" x14ac:dyDescent="0.3">
      <c r="F2521" s="50"/>
      <c r="G2521" s="50"/>
    </row>
    <row r="2522" spans="6:7" x14ac:dyDescent="0.3">
      <c r="F2522" s="50"/>
      <c r="G2522" s="50"/>
    </row>
    <row r="2523" spans="6:7" x14ac:dyDescent="0.3">
      <c r="F2523" s="50"/>
      <c r="G2523" s="50"/>
    </row>
    <row r="2524" spans="6:7" x14ac:dyDescent="0.3">
      <c r="F2524" s="50"/>
      <c r="G2524" s="50"/>
    </row>
    <row r="2525" spans="6:7" x14ac:dyDescent="0.3">
      <c r="F2525" s="50"/>
      <c r="G2525" s="50"/>
    </row>
    <row r="2526" spans="6:7" x14ac:dyDescent="0.3">
      <c r="F2526" s="50"/>
      <c r="G2526" s="50"/>
    </row>
    <row r="2527" spans="6:7" x14ac:dyDescent="0.3">
      <c r="F2527" s="50"/>
      <c r="G2527" s="50"/>
    </row>
    <row r="2528" spans="6:7" x14ac:dyDescent="0.3">
      <c r="F2528" s="50"/>
      <c r="G2528" s="50"/>
    </row>
    <row r="2529" spans="6:7" x14ac:dyDescent="0.3">
      <c r="F2529" s="50"/>
      <c r="G2529" s="50"/>
    </row>
    <row r="2530" spans="6:7" x14ac:dyDescent="0.3">
      <c r="F2530" s="50"/>
      <c r="G2530" s="50"/>
    </row>
    <row r="2531" spans="6:7" x14ac:dyDescent="0.3">
      <c r="F2531" s="50"/>
      <c r="G2531" s="50"/>
    </row>
    <row r="2532" spans="6:7" x14ac:dyDescent="0.3">
      <c r="F2532" s="50"/>
      <c r="G2532" s="50"/>
    </row>
    <row r="2533" spans="6:7" x14ac:dyDescent="0.3">
      <c r="F2533" s="50"/>
      <c r="G2533" s="50"/>
    </row>
    <row r="2534" spans="6:7" x14ac:dyDescent="0.3">
      <c r="F2534" s="50"/>
      <c r="G2534" s="50"/>
    </row>
    <row r="2535" spans="6:7" x14ac:dyDescent="0.3">
      <c r="F2535" s="50"/>
      <c r="G2535" s="50"/>
    </row>
    <row r="2536" spans="6:7" x14ac:dyDescent="0.3">
      <c r="F2536" s="50"/>
      <c r="G2536" s="50"/>
    </row>
    <row r="2537" spans="6:7" x14ac:dyDescent="0.3">
      <c r="F2537" s="50"/>
      <c r="G2537" s="50"/>
    </row>
    <row r="2538" spans="6:7" x14ac:dyDescent="0.3">
      <c r="F2538" s="50"/>
      <c r="G2538" s="50"/>
    </row>
    <row r="2539" spans="6:7" x14ac:dyDescent="0.3">
      <c r="F2539" s="50"/>
      <c r="G2539" s="50"/>
    </row>
    <row r="2540" spans="6:7" x14ac:dyDescent="0.3">
      <c r="F2540" s="50"/>
      <c r="G2540" s="50"/>
    </row>
    <row r="2541" spans="6:7" x14ac:dyDescent="0.3">
      <c r="F2541" s="50"/>
      <c r="G2541" s="50"/>
    </row>
    <row r="2542" spans="6:7" x14ac:dyDescent="0.3">
      <c r="F2542" s="50"/>
      <c r="G2542" s="50"/>
    </row>
    <row r="2543" spans="6:7" x14ac:dyDescent="0.3">
      <c r="F2543" s="50"/>
      <c r="G2543" s="50"/>
    </row>
    <row r="2544" spans="6:7" x14ac:dyDescent="0.3">
      <c r="F2544" s="50"/>
      <c r="G2544" s="50"/>
    </row>
    <row r="2545" spans="6:7" x14ac:dyDescent="0.3">
      <c r="F2545" s="50"/>
      <c r="G2545" s="50"/>
    </row>
    <row r="2546" spans="6:7" x14ac:dyDescent="0.3">
      <c r="F2546" s="50"/>
      <c r="G2546" s="50"/>
    </row>
    <row r="2547" spans="6:7" x14ac:dyDescent="0.3">
      <c r="F2547" s="50"/>
      <c r="G2547" s="50"/>
    </row>
    <row r="2548" spans="6:7" x14ac:dyDescent="0.3">
      <c r="F2548" s="50"/>
      <c r="G2548" s="50"/>
    </row>
    <row r="2549" spans="6:7" x14ac:dyDescent="0.3">
      <c r="F2549" s="50"/>
      <c r="G2549" s="50"/>
    </row>
    <row r="2550" spans="6:7" x14ac:dyDescent="0.3">
      <c r="F2550" s="50"/>
      <c r="G2550" s="50"/>
    </row>
    <row r="2551" spans="6:7" x14ac:dyDescent="0.3">
      <c r="F2551" s="50"/>
      <c r="G2551" s="50"/>
    </row>
    <row r="2552" spans="6:7" x14ac:dyDescent="0.3">
      <c r="F2552" s="50"/>
      <c r="G2552" s="50"/>
    </row>
    <row r="2553" spans="6:7" x14ac:dyDescent="0.3">
      <c r="F2553" s="50"/>
      <c r="G2553" s="50"/>
    </row>
    <row r="2554" spans="6:7" x14ac:dyDescent="0.3">
      <c r="F2554" s="50"/>
      <c r="G2554" s="50"/>
    </row>
    <row r="2555" spans="6:7" x14ac:dyDescent="0.3">
      <c r="F2555" s="50"/>
      <c r="G2555" s="50"/>
    </row>
    <row r="2556" spans="6:7" x14ac:dyDescent="0.3">
      <c r="F2556" s="50"/>
      <c r="G2556" s="50"/>
    </row>
    <row r="2557" spans="6:7" x14ac:dyDescent="0.3">
      <c r="F2557" s="50"/>
      <c r="G2557" s="50"/>
    </row>
    <row r="2558" spans="6:7" x14ac:dyDescent="0.3">
      <c r="F2558" s="50"/>
      <c r="G2558" s="50"/>
    </row>
    <row r="2559" spans="6:7" x14ac:dyDescent="0.3">
      <c r="F2559" s="50"/>
      <c r="G2559" s="50"/>
    </row>
    <row r="2560" spans="6:7" x14ac:dyDescent="0.3">
      <c r="F2560" s="50"/>
      <c r="G2560" s="50"/>
    </row>
    <row r="2561" spans="6:7" x14ac:dyDescent="0.3">
      <c r="F2561" s="50"/>
      <c r="G2561" s="50"/>
    </row>
    <row r="2562" spans="6:7" x14ac:dyDescent="0.3">
      <c r="F2562" s="50"/>
      <c r="G2562" s="50"/>
    </row>
    <row r="2563" spans="6:7" x14ac:dyDescent="0.3">
      <c r="F2563" s="50"/>
      <c r="G2563" s="50"/>
    </row>
    <row r="2564" spans="6:7" x14ac:dyDescent="0.3">
      <c r="F2564" s="50"/>
      <c r="G2564" s="50"/>
    </row>
    <row r="2565" spans="6:7" x14ac:dyDescent="0.3">
      <c r="F2565" s="50"/>
      <c r="G2565" s="50"/>
    </row>
    <row r="2566" spans="6:7" x14ac:dyDescent="0.3">
      <c r="F2566" s="50"/>
      <c r="G2566" s="50"/>
    </row>
    <row r="2567" spans="6:7" x14ac:dyDescent="0.3">
      <c r="F2567" s="50"/>
      <c r="G2567" s="50"/>
    </row>
    <row r="2568" spans="6:7" x14ac:dyDescent="0.3">
      <c r="F2568" s="50"/>
      <c r="G2568" s="50"/>
    </row>
    <row r="2569" spans="6:7" x14ac:dyDescent="0.3">
      <c r="F2569" s="50"/>
      <c r="G2569" s="50"/>
    </row>
    <row r="2570" spans="6:7" x14ac:dyDescent="0.3">
      <c r="F2570" s="50"/>
      <c r="G2570" s="50"/>
    </row>
    <row r="2571" spans="6:7" x14ac:dyDescent="0.3">
      <c r="F2571" s="50"/>
      <c r="G2571" s="50"/>
    </row>
    <row r="2572" spans="6:7" x14ac:dyDescent="0.3">
      <c r="F2572" s="50"/>
      <c r="G2572" s="50"/>
    </row>
    <row r="2573" spans="6:7" x14ac:dyDescent="0.3">
      <c r="F2573" s="50"/>
      <c r="G2573" s="50"/>
    </row>
    <row r="2574" spans="6:7" x14ac:dyDescent="0.3">
      <c r="F2574" s="50"/>
      <c r="G2574" s="50"/>
    </row>
    <row r="2575" spans="6:7" x14ac:dyDescent="0.3">
      <c r="F2575" s="50"/>
      <c r="G2575" s="50"/>
    </row>
    <row r="2576" spans="6:7" x14ac:dyDescent="0.3">
      <c r="F2576" s="50"/>
      <c r="G2576" s="50"/>
    </row>
    <row r="2577" spans="6:7" x14ac:dyDescent="0.3">
      <c r="F2577" s="50"/>
      <c r="G2577" s="50"/>
    </row>
    <row r="2578" spans="6:7" x14ac:dyDescent="0.3">
      <c r="F2578" s="50"/>
      <c r="G2578" s="50"/>
    </row>
    <row r="2579" spans="6:7" x14ac:dyDescent="0.3">
      <c r="F2579" s="50"/>
      <c r="G2579" s="50"/>
    </row>
    <row r="2580" spans="6:7" x14ac:dyDescent="0.3">
      <c r="F2580" s="50"/>
      <c r="G2580" s="50"/>
    </row>
    <row r="2581" spans="6:7" x14ac:dyDescent="0.3">
      <c r="F2581" s="50"/>
      <c r="G2581" s="50"/>
    </row>
    <row r="2582" spans="6:7" x14ac:dyDescent="0.3">
      <c r="F2582" s="50"/>
      <c r="G2582" s="50"/>
    </row>
    <row r="2583" spans="6:7" x14ac:dyDescent="0.3">
      <c r="F2583" s="50"/>
      <c r="G2583" s="50"/>
    </row>
    <row r="2584" spans="6:7" x14ac:dyDescent="0.3">
      <c r="F2584" s="50"/>
      <c r="G2584" s="50"/>
    </row>
    <row r="2585" spans="6:7" x14ac:dyDescent="0.3">
      <c r="F2585" s="50"/>
      <c r="G2585" s="50"/>
    </row>
    <row r="2586" spans="6:7" x14ac:dyDescent="0.3">
      <c r="F2586" s="50"/>
      <c r="G2586" s="50"/>
    </row>
    <row r="2587" spans="6:7" x14ac:dyDescent="0.3">
      <c r="F2587" s="50"/>
      <c r="G2587" s="50"/>
    </row>
    <row r="2588" spans="6:7" x14ac:dyDescent="0.3">
      <c r="F2588" s="50"/>
      <c r="G2588" s="50"/>
    </row>
    <row r="2589" spans="6:7" x14ac:dyDescent="0.3">
      <c r="F2589" s="50"/>
      <c r="G2589" s="50"/>
    </row>
    <row r="2590" spans="6:7" x14ac:dyDescent="0.3">
      <c r="F2590" s="50"/>
      <c r="G2590" s="50"/>
    </row>
    <row r="2591" spans="6:7" x14ac:dyDescent="0.3">
      <c r="F2591" s="50"/>
      <c r="G2591" s="50"/>
    </row>
    <row r="2592" spans="6:7" x14ac:dyDescent="0.3">
      <c r="F2592" s="50"/>
      <c r="G2592" s="50"/>
    </row>
    <row r="2593" spans="6:7" x14ac:dyDescent="0.3">
      <c r="F2593" s="50"/>
      <c r="G2593" s="50"/>
    </row>
    <row r="2594" spans="6:7" x14ac:dyDescent="0.3">
      <c r="F2594" s="50"/>
      <c r="G2594" s="50"/>
    </row>
    <row r="2595" spans="6:7" x14ac:dyDescent="0.3">
      <c r="F2595" s="50"/>
      <c r="G2595" s="50"/>
    </row>
    <row r="2596" spans="6:7" x14ac:dyDescent="0.3">
      <c r="F2596" s="50"/>
      <c r="G2596" s="50"/>
    </row>
    <row r="2597" spans="6:7" x14ac:dyDescent="0.3">
      <c r="F2597" s="50"/>
      <c r="G2597" s="50"/>
    </row>
    <row r="2598" spans="6:7" x14ac:dyDescent="0.3">
      <c r="F2598" s="50"/>
      <c r="G2598" s="50"/>
    </row>
    <row r="2599" spans="6:7" x14ac:dyDescent="0.3">
      <c r="F2599" s="50"/>
      <c r="G2599" s="50"/>
    </row>
    <row r="2600" spans="6:7" x14ac:dyDescent="0.3">
      <c r="F2600" s="50"/>
      <c r="G2600" s="50"/>
    </row>
    <row r="2601" spans="6:7" x14ac:dyDescent="0.3">
      <c r="F2601" s="50"/>
      <c r="G2601" s="50"/>
    </row>
    <row r="2602" spans="6:7" x14ac:dyDescent="0.3">
      <c r="F2602" s="50"/>
      <c r="G2602" s="50"/>
    </row>
    <row r="2603" spans="6:7" x14ac:dyDescent="0.3">
      <c r="F2603" s="50"/>
      <c r="G2603" s="50"/>
    </row>
    <row r="2604" spans="6:7" x14ac:dyDescent="0.3">
      <c r="F2604" s="50"/>
      <c r="G2604" s="50"/>
    </row>
    <row r="2605" spans="6:7" x14ac:dyDescent="0.3">
      <c r="F2605" s="50"/>
      <c r="G2605" s="50"/>
    </row>
    <row r="2606" spans="6:7" x14ac:dyDescent="0.3">
      <c r="F2606" s="50"/>
      <c r="G2606" s="50"/>
    </row>
    <row r="2607" spans="6:7" x14ac:dyDescent="0.3">
      <c r="F2607" s="50"/>
      <c r="G2607" s="50"/>
    </row>
    <row r="2608" spans="6:7" x14ac:dyDescent="0.3">
      <c r="F2608" s="50"/>
      <c r="G2608" s="50"/>
    </row>
    <row r="2609" spans="6:7" x14ac:dyDescent="0.3">
      <c r="F2609" s="50"/>
      <c r="G2609" s="50"/>
    </row>
    <row r="2610" spans="6:7" x14ac:dyDescent="0.3">
      <c r="F2610" s="50"/>
      <c r="G2610" s="50"/>
    </row>
    <row r="2611" spans="6:7" x14ac:dyDescent="0.3">
      <c r="F2611" s="50"/>
      <c r="G2611" s="50"/>
    </row>
    <row r="2612" spans="6:7" x14ac:dyDescent="0.3">
      <c r="F2612" s="50"/>
      <c r="G2612" s="50"/>
    </row>
    <row r="2613" spans="6:7" x14ac:dyDescent="0.3">
      <c r="F2613" s="50"/>
      <c r="G2613" s="50"/>
    </row>
    <row r="2614" spans="6:7" x14ac:dyDescent="0.3">
      <c r="F2614" s="50"/>
      <c r="G2614" s="50"/>
    </row>
    <row r="2615" spans="6:7" x14ac:dyDescent="0.3">
      <c r="F2615" s="50"/>
      <c r="G2615" s="50"/>
    </row>
    <row r="2616" spans="6:7" x14ac:dyDescent="0.3">
      <c r="F2616" s="50"/>
      <c r="G2616" s="50"/>
    </row>
    <row r="2617" spans="6:7" x14ac:dyDescent="0.3">
      <c r="F2617" s="50"/>
      <c r="G2617" s="50"/>
    </row>
    <row r="2618" spans="6:7" x14ac:dyDescent="0.3">
      <c r="F2618" s="50"/>
      <c r="G2618" s="50"/>
    </row>
    <row r="2619" spans="6:7" x14ac:dyDescent="0.3">
      <c r="F2619" s="50"/>
      <c r="G2619" s="50"/>
    </row>
    <row r="2620" spans="6:7" x14ac:dyDescent="0.3">
      <c r="F2620" s="50"/>
      <c r="G2620" s="50"/>
    </row>
    <row r="2621" spans="6:7" x14ac:dyDescent="0.3">
      <c r="F2621" s="50"/>
      <c r="G2621" s="50"/>
    </row>
    <row r="2622" spans="6:7" x14ac:dyDescent="0.3">
      <c r="F2622" s="50"/>
      <c r="G2622" s="50"/>
    </row>
    <row r="2623" spans="6:7" x14ac:dyDescent="0.3">
      <c r="F2623" s="50"/>
      <c r="G2623" s="50"/>
    </row>
    <row r="2624" spans="6:7" x14ac:dyDescent="0.3">
      <c r="F2624" s="50"/>
      <c r="G2624" s="50"/>
    </row>
    <row r="2625" spans="6:7" x14ac:dyDescent="0.3">
      <c r="F2625" s="50"/>
      <c r="G2625" s="50"/>
    </row>
    <row r="2626" spans="6:7" x14ac:dyDescent="0.3">
      <c r="F2626" s="50"/>
      <c r="G2626" s="50"/>
    </row>
    <row r="2627" spans="6:7" x14ac:dyDescent="0.3">
      <c r="F2627" s="50"/>
      <c r="G2627" s="50"/>
    </row>
    <row r="2628" spans="6:7" x14ac:dyDescent="0.3">
      <c r="F2628" s="50"/>
      <c r="G2628" s="50"/>
    </row>
    <row r="2629" spans="6:7" x14ac:dyDescent="0.3">
      <c r="F2629" s="50"/>
      <c r="G2629" s="50"/>
    </row>
    <row r="2630" spans="6:7" x14ac:dyDescent="0.3">
      <c r="F2630" s="50"/>
      <c r="G2630" s="50"/>
    </row>
    <row r="2631" spans="6:7" x14ac:dyDescent="0.3">
      <c r="F2631" s="50"/>
      <c r="G2631" s="50"/>
    </row>
    <row r="2632" spans="6:7" x14ac:dyDescent="0.3">
      <c r="F2632" s="50"/>
      <c r="G2632" s="50"/>
    </row>
    <row r="2633" spans="6:7" x14ac:dyDescent="0.3">
      <c r="F2633" s="50"/>
      <c r="G2633" s="50"/>
    </row>
    <row r="2634" spans="6:7" x14ac:dyDescent="0.3">
      <c r="F2634" s="50"/>
      <c r="G2634" s="50"/>
    </row>
    <row r="2635" spans="6:7" x14ac:dyDescent="0.3">
      <c r="F2635" s="50"/>
      <c r="G2635" s="50"/>
    </row>
    <row r="2636" spans="6:7" x14ac:dyDescent="0.3">
      <c r="F2636" s="50"/>
      <c r="G2636" s="50"/>
    </row>
    <row r="2637" spans="6:7" x14ac:dyDescent="0.3">
      <c r="F2637" s="50"/>
      <c r="G2637" s="50"/>
    </row>
    <row r="2638" spans="6:7" x14ac:dyDescent="0.3">
      <c r="F2638" s="50"/>
      <c r="G2638" s="50"/>
    </row>
    <row r="2639" spans="6:7" x14ac:dyDescent="0.3">
      <c r="F2639" s="50"/>
      <c r="G2639" s="50"/>
    </row>
    <row r="2640" spans="6:7" x14ac:dyDescent="0.3">
      <c r="F2640" s="50"/>
      <c r="G2640" s="50"/>
    </row>
    <row r="2641" spans="6:7" x14ac:dyDescent="0.3">
      <c r="F2641" s="50"/>
      <c r="G2641" s="50"/>
    </row>
    <row r="2642" spans="6:7" x14ac:dyDescent="0.3">
      <c r="F2642" s="50"/>
      <c r="G2642" s="50"/>
    </row>
    <row r="2643" spans="6:7" x14ac:dyDescent="0.3">
      <c r="F2643" s="50"/>
      <c r="G2643" s="50"/>
    </row>
    <row r="2644" spans="6:7" x14ac:dyDescent="0.3">
      <c r="F2644" s="50"/>
      <c r="G2644" s="50"/>
    </row>
    <row r="2645" spans="6:7" x14ac:dyDescent="0.3">
      <c r="F2645" s="50"/>
      <c r="G2645" s="50"/>
    </row>
    <row r="2646" spans="6:7" x14ac:dyDescent="0.3">
      <c r="F2646" s="50"/>
      <c r="G2646" s="50"/>
    </row>
    <row r="2647" spans="6:7" x14ac:dyDescent="0.3">
      <c r="F2647" s="50"/>
      <c r="G2647" s="50"/>
    </row>
    <row r="2648" spans="6:7" x14ac:dyDescent="0.3">
      <c r="F2648" s="50"/>
      <c r="G2648" s="50"/>
    </row>
    <row r="2649" spans="6:7" x14ac:dyDescent="0.3">
      <c r="F2649" s="50"/>
      <c r="G2649" s="50"/>
    </row>
    <row r="2650" spans="6:7" x14ac:dyDescent="0.3">
      <c r="F2650" s="50"/>
      <c r="G2650" s="50"/>
    </row>
    <row r="2651" spans="6:7" x14ac:dyDescent="0.3">
      <c r="F2651" s="50"/>
      <c r="G2651" s="50"/>
    </row>
    <row r="2652" spans="6:7" x14ac:dyDescent="0.3">
      <c r="F2652" s="50"/>
      <c r="G2652" s="50"/>
    </row>
    <row r="2653" spans="6:7" x14ac:dyDescent="0.3">
      <c r="F2653" s="50"/>
      <c r="G2653" s="50"/>
    </row>
    <row r="2654" spans="6:7" x14ac:dyDescent="0.3">
      <c r="F2654" s="50"/>
      <c r="G2654" s="50"/>
    </row>
    <row r="2655" spans="6:7" x14ac:dyDescent="0.3">
      <c r="F2655" s="50"/>
      <c r="G2655" s="50"/>
    </row>
    <row r="2656" spans="6:7" x14ac:dyDescent="0.3">
      <c r="F2656" s="50"/>
      <c r="G2656" s="50"/>
    </row>
    <row r="2657" spans="6:7" x14ac:dyDescent="0.3">
      <c r="F2657" s="50"/>
      <c r="G2657" s="50"/>
    </row>
    <row r="2658" spans="6:7" x14ac:dyDescent="0.3">
      <c r="F2658" s="50"/>
      <c r="G2658" s="50"/>
    </row>
    <row r="2659" spans="6:7" x14ac:dyDescent="0.3">
      <c r="F2659" s="50"/>
      <c r="G2659" s="50"/>
    </row>
    <row r="2660" spans="6:7" x14ac:dyDescent="0.3">
      <c r="F2660" s="50"/>
      <c r="G2660" s="50"/>
    </row>
    <row r="2661" spans="6:7" x14ac:dyDescent="0.3">
      <c r="F2661" s="50"/>
      <c r="G2661" s="50"/>
    </row>
    <row r="2662" spans="6:7" x14ac:dyDescent="0.3">
      <c r="F2662" s="50"/>
      <c r="G2662" s="50"/>
    </row>
    <row r="2663" spans="6:7" x14ac:dyDescent="0.3">
      <c r="F2663" s="50"/>
      <c r="G2663" s="50"/>
    </row>
    <row r="2664" spans="6:7" x14ac:dyDescent="0.3">
      <c r="F2664" s="50"/>
      <c r="G2664" s="50"/>
    </row>
    <row r="2665" spans="6:7" x14ac:dyDescent="0.3">
      <c r="F2665" s="50"/>
      <c r="G2665" s="50"/>
    </row>
    <row r="2666" spans="6:7" x14ac:dyDescent="0.3">
      <c r="F2666" s="50"/>
      <c r="G2666" s="50"/>
    </row>
    <row r="2667" spans="6:7" x14ac:dyDescent="0.3">
      <c r="F2667" s="50"/>
      <c r="G2667" s="50"/>
    </row>
    <row r="2668" spans="6:7" x14ac:dyDescent="0.3">
      <c r="F2668" s="50"/>
      <c r="G2668" s="50"/>
    </row>
    <row r="2669" spans="6:7" x14ac:dyDescent="0.3">
      <c r="F2669" s="50"/>
      <c r="G2669" s="50"/>
    </row>
    <row r="2670" spans="6:7" x14ac:dyDescent="0.3">
      <c r="F2670" s="50"/>
      <c r="G2670" s="50"/>
    </row>
    <row r="2671" spans="6:7" x14ac:dyDescent="0.3">
      <c r="F2671" s="50"/>
      <c r="G2671" s="50"/>
    </row>
    <row r="2672" spans="6:7" x14ac:dyDescent="0.3">
      <c r="F2672" s="50"/>
      <c r="G2672" s="50"/>
    </row>
    <row r="2673" spans="6:7" x14ac:dyDescent="0.3">
      <c r="F2673" s="50"/>
      <c r="G2673" s="50"/>
    </row>
    <row r="2674" spans="6:7" x14ac:dyDescent="0.3">
      <c r="F2674" s="50"/>
      <c r="G2674" s="50"/>
    </row>
    <row r="2675" spans="6:7" x14ac:dyDescent="0.3">
      <c r="F2675" s="50"/>
      <c r="G2675" s="50"/>
    </row>
    <row r="2676" spans="6:7" x14ac:dyDescent="0.3">
      <c r="F2676" s="50"/>
      <c r="G2676" s="50"/>
    </row>
    <row r="2677" spans="6:7" x14ac:dyDescent="0.3">
      <c r="F2677" s="50"/>
      <c r="G2677" s="50"/>
    </row>
    <row r="2678" spans="6:7" x14ac:dyDescent="0.3">
      <c r="F2678" s="50"/>
      <c r="G2678" s="50"/>
    </row>
    <row r="2679" spans="6:7" x14ac:dyDescent="0.3">
      <c r="F2679" s="50"/>
      <c r="G2679" s="50"/>
    </row>
    <row r="2680" spans="6:7" x14ac:dyDescent="0.3">
      <c r="F2680" s="50"/>
      <c r="G2680" s="50"/>
    </row>
    <row r="2681" spans="6:7" x14ac:dyDescent="0.3">
      <c r="F2681" s="50"/>
      <c r="G2681" s="50"/>
    </row>
    <row r="2682" spans="6:7" x14ac:dyDescent="0.3">
      <c r="F2682" s="50"/>
      <c r="G2682" s="50"/>
    </row>
    <row r="2683" spans="6:7" x14ac:dyDescent="0.3">
      <c r="F2683" s="50"/>
      <c r="G2683" s="50"/>
    </row>
    <row r="2684" spans="6:7" x14ac:dyDescent="0.3">
      <c r="F2684" s="50"/>
      <c r="G2684" s="50"/>
    </row>
    <row r="2685" spans="6:7" x14ac:dyDescent="0.3">
      <c r="F2685" s="50"/>
      <c r="G2685" s="50"/>
    </row>
    <row r="2686" spans="6:7" x14ac:dyDescent="0.3">
      <c r="F2686" s="50"/>
      <c r="G2686" s="50"/>
    </row>
    <row r="2687" spans="6:7" x14ac:dyDescent="0.3">
      <c r="F2687" s="50"/>
      <c r="G2687" s="50"/>
    </row>
    <row r="2688" spans="6:7" x14ac:dyDescent="0.3">
      <c r="F2688" s="50"/>
      <c r="G2688" s="50"/>
    </row>
    <row r="2689" spans="6:7" x14ac:dyDescent="0.3">
      <c r="F2689" s="50"/>
      <c r="G2689" s="50"/>
    </row>
    <row r="2690" spans="6:7" x14ac:dyDescent="0.3">
      <c r="F2690" s="50"/>
      <c r="G2690" s="50"/>
    </row>
    <row r="2691" spans="6:7" x14ac:dyDescent="0.3">
      <c r="F2691" s="50"/>
      <c r="G2691" s="50"/>
    </row>
    <row r="2692" spans="6:7" x14ac:dyDescent="0.3">
      <c r="F2692" s="50"/>
      <c r="G2692" s="50"/>
    </row>
    <row r="2693" spans="6:7" x14ac:dyDescent="0.3">
      <c r="F2693" s="50"/>
      <c r="G2693" s="50"/>
    </row>
    <row r="2694" spans="6:7" x14ac:dyDescent="0.3">
      <c r="F2694" s="50"/>
      <c r="G2694" s="50"/>
    </row>
    <row r="2695" spans="6:7" x14ac:dyDescent="0.3">
      <c r="F2695" s="50"/>
      <c r="G2695" s="50"/>
    </row>
    <row r="2696" spans="6:7" x14ac:dyDescent="0.3">
      <c r="F2696" s="50"/>
      <c r="G2696" s="50"/>
    </row>
    <row r="2697" spans="6:7" x14ac:dyDescent="0.3">
      <c r="F2697" s="50"/>
      <c r="G2697" s="50"/>
    </row>
    <row r="2698" spans="6:7" x14ac:dyDescent="0.3">
      <c r="F2698" s="50"/>
      <c r="G2698" s="50"/>
    </row>
    <row r="2699" spans="6:7" x14ac:dyDescent="0.3">
      <c r="F2699" s="50"/>
      <c r="G2699" s="50"/>
    </row>
    <row r="2700" spans="6:7" x14ac:dyDescent="0.3">
      <c r="F2700" s="50"/>
      <c r="G2700" s="50"/>
    </row>
    <row r="2701" spans="6:7" x14ac:dyDescent="0.3">
      <c r="F2701" s="50"/>
      <c r="G2701" s="50"/>
    </row>
    <row r="2702" spans="6:7" x14ac:dyDescent="0.3">
      <c r="F2702" s="50"/>
      <c r="G2702" s="50"/>
    </row>
    <row r="2703" spans="6:7" x14ac:dyDescent="0.3">
      <c r="F2703" s="50"/>
      <c r="G2703" s="50"/>
    </row>
    <row r="2704" spans="6:7" x14ac:dyDescent="0.3">
      <c r="F2704" s="50"/>
      <c r="G2704" s="50"/>
    </row>
    <row r="2705" spans="6:7" x14ac:dyDescent="0.3">
      <c r="F2705" s="50"/>
      <c r="G2705" s="50"/>
    </row>
    <row r="2706" spans="6:7" x14ac:dyDescent="0.3">
      <c r="F2706" s="50"/>
      <c r="G2706" s="50"/>
    </row>
    <row r="2707" spans="6:7" x14ac:dyDescent="0.3">
      <c r="F2707" s="50"/>
      <c r="G2707" s="50"/>
    </row>
    <row r="2708" spans="6:7" x14ac:dyDescent="0.3">
      <c r="F2708" s="50"/>
      <c r="G2708" s="50"/>
    </row>
    <row r="2709" spans="6:7" x14ac:dyDescent="0.3">
      <c r="F2709" s="50"/>
      <c r="G2709" s="50"/>
    </row>
    <row r="2710" spans="6:7" x14ac:dyDescent="0.3">
      <c r="F2710" s="50"/>
      <c r="G2710" s="50"/>
    </row>
    <row r="2711" spans="6:7" x14ac:dyDescent="0.3">
      <c r="F2711" s="50"/>
      <c r="G2711" s="50"/>
    </row>
    <row r="2712" spans="6:7" x14ac:dyDescent="0.3">
      <c r="F2712" s="50"/>
      <c r="G2712" s="50"/>
    </row>
    <row r="2713" spans="6:7" x14ac:dyDescent="0.3">
      <c r="F2713" s="50"/>
      <c r="G2713" s="50"/>
    </row>
    <row r="2714" spans="6:7" x14ac:dyDescent="0.3">
      <c r="F2714" s="50"/>
      <c r="G2714" s="50"/>
    </row>
    <row r="2715" spans="6:7" x14ac:dyDescent="0.3">
      <c r="F2715" s="50"/>
      <c r="G2715" s="50"/>
    </row>
    <row r="2716" spans="6:7" x14ac:dyDescent="0.3">
      <c r="F2716" s="50"/>
      <c r="G2716" s="50"/>
    </row>
    <row r="2717" spans="6:7" x14ac:dyDescent="0.3">
      <c r="F2717" s="50"/>
      <c r="G2717" s="50"/>
    </row>
    <row r="2718" spans="6:7" x14ac:dyDescent="0.3">
      <c r="F2718" s="50"/>
      <c r="G2718" s="50"/>
    </row>
    <row r="2719" spans="6:7" x14ac:dyDescent="0.3">
      <c r="F2719" s="50"/>
      <c r="G2719" s="50"/>
    </row>
    <row r="2720" spans="6:7" x14ac:dyDescent="0.3">
      <c r="F2720" s="50"/>
      <c r="G2720" s="50"/>
    </row>
    <row r="2721" spans="6:7" x14ac:dyDescent="0.3">
      <c r="F2721" s="50"/>
      <c r="G2721" s="50"/>
    </row>
    <row r="2722" spans="6:7" x14ac:dyDescent="0.3">
      <c r="F2722" s="50"/>
      <c r="G2722" s="50"/>
    </row>
    <row r="2723" spans="6:7" x14ac:dyDescent="0.3">
      <c r="F2723" s="50"/>
      <c r="G2723" s="50"/>
    </row>
    <row r="2724" spans="6:7" x14ac:dyDescent="0.3">
      <c r="F2724" s="50"/>
      <c r="G2724" s="50"/>
    </row>
    <row r="2725" spans="6:7" x14ac:dyDescent="0.3">
      <c r="F2725" s="50"/>
      <c r="G2725" s="50"/>
    </row>
    <row r="2726" spans="6:7" x14ac:dyDescent="0.3">
      <c r="F2726" s="50"/>
      <c r="G2726" s="50"/>
    </row>
    <row r="2727" spans="6:7" x14ac:dyDescent="0.3">
      <c r="F2727" s="50"/>
      <c r="G2727" s="50"/>
    </row>
    <row r="2728" spans="6:7" x14ac:dyDescent="0.3">
      <c r="F2728" s="50"/>
      <c r="G2728" s="50"/>
    </row>
    <row r="2729" spans="6:7" x14ac:dyDescent="0.3">
      <c r="F2729" s="50"/>
      <c r="G2729" s="50"/>
    </row>
    <row r="2730" spans="6:7" x14ac:dyDescent="0.3">
      <c r="F2730" s="50"/>
      <c r="G2730" s="50"/>
    </row>
    <row r="2731" spans="6:7" x14ac:dyDescent="0.3">
      <c r="F2731" s="50"/>
      <c r="G2731" s="50"/>
    </row>
    <row r="2732" spans="6:7" x14ac:dyDescent="0.3">
      <c r="F2732" s="50"/>
      <c r="G2732" s="50"/>
    </row>
    <row r="2733" spans="6:7" x14ac:dyDescent="0.3">
      <c r="F2733" s="50"/>
      <c r="G2733" s="50"/>
    </row>
    <row r="2734" spans="6:7" x14ac:dyDescent="0.3">
      <c r="F2734" s="50"/>
      <c r="G2734" s="50"/>
    </row>
    <row r="2735" spans="6:7" x14ac:dyDescent="0.3">
      <c r="F2735" s="50"/>
      <c r="G2735" s="50"/>
    </row>
    <row r="2736" spans="6:7" x14ac:dyDescent="0.3">
      <c r="F2736" s="50"/>
      <c r="G2736" s="50"/>
    </row>
    <row r="2737" spans="6:7" x14ac:dyDescent="0.3">
      <c r="F2737" s="50"/>
      <c r="G2737" s="50"/>
    </row>
    <row r="2738" spans="6:7" x14ac:dyDescent="0.3">
      <c r="F2738" s="50"/>
      <c r="G2738" s="50"/>
    </row>
    <row r="2739" spans="6:7" x14ac:dyDescent="0.3">
      <c r="F2739" s="50"/>
      <c r="G2739" s="50"/>
    </row>
    <row r="2740" spans="6:7" x14ac:dyDescent="0.3">
      <c r="F2740" s="50"/>
      <c r="G2740" s="50"/>
    </row>
    <row r="2741" spans="6:7" x14ac:dyDescent="0.3">
      <c r="F2741" s="50"/>
      <c r="G2741" s="50"/>
    </row>
    <row r="2742" spans="6:7" x14ac:dyDescent="0.3">
      <c r="F2742" s="50"/>
      <c r="G2742" s="50"/>
    </row>
    <row r="2743" spans="6:7" x14ac:dyDescent="0.3">
      <c r="F2743" s="50"/>
      <c r="G2743" s="50"/>
    </row>
    <row r="2744" spans="6:7" x14ac:dyDescent="0.3">
      <c r="F2744" s="50"/>
      <c r="G2744" s="50"/>
    </row>
    <row r="2745" spans="6:7" x14ac:dyDescent="0.3">
      <c r="F2745" s="50"/>
      <c r="G2745" s="50"/>
    </row>
    <row r="2746" spans="6:7" x14ac:dyDescent="0.3">
      <c r="F2746" s="50"/>
      <c r="G2746" s="50"/>
    </row>
    <row r="2747" spans="6:7" x14ac:dyDescent="0.3">
      <c r="F2747" s="50"/>
      <c r="G2747" s="50"/>
    </row>
    <row r="2748" spans="6:7" x14ac:dyDescent="0.3">
      <c r="F2748" s="50"/>
      <c r="G2748" s="50"/>
    </row>
    <row r="2749" spans="6:7" x14ac:dyDescent="0.3">
      <c r="F2749" s="50"/>
      <c r="G2749" s="50"/>
    </row>
    <row r="2750" spans="6:7" x14ac:dyDescent="0.3">
      <c r="F2750" s="50"/>
      <c r="G2750" s="50"/>
    </row>
    <row r="2751" spans="6:7" x14ac:dyDescent="0.3">
      <c r="F2751" s="50"/>
      <c r="G2751" s="50"/>
    </row>
    <row r="2752" spans="6:7" x14ac:dyDescent="0.3">
      <c r="F2752" s="50"/>
      <c r="G2752" s="50"/>
    </row>
    <row r="2753" spans="6:7" x14ac:dyDescent="0.3">
      <c r="F2753" s="50"/>
      <c r="G2753" s="50"/>
    </row>
    <row r="2754" spans="6:7" x14ac:dyDescent="0.3">
      <c r="F2754" s="50"/>
      <c r="G2754" s="50"/>
    </row>
    <row r="2755" spans="6:7" x14ac:dyDescent="0.3">
      <c r="F2755" s="50"/>
      <c r="G2755" s="50"/>
    </row>
    <row r="2756" spans="6:7" x14ac:dyDescent="0.3">
      <c r="F2756" s="50"/>
      <c r="G2756" s="50"/>
    </row>
    <row r="2757" spans="6:7" x14ac:dyDescent="0.3">
      <c r="F2757" s="50"/>
      <c r="G2757" s="50"/>
    </row>
    <row r="2758" spans="6:7" x14ac:dyDescent="0.3">
      <c r="F2758" s="50"/>
      <c r="G2758" s="50"/>
    </row>
    <row r="2759" spans="6:7" x14ac:dyDescent="0.3">
      <c r="F2759" s="50"/>
      <c r="G2759" s="50"/>
    </row>
    <row r="2760" spans="6:7" x14ac:dyDescent="0.3">
      <c r="F2760" s="50"/>
      <c r="G2760" s="50"/>
    </row>
    <row r="2761" spans="6:7" x14ac:dyDescent="0.3">
      <c r="F2761" s="50"/>
      <c r="G2761" s="50"/>
    </row>
    <row r="2762" spans="6:7" x14ac:dyDescent="0.3">
      <c r="F2762" s="50"/>
      <c r="G2762" s="50"/>
    </row>
    <row r="2763" spans="6:7" x14ac:dyDescent="0.3">
      <c r="F2763" s="50"/>
      <c r="G2763" s="50"/>
    </row>
    <row r="2764" spans="6:7" x14ac:dyDescent="0.3">
      <c r="F2764" s="50"/>
      <c r="G2764" s="50"/>
    </row>
    <row r="2765" spans="6:7" x14ac:dyDescent="0.3">
      <c r="F2765" s="50"/>
      <c r="G2765" s="50"/>
    </row>
    <row r="2766" spans="6:7" x14ac:dyDescent="0.3">
      <c r="F2766" s="50"/>
      <c r="G2766" s="50"/>
    </row>
    <row r="2767" spans="6:7" x14ac:dyDescent="0.3">
      <c r="F2767" s="50"/>
      <c r="G2767" s="50"/>
    </row>
    <row r="2768" spans="6:7" x14ac:dyDescent="0.3">
      <c r="F2768" s="50"/>
      <c r="G2768" s="50"/>
    </row>
    <row r="2769" spans="6:7" x14ac:dyDescent="0.3">
      <c r="F2769" s="50"/>
      <c r="G2769" s="50"/>
    </row>
    <row r="2770" spans="6:7" x14ac:dyDescent="0.3">
      <c r="F2770" s="50"/>
      <c r="G2770" s="50"/>
    </row>
    <row r="2771" spans="6:7" x14ac:dyDescent="0.3">
      <c r="F2771" s="50"/>
      <c r="G2771" s="50"/>
    </row>
    <row r="2772" spans="6:7" x14ac:dyDescent="0.3">
      <c r="F2772" s="50"/>
      <c r="G2772" s="50"/>
    </row>
    <row r="2773" spans="6:7" x14ac:dyDescent="0.3">
      <c r="F2773" s="50"/>
      <c r="G2773" s="50"/>
    </row>
    <row r="2774" spans="6:7" x14ac:dyDescent="0.3">
      <c r="F2774" s="50"/>
      <c r="G2774" s="50"/>
    </row>
    <row r="2775" spans="6:7" x14ac:dyDescent="0.3">
      <c r="F2775" s="50"/>
      <c r="G2775" s="50"/>
    </row>
    <row r="2776" spans="6:7" x14ac:dyDescent="0.3">
      <c r="F2776" s="50"/>
      <c r="G2776" s="50"/>
    </row>
    <row r="2777" spans="6:7" x14ac:dyDescent="0.3">
      <c r="F2777" s="50"/>
      <c r="G2777" s="50"/>
    </row>
    <row r="2778" spans="6:7" x14ac:dyDescent="0.3">
      <c r="F2778" s="50"/>
      <c r="G2778" s="50"/>
    </row>
    <row r="2779" spans="6:7" x14ac:dyDescent="0.3">
      <c r="F2779" s="50"/>
      <c r="G2779" s="50"/>
    </row>
    <row r="2780" spans="6:7" x14ac:dyDescent="0.3">
      <c r="F2780" s="50"/>
      <c r="G2780" s="50"/>
    </row>
    <row r="2781" spans="6:7" x14ac:dyDescent="0.3">
      <c r="F2781" s="50"/>
      <c r="G2781" s="50"/>
    </row>
    <row r="2782" spans="6:7" x14ac:dyDescent="0.3">
      <c r="F2782" s="50"/>
      <c r="G2782" s="50"/>
    </row>
    <row r="2783" spans="6:7" x14ac:dyDescent="0.3">
      <c r="F2783" s="50"/>
      <c r="G2783" s="50"/>
    </row>
    <row r="2784" spans="6:7" x14ac:dyDescent="0.3">
      <c r="F2784" s="50"/>
      <c r="G2784" s="50"/>
    </row>
    <row r="2785" spans="6:7" x14ac:dyDescent="0.3">
      <c r="F2785" s="50"/>
      <c r="G2785" s="50"/>
    </row>
    <row r="2786" spans="6:7" x14ac:dyDescent="0.3">
      <c r="F2786" s="50"/>
      <c r="G2786" s="50"/>
    </row>
    <row r="2787" spans="6:7" x14ac:dyDescent="0.3">
      <c r="F2787" s="50"/>
      <c r="G2787" s="50"/>
    </row>
    <row r="2788" spans="6:7" x14ac:dyDescent="0.3">
      <c r="F2788" s="50"/>
      <c r="G2788" s="50"/>
    </row>
    <row r="2789" spans="6:7" x14ac:dyDescent="0.3">
      <c r="F2789" s="50"/>
      <c r="G2789" s="50"/>
    </row>
    <row r="2790" spans="6:7" x14ac:dyDescent="0.3">
      <c r="F2790" s="50"/>
      <c r="G2790" s="50"/>
    </row>
    <row r="2791" spans="6:7" x14ac:dyDescent="0.3">
      <c r="F2791" s="50"/>
      <c r="G2791" s="50"/>
    </row>
    <row r="2792" spans="6:7" x14ac:dyDescent="0.3">
      <c r="F2792" s="50"/>
      <c r="G2792" s="50"/>
    </row>
    <row r="2793" spans="6:7" x14ac:dyDescent="0.3">
      <c r="F2793" s="50"/>
      <c r="G2793" s="50"/>
    </row>
    <row r="2794" spans="6:7" x14ac:dyDescent="0.3">
      <c r="F2794" s="50"/>
      <c r="G2794" s="50"/>
    </row>
    <row r="2795" spans="6:7" x14ac:dyDescent="0.3">
      <c r="F2795" s="50"/>
      <c r="G2795" s="50"/>
    </row>
    <row r="2796" spans="6:7" x14ac:dyDescent="0.3">
      <c r="F2796" s="50"/>
      <c r="G2796" s="50"/>
    </row>
    <row r="2797" spans="6:7" x14ac:dyDescent="0.3">
      <c r="F2797" s="50"/>
      <c r="G2797" s="50"/>
    </row>
    <row r="2798" spans="6:7" x14ac:dyDescent="0.3">
      <c r="F2798" s="50"/>
      <c r="G2798" s="50"/>
    </row>
    <row r="2799" spans="6:7" x14ac:dyDescent="0.3">
      <c r="F2799" s="50"/>
      <c r="G2799" s="50"/>
    </row>
    <row r="2800" spans="6:7" x14ac:dyDescent="0.3">
      <c r="F2800" s="50"/>
      <c r="G2800" s="50"/>
    </row>
    <row r="2801" spans="6:7" x14ac:dyDescent="0.3">
      <c r="F2801" s="50"/>
      <c r="G2801" s="50"/>
    </row>
    <row r="2802" spans="6:7" x14ac:dyDescent="0.3">
      <c r="F2802" s="50"/>
      <c r="G2802" s="50"/>
    </row>
    <row r="2803" spans="6:7" x14ac:dyDescent="0.3">
      <c r="F2803" s="50"/>
      <c r="G2803" s="50"/>
    </row>
    <row r="2804" spans="6:7" x14ac:dyDescent="0.3">
      <c r="F2804" s="50"/>
      <c r="G2804" s="50"/>
    </row>
    <row r="2805" spans="6:7" x14ac:dyDescent="0.3">
      <c r="F2805" s="50"/>
      <c r="G2805" s="50"/>
    </row>
    <row r="2806" spans="6:7" x14ac:dyDescent="0.3">
      <c r="F2806" s="50"/>
      <c r="G2806" s="50"/>
    </row>
    <row r="2807" spans="6:7" x14ac:dyDescent="0.3">
      <c r="F2807" s="50"/>
      <c r="G2807" s="50"/>
    </row>
    <row r="2808" spans="6:7" x14ac:dyDescent="0.3">
      <c r="F2808" s="50"/>
      <c r="G2808" s="50"/>
    </row>
    <row r="2809" spans="6:7" x14ac:dyDescent="0.3">
      <c r="F2809" s="50"/>
      <c r="G2809" s="50"/>
    </row>
    <row r="2810" spans="6:7" x14ac:dyDescent="0.3">
      <c r="F2810" s="50"/>
      <c r="G2810" s="50"/>
    </row>
    <row r="2811" spans="6:7" x14ac:dyDescent="0.3">
      <c r="F2811" s="50"/>
      <c r="G2811" s="50"/>
    </row>
    <row r="2812" spans="6:7" x14ac:dyDescent="0.3">
      <c r="F2812" s="50"/>
      <c r="G2812" s="50"/>
    </row>
    <row r="2813" spans="6:7" x14ac:dyDescent="0.3">
      <c r="F2813" s="50"/>
      <c r="G2813" s="50"/>
    </row>
    <row r="2814" spans="6:7" x14ac:dyDescent="0.3">
      <c r="F2814" s="50"/>
      <c r="G2814" s="50"/>
    </row>
    <row r="2815" spans="6:7" x14ac:dyDescent="0.3">
      <c r="F2815" s="50"/>
      <c r="G2815" s="50"/>
    </row>
    <row r="2816" spans="6:7" x14ac:dyDescent="0.3">
      <c r="F2816" s="50"/>
      <c r="G2816" s="50"/>
    </row>
    <row r="2817" spans="6:7" x14ac:dyDescent="0.3">
      <c r="F2817" s="50"/>
      <c r="G2817" s="50"/>
    </row>
    <row r="2818" spans="6:7" x14ac:dyDescent="0.3">
      <c r="F2818" s="50"/>
      <c r="G2818" s="50"/>
    </row>
    <row r="2819" spans="6:7" x14ac:dyDescent="0.3">
      <c r="F2819" s="50"/>
      <c r="G2819" s="50"/>
    </row>
    <row r="2820" spans="6:7" x14ac:dyDescent="0.3">
      <c r="F2820" s="50"/>
      <c r="G2820" s="50"/>
    </row>
    <row r="2821" spans="6:7" x14ac:dyDescent="0.3">
      <c r="F2821" s="50"/>
      <c r="G2821" s="50"/>
    </row>
    <row r="2822" spans="6:7" x14ac:dyDescent="0.3">
      <c r="F2822" s="50"/>
      <c r="G2822" s="50"/>
    </row>
    <row r="2823" spans="6:7" x14ac:dyDescent="0.3">
      <c r="F2823" s="50"/>
      <c r="G2823" s="50"/>
    </row>
    <row r="2824" spans="6:7" x14ac:dyDescent="0.3">
      <c r="F2824" s="50"/>
      <c r="G2824" s="50"/>
    </row>
    <row r="2825" spans="6:7" x14ac:dyDescent="0.3">
      <c r="F2825" s="50"/>
      <c r="G2825" s="50"/>
    </row>
    <row r="2826" spans="6:7" x14ac:dyDescent="0.3">
      <c r="F2826" s="50"/>
      <c r="G2826" s="50"/>
    </row>
    <row r="2827" spans="6:7" x14ac:dyDescent="0.3">
      <c r="F2827" s="50"/>
      <c r="G2827" s="50"/>
    </row>
    <row r="2828" spans="6:7" x14ac:dyDescent="0.3">
      <c r="F2828" s="50"/>
      <c r="G2828" s="50"/>
    </row>
    <row r="2829" spans="6:7" x14ac:dyDescent="0.3">
      <c r="F2829" s="50"/>
      <c r="G2829" s="50"/>
    </row>
    <row r="2830" spans="6:7" x14ac:dyDescent="0.3">
      <c r="F2830" s="50"/>
      <c r="G2830" s="50"/>
    </row>
    <row r="2831" spans="6:7" x14ac:dyDescent="0.3">
      <c r="F2831" s="50"/>
      <c r="G2831" s="50"/>
    </row>
    <row r="2832" spans="6:7" x14ac:dyDescent="0.3">
      <c r="F2832" s="50"/>
      <c r="G2832" s="50"/>
    </row>
    <row r="2833" spans="6:7" x14ac:dyDescent="0.3">
      <c r="F2833" s="50"/>
      <c r="G2833" s="50"/>
    </row>
    <row r="2834" spans="6:7" x14ac:dyDescent="0.3">
      <c r="F2834" s="50"/>
      <c r="G2834" s="50"/>
    </row>
    <row r="2835" spans="6:7" x14ac:dyDescent="0.3">
      <c r="F2835" s="50"/>
      <c r="G2835" s="50"/>
    </row>
    <row r="2836" spans="6:7" x14ac:dyDescent="0.3">
      <c r="F2836" s="50"/>
      <c r="G2836" s="50"/>
    </row>
    <row r="2837" spans="6:7" x14ac:dyDescent="0.3">
      <c r="F2837" s="50"/>
      <c r="G2837" s="50"/>
    </row>
    <row r="2838" spans="6:7" x14ac:dyDescent="0.3">
      <c r="F2838" s="50"/>
      <c r="G2838" s="50"/>
    </row>
    <row r="2839" spans="6:7" x14ac:dyDescent="0.3">
      <c r="F2839" s="50"/>
      <c r="G2839" s="50"/>
    </row>
    <row r="2840" spans="6:7" x14ac:dyDescent="0.3">
      <c r="F2840" s="50"/>
      <c r="G2840" s="50"/>
    </row>
    <row r="2841" spans="6:7" x14ac:dyDescent="0.3">
      <c r="F2841" s="50"/>
      <c r="G2841" s="50"/>
    </row>
    <row r="2842" spans="6:7" x14ac:dyDescent="0.3">
      <c r="F2842" s="50"/>
      <c r="G2842" s="50"/>
    </row>
    <row r="2843" spans="6:7" x14ac:dyDescent="0.3">
      <c r="F2843" s="50"/>
      <c r="G2843" s="50"/>
    </row>
    <row r="2844" spans="6:7" x14ac:dyDescent="0.3">
      <c r="F2844" s="50"/>
      <c r="G2844" s="50"/>
    </row>
    <row r="2845" spans="6:7" x14ac:dyDescent="0.3">
      <c r="F2845" s="50"/>
      <c r="G2845" s="50"/>
    </row>
    <row r="2846" spans="6:7" x14ac:dyDescent="0.3">
      <c r="F2846" s="50"/>
      <c r="G2846" s="50"/>
    </row>
    <row r="2847" spans="6:7" x14ac:dyDescent="0.3">
      <c r="F2847" s="50"/>
      <c r="G2847" s="50"/>
    </row>
    <row r="2848" spans="6:7" x14ac:dyDescent="0.3">
      <c r="F2848" s="50"/>
      <c r="G2848" s="50"/>
    </row>
    <row r="2849" spans="6:7" x14ac:dyDescent="0.3">
      <c r="F2849" s="50"/>
      <c r="G2849" s="50"/>
    </row>
    <row r="2850" spans="6:7" x14ac:dyDescent="0.3">
      <c r="F2850" s="50"/>
      <c r="G2850" s="50"/>
    </row>
    <row r="2851" spans="6:7" x14ac:dyDescent="0.3">
      <c r="F2851" s="50"/>
      <c r="G2851" s="50"/>
    </row>
    <row r="2852" spans="6:7" x14ac:dyDescent="0.3">
      <c r="F2852" s="50"/>
      <c r="G2852" s="50"/>
    </row>
    <row r="2853" spans="6:7" x14ac:dyDescent="0.3">
      <c r="F2853" s="50"/>
      <c r="G2853" s="50"/>
    </row>
    <row r="2854" spans="6:7" x14ac:dyDescent="0.3">
      <c r="F2854" s="50"/>
      <c r="G2854" s="50"/>
    </row>
    <row r="2855" spans="6:7" x14ac:dyDescent="0.3">
      <c r="F2855" s="50"/>
      <c r="G2855" s="50"/>
    </row>
    <row r="2856" spans="6:7" x14ac:dyDescent="0.3">
      <c r="F2856" s="50"/>
      <c r="G2856" s="50"/>
    </row>
    <row r="2857" spans="6:7" x14ac:dyDescent="0.3">
      <c r="F2857" s="50"/>
      <c r="G2857" s="50"/>
    </row>
    <row r="2858" spans="6:7" x14ac:dyDescent="0.3">
      <c r="F2858" s="50"/>
      <c r="G2858" s="50"/>
    </row>
    <row r="2859" spans="6:7" x14ac:dyDescent="0.3">
      <c r="F2859" s="50"/>
      <c r="G2859" s="50"/>
    </row>
    <row r="2860" spans="6:7" x14ac:dyDescent="0.3">
      <c r="F2860" s="50"/>
      <c r="G2860" s="50"/>
    </row>
    <row r="2861" spans="6:7" x14ac:dyDescent="0.3">
      <c r="F2861" s="50"/>
      <c r="G2861" s="50"/>
    </row>
    <row r="2862" spans="6:7" x14ac:dyDescent="0.3">
      <c r="F2862" s="50"/>
      <c r="G2862" s="50"/>
    </row>
    <row r="2863" spans="6:7" x14ac:dyDescent="0.3">
      <c r="F2863" s="50"/>
      <c r="G2863" s="50"/>
    </row>
    <row r="2864" spans="6:7" x14ac:dyDescent="0.3">
      <c r="F2864" s="50"/>
      <c r="G2864" s="50"/>
    </row>
    <row r="2865" spans="6:7" x14ac:dyDescent="0.3">
      <c r="F2865" s="50"/>
      <c r="G2865" s="50"/>
    </row>
    <row r="2866" spans="6:7" x14ac:dyDescent="0.3">
      <c r="F2866" s="50"/>
      <c r="G2866" s="50"/>
    </row>
    <row r="2867" spans="6:7" x14ac:dyDescent="0.3">
      <c r="F2867" s="50"/>
      <c r="G2867" s="50"/>
    </row>
    <row r="2868" spans="6:7" x14ac:dyDescent="0.3">
      <c r="F2868" s="50"/>
      <c r="G2868" s="50"/>
    </row>
    <row r="2869" spans="6:7" x14ac:dyDescent="0.3">
      <c r="F2869" s="50"/>
      <c r="G2869" s="50"/>
    </row>
    <row r="2870" spans="6:7" x14ac:dyDescent="0.3">
      <c r="F2870" s="50"/>
      <c r="G2870" s="50"/>
    </row>
    <row r="2871" spans="6:7" x14ac:dyDescent="0.3">
      <c r="F2871" s="50"/>
      <c r="G2871" s="50"/>
    </row>
    <row r="2872" spans="6:7" x14ac:dyDescent="0.3">
      <c r="F2872" s="50"/>
      <c r="G2872" s="50"/>
    </row>
    <row r="2873" spans="6:7" x14ac:dyDescent="0.3">
      <c r="F2873" s="50"/>
      <c r="G2873" s="50"/>
    </row>
    <row r="2874" spans="6:7" x14ac:dyDescent="0.3">
      <c r="F2874" s="50"/>
      <c r="G2874" s="50"/>
    </row>
    <row r="2875" spans="6:7" x14ac:dyDescent="0.3">
      <c r="F2875" s="50"/>
      <c r="G2875" s="50"/>
    </row>
    <row r="2876" spans="6:7" x14ac:dyDescent="0.3">
      <c r="F2876" s="50"/>
      <c r="G2876" s="50"/>
    </row>
    <row r="2877" spans="6:7" x14ac:dyDescent="0.3">
      <c r="F2877" s="50"/>
      <c r="G2877" s="50"/>
    </row>
    <row r="2878" spans="6:7" x14ac:dyDescent="0.3">
      <c r="F2878" s="50"/>
      <c r="G2878" s="50"/>
    </row>
    <row r="2879" spans="6:7" x14ac:dyDescent="0.3">
      <c r="F2879" s="50"/>
      <c r="G2879" s="50"/>
    </row>
    <row r="2880" spans="6:7" x14ac:dyDescent="0.3">
      <c r="F2880" s="50"/>
      <c r="G2880" s="50"/>
    </row>
    <row r="2881" spans="6:7" x14ac:dyDescent="0.3">
      <c r="F2881" s="50"/>
      <c r="G2881" s="50"/>
    </row>
    <row r="2882" spans="6:7" x14ac:dyDescent="0.3">
      <c r="F2882" s="50"/>
      <c r="G2882" s="50"/>
    </row>
    <row r="2883" spans="6:7" x14ac:dyDescent="0.3">
      <c r="F2883" s="50"/>
      <c r="G2883" s="50"/>
    </row>
    <row r="2884" spans="6:7" x14ac:dyDescent="0.3">
      <c r="F2884" s="50"/>
      <c r="G2884" s="50"/>
    </row>
    <row r="2885" spans="6:7" x14ac:dyDescent="0.3">
      <c r="F2885" s="50"/>
      <c r="G2885" s="50"/>
    </row>
    <row r="2886" spans="6:7" x14ac:dyDescent="0.3">
      <c r="F2886" s="50"/>
      <c r="G2886" s="50"/>
    </row>
    <row r="2887" spans="6:7" x14ac:dyDescent="0.3">
      <c r="F2887" s="50"/>
      <c r="G2887" s="50"/>
    </row>
    <row r="2888" spans="6:7" x14ac:dyDescent="0.3">
      <c r="F2888" s="50"/>
      <c r="G2888" s="50"/>
    </row>
    <row r="2889" spans="6:7" x14ac:dyDescent="0.3">
      <c r="F2889" s="50"/>
      <c r="G2889" s="50"/>
    </row>
    <row r="2890" spans="6:7" x14ac:dyDescent="0.3">
      <c r="F2890" s="50"/>
      <c r="G2890" s="50"/>
    </row>
    <row r="2891" spans="6:7" x14ac:dyDescent="0.3">
      <c r="F2891" s="50"/>
      <c r="G2891" s="50"/>
    </row>
    <row r="2892" spans="6:7" x14ac:dyDescent="0.3">
      <c r="F2892" s="50"/>
      <c r="G2892" s="50"/>
    </row>
    <row r="2893" spans="6:7" x14ac:dyDescent="0.3">
      <c r="F2893" s="50"/>
      <c r="G2893" s="50"/>
    </row>
    <row r="2894" spans="6:7" x14ac:dyDescent="0.3">
      <c r="F2894" s="50"/>
      <c r="G2894" s="50"/>
    </row>
    <row r="2895" spans="6:7" x14ac:dyDescent="0.3">
      <c r="F2895" s="50"/>
      <c r="G2895" s="50"/>
    </row>
    <row r="2896" spans="6:7" x14ac:dyDescent="0.3">
      <c r="F2896" s="50"/>
      <c r="G2896" s="50"/>
    </row>
    <row r="2897" spans="6:7" x14ac:dyDescent="0.3">
      <c r="F2897" s="50"/>
      <c r="G2897" s="50"/>
    </row>
    <row r="2898" spans="6:7" x14ac:dyDescent="0.3">
      <c r="F2898" s="50"/>
      <c r="G2898" s="50"/>
    </row>
    <row r="2899" spans="6:7" x14ac:dyDescent="0.3">
      <c r="F2899" s="50"/>
      <c r="G2899" s="50"/>
    </row>
    <row r="2900" spans="6:7" x14ac:dyDescent="0.3">
      <c r="F2900" s="50"/>
      <c r="G2900" s="50"/>
    </row>
    <row r="2901" spans="6:7" x14ac:dyDescent="0.3">
      <c r="F2901" s="50"/>
      <c r="G2901" s="50"/>
    </row>
    <row r="2902" spans="6:7" x14ac:dyDescent="0.3">
      <c r="F2902" s="50"/>
      <c r="G2902" s="50"/>
    </row>
    <row r="2903" spans="6:7" x14ac:dyDescent="0.3">
      <c r="F2903" s="50"/>
      <c r="G2903" s="50"/>
    </row>
    <row r="2904" spans="6:7" x14ac:dyDescent="0.3">
      <c r="F2904" s="50"/>
      <c r="G2904" s="50"/>
    </row>
    <row r="2905" spans="6:7" x14ac:dyDescent="0.3">
      <c r="F2905" s="50"/>
      <c r="G2905" s="50"/>
    </row>
    <row r="2906" spans="6:7" x14ac:dyDescent="0.3">
      <c r="F2906" s="50"/>
      <c r="G2906" s="50"/>
    </row>
    <row r="2907" spans="6:7" x14ac:dyDescent="0.3">
      <c r="F2907" s="50"/>
      <c r="G2907" s="50"/>
    </row>
    <row r="2908" spans="6:7" x14ac:dyDescent="0.3">
      <c r="F2908" s="50"/>
      <c r="G2908" s="50"/>
    </row>
    <row r="2909" spans="6:7" x14ac:dyDescent="0.3">
      <c r="F2909" s="50"/>
      <c r="G2909" s="50"/>
    </row>
    <row r="2910" spans="6:7" x14ac:dyDescent="0.3">
      <c r="F2910" s="50"/>
      <c r="G2910" s="50"/>
    </row>
    <row r="2911" spans="6:7" x14ac:dyDescent="0.3">
      <c r="F2911" s="50"/>
      <c r="G2911" s="50"/>
    </row>
    <row r="2912" spans="6:7" x14ac:dyDescent="0.3">
      <c r="F2912" s="50"/>
      <c r="G2912" s="50"/>
    </row>
    <row r="2913" spans="6:7" x14ac:dyDescent="0.3">
      <c r="F2913" s="50"/>
      <c r="G2913" s="50"/>
    </row>
    <row r="2914" spans="6:7" x14ac:dyDescent="0.3">
      <c r="F2914" s="50"/>
      <c r="G2914" s="50"/>
    </row>
    <row r="2915" spans="6:7" x14ac:dyDescent="0.3">
      <c r="F2915" s="50"/>
      <c r="G2915" s="50"/>
    </row>
    <row r="2916" spans="6:7" x14ac:dyDescent="0.3">
      <c r="F2916" s="50"/>
      <c r="G2916" s="50"/>
    </row>
    <row r="2917" spans="6:7" x14ac:dyDescent="0.3">
      <c r="F2917" s="50"/>
      <c r="G2917" s="50"/>
    </row>
    <row r="2918" spans="6:7" x14ac:dyDescent="0.3">
      <c r="F2918" s="50"/>
      <c r="G2918" s="50"/>
    </row>
    <row r="2919" spans="6:7" x14ac:dyDescent="0.3">
      <c r="F2919" s="50"/>
      <c r="G2919" s="50"/>
    </row>
    <row r="2920" spans="6:7" x14ac:dyDescent="0.3">
      <c r="F2920" s="50"/>
      <c r="G2920" s="50"/>
    </row>
    <row r="2921" spans="6:7" x14ac:dyDescent="0.3">
      <c r="F2921" s="50"/>
      <c r="G2921" s="50"/>
    </row>
    <row r="2922" spans="6:7" x14ac:dyDescent="0.3">
      <c r="F2922" s="50"/>
      <c r="G2922" s="50"/>
    </row>
    <row r="2923" spans="6:7" x14ac:dyDescent="0.3">
      <c r="F2923" s="50"/>
      <c r="G2923" s="50"/>
    </row>
    <row r="2924" spans="6:7" x14ac:dyDescent="0.3">
      <c r="F2924" s="50"/>
      <c r="G2924" s="50"/>
    </row>
    <row r="2925" spans="6:7" x14ac:dyDescent="0.3">
      <c r="F2925" s="50"/>
      <c r="G2925" s="50"/>
    </row>
    <row r="2926" spans="6:7" x14ac:dyDescent="0.3">
      <c r="F2926" s="50"/>
      <c r="G2926" s="50"/>
    </row>
    <row r="2927" spans="6:7" x14ac:dyDescent="0.3">
      <c r="F2927" s="50"/>
      <c r="G2927" s="50"/>
    </row>
    <row r="2928" spans="6:7" x14ac:dyDescent="0.3">
      <c r="F2928" s="50"/>
      <c r="G2928" s="50"/>
    </row>
    <row r="2929" spans="6:7" x14ac:dyDescent="0.3">
      <c r="F2929" s="50"/>
      <c r="G2929" s="50"/>
    </row>
    <row r="2930" spans="6:7" x14ac:dyDescent="0.3">
      <c r="F2930" s="50"/>
      <c r="G2930" s="50"/>
    </row>
    <row r="2931" spans="6:7" x14ac:dyDescent="0.3">
      <c r="F2931" s="50"/>
      <c r="G2931" s="50"/>
    </row>
    <row r="2932" spans="6:7" x14ac:dyDescent="0.3">
      <c r="F2932" s="50"/>
      <c r="G2932" s="50"/>
    </row>
    <row r="2933" spans="6:7" x14ac:dyDescent="0.3">
      <c r="F2933" s="50"/>
      <c r="G2933" s="50"/>
    </row>
    <row r="2934" spans="6:7" x14ac:dyDescent="0.3">
      <c r="F2934" s="50"/>
      <c r="G2934" s="50"/>
    </row>
    <row r="2935" spans="6:7" x14ac:dyDescent="0.3">
      <c r="F2935" s="50"/>
      <c r="G2935" s="50"/>
    </row>
    <row r="2936" spans="6:7" x14ac:dyDescent="0.3">
      <c r="F2936" s="50"/>
      <c r="G2936" s="50"/>
    </row>
    <row r="2937" spans="6:7" x14ac:dyDescent="0.3">
      <c r="F2937" s="50"/>
      <c r="G2937" s="50"/>
    </row>
    <row r="2938" spans="6:7" x14ac:dyDescent="0.3">
      <c r="F2938" s="50"/>
      <c r="G2938" s="50"/>
    </row>
    <row r="2939" spans="6:7" x14ac:dyDescent="0.3">
      <c r="F2939" s="50"/>
      <c r="G2939" s="50"/>
    </row>
    <row r="2940" spans="6:7" x14ac:dyDescent="0.3">
      <c r="F2940" s="50"/>
      <c r="G2940" s="50"/>
    </row>
    <row r="2941" spans="6:7" x14ac:dyDescent="0.3">
      <c r="F2941" s="50"/>
      <c r="G2941" s="50"/>
    </row>
    <row r="2942" spans="6:7" x14ac:dyDescent="0.3">
      <c r="F2942" s="50"/>
      <c r="G2942" s="50"/>
    </row>
    <row r="2943" spans="6:7" x14ac:dyDescent="0.3">
      <c r="F2943" s="50"/>
      <c r="G2943" s="50"/>
    </row>
    <row r="2944" spans="6:7" x14ac:dyDescent="0.3">
      <c r="F2944" s="50"/>
      <c r="G2944" s="50"/>
    </row>
    <row r="2945" spans="6:7" x14ac:dyDescent="0.3">
      <c r="F2945" s="50"/>
      <c r="G2945" s="50"/>
    </row>
    <row r="2946" spans="6:7" x14ac:dyDescent="0.3">
      <c r="F2946" s="50"/>
      <c r="G2946" s="50"/>
    </row>
    <row r="2947" spans="6:7" x14ac:dyDescent="0.3">
      <c r="F2947" s="50"/>
      <c r="G2947" s="50"/>
    </row>
    <row r="2948" spans="6:7" x14ac:dyDescent="0.3">
      <c r="F2948" s="50"/>
      <c r="G2948" s="50"/>
    </row>
    <row r="2949" spans="6:7" x14ac:dyDescent="0.3">
      <c r="F2949" s="50"/>
      <c r="G2949" s="50"/>
    </row>
    <row r="2950" spans="6:7" x14ac:dyDescent="0.3">
      <c r="F2950" s="50"/>
      <c r="G2950" s="50"/>
    </row>
    <row r="2951" spans="6:7" x14ac:dyDescent="0.3">
      <c r="F2951" s="50"/>
      <c r="G2951" s="50"/>
    </row>
    <row r="2952" spans="6:7" x14ac:dyDescent="0.3">
      <c r="F2952" s="50"/>
      <c r="G2952" s="50"/>
    </row>
    <row r="2953" spans="6:7" x14ac:dyDescent="0.3">
      <c r="F2953" s="50"/>
      <c r="G2953" s="50"/>
    </row>
    <row r="2954" spans="6:7" x14ac:dyDescent="0.3">
      <c r="F2954" s="50"/>
      <c r="G2954" s="50"/>
    </row>
    <row r="2955" spans="6:7" x14ac:dyDescent="0.3">
      <c r="F2955" s="50"/>
      <c r="G2955" s="50"/>
    </row>
    <row r="2956" spans="6:7" x14ac:dyDescent="0.3">
      <c r="F2956" s="50"/>
      <c r="G2956" s="50"/>
    </row>
    <row r="2957" spans="6:7" x14ac:dyDescent="0.3">
      <c r="F2957" s="50"/>
      <c r="G2957" s="50"/>
    </row>
    <row r="2958" spans="6:7" x14ac:dyDescent="0.3">
      <c r="F2958" s="50"/>
      <c r="G2958" s="50"/>
    </row>
    <row r="2959" spans="6:7" x14ac:dyDescent="0.3">
      <c r="F2959" s="50"/>
      <c r="G2959" s="50"/>
    </row>
    <row r="2960" spans="6:7" x14ac:dyDescent="0.3">
      <c r="F2960" s="50"/>
      <c r="G2960" s="50"/>
    </row>
    <row r="2961" spans="6:7" x14ac:dyDescent="0.3">
      <c r="F2961" s="50"/>
      <c r="G2961" s="50"/>
    </row>
    <row r="2962" spans="6:7" x14ac:dyDescent="0.3">
      <c r="F2962" s="50"/>
      <c r="G2962" s="50"/>
    </row>
    <row r="2963" spans="6:7" x14ac:dyDescent="0.3">
      <c r="F2963" s="50"/>
      <c r="G2963" s="50"/>
    </row>
    <row r="2964" spans="6:7" x14ac:dyDescent="0.3">
      <c r="F2964" s="50"/>
      <c r="G2964" s="50"/>
    </row>
    <row r="2965" spans="6:7" x14ac:dyDescent="0.3">
      <c r="F2965" s="50"/>
      <c r="G2965" s="50"/>
    </row>
    <row r="2966" spans="6:7" x14ac:dyDescent="0.3">
      <c r="F2966" s="50"/>
      <c r="G2966" s="50"/>
    </row>
    <row r="2967" spans="6:7" x14ac:dyDescent="0.3">
      <c r="F2967" s="50"/>
      <c r="G2967" s="50"/>
    </row>
    <row r="2968" spans="6:7" x14ac:dyDescent="0.3">
      <c r="F2968" s="50"/>
      <c r="G2968" s="50"/>
    </row>
    <row r="2969" spans="6:7" x14ac:dyDescent="0.3">
      <c r="F2969" s="50"/>
      <c r="G2969" s="50"/>
    </row>
    <row r="2970" spans="6:7" x14ac:dyDescent="0.3">
      <c r="F2970" s="50"/>
      <c r="G2970" s="50"/>
    </row>
    <row r="2971" spans="6:7" x14ac:dyDescent="0.3">
      <c r="F2971" s="50"/>
      <c r="G2971" s="50"/>
    </row>
    <row r="2972" spans="6:7" x14ac:dyDescent="0.3">
      <c r="F2972" s="50"/>
      <c r="G2972" s="50"/>
    </row>
    <row r="2973" spans="6:7" x14ac:dyDescent="0.3">
      <c r="F2973" s="50"/>
      <c r="G2973" s="50"/>
    </row>
    <row r="2974" spans="6:7" x14ac:dyDescent="0.3">
      <c r="F2974" s="50"/>
      <c r="G2974" s="50"/>
    </row>
    <row r="2975" spans="6:7" x14ac:dyDescent="0.3">
      <c r="F2975" s="50"/>
      <c r="G2975" s="50"/>
    </row>
    <row r="2976" spans="6:7" x14ac:dyDescent="0.3">
      <c r="F2976" s="50"/>
      <c r="G2976" s="50"/>
    </row>
    <row r="2977" spans="6:7" x14ac:dyDescent="0.3">
      <c r="F2977" s="50"/>
      <c r="G2977" s="50"/>
    </row>
    <row r="2978" spans="6:7" x14ac:dyDescent="0.3">
      <c r="F2978" s="50"/>
      <c r="G2978" s="50"/>
    </row>
    <row r="2979" spans="6:7" x14ac:dyDescent="0.3">
      <c r="F2979" s="50"/>
      <c r="G2979" s="50"/>
    </row>
    <row r="2980" spans="6:7" x14ac:dyDescent="0.3">
      <c r="F2980" s="50"/>
      <c r="G2980" s="50"/>
    </row>
    <row r="2981" spans="6:7" x14ac:dyDescent="0.3">
      <c r="F2981" s="50"/>
      <c r="G2981" s="50"/>
    </row>
    <row r="2982" spans="6:7" x14ac:dyDescent="0.3">
      <c r="F2982" s="50"/>
      <c r="G2982" s="50"/>
    </row>
    <row r="2983" spans="6:7" x14ac:dyDescent="0.3">
      <c r="F2983" s="50"/>
      <c r="G2983" s="50"/>
    </row>
    <row r="2984" spans="6:7" x14ac:dyDescent="0.3">
      <c r="F2984" s="50"/>
      <c r="G2984" s="50"/>
    </row>
    <row r="2985" spans="6:7" x14ac:dyDescent="0.3">
      <c r="F2985" s="50"/>
      <c r="G2985" s="50"/>
    </row>
    <row r="2986" spans="6:7" x14ac:dyDescent="0.3">
      <c r="F2986" s="50"/>
      <c r="G2986" s="50"/>
    </row>
    <row r="2987" spans="6:7" x14ac:dyDescent="0.3">
      <c r="F2987" s="50"/>
      <c r="G2987" s="50"/>
    </row>
    <row r="2988" spans="6:7" x14ac:dyDescent="0.3">
      <c r="F2988" s="50"/>
      <c r="G2988" s="50"/>
    </row>
    <row r="2989" spans="6:7" x14ac:dyDescent="0.3">
      <c r="F2989" s="50"/>
      <c r="G2989" s="50"/>
    </row>
    <row r="2990" spans="6:7" x14ac:dyDescent="0.3">
      <c r="F2990" s="50"/>
      <c r="G2990" s="50"/>
    </row>
    <row r="2991" spans="6:7" x14ac:dyDescent="0.3">
      <c r="F2991" s="50"/>
      <c r="G2991" s="50"/>
    </row>
    <row r="2992" spans="6:7" x14ac:dyDescent="0.3">
      <c r="F2992" s="50"/>
      <c r="G2992" s="50"/>
    </row>
    <row r="2993" spans="6:7" x14ac:dyDescent="0.3">
      <c r="F2993" s="50"/>
      <c r="G2993" s="50"/>
    </row>
    <row r="2994" spans="6:7" x14ac:dyDescent="0.3">
      <c r="F2994" s="50"/>
      <c r="G2994" s="50"/>
    </row>
    <row r="2995" spans="6:7" x14ac:dyDescent="0.3">
      <c r="F2995" s="50"/>
      <c r="G2995" s="50"/>
    </row>
    <row r="2996" spans="6:7" x14ac:dyDescent="0.3">
      <c r="F2996" s="50"/>
      <c r="G2996" s="50"/>
    </row>
    <row r="2997" spans="6:7" x14ac:dyDescent="0.3">
      <c r="F2997" s="50"/>
      <c r="G2997" s="50"/>
    </row>
    <row r="2998" spans="6:7" x14ac:dyDescent="0.3">
      <c r="F2998" s="50"/>
      <c r="G2998" s="50"/>
    </row>
    <row r="2999" spans="6:7" x14ac:dyDescent="0.3">
      <c r="F2999" s="50"/>
      <c r="G2999" s="50"/>
    </row>
    <row r="3000" spans="6:7" x14ac:dyDescent="0.3">
      <c r="F3000" s="50"/>
      <c r="G3000" s="50"/>
    </row>
    <row r="3001" spans="6:7" x14ac:dyDescent="0.3">
      <c r="F3001" s="50"/>
      <c r="G3001" s="50"/>
    </row>
    <row r="3002" spans="6:7" x14ac:dyDescent="0.3">
      <c r="F3002" s="50"/>
      <c r="G3002" s="50"/>
    </row>
    <row r="3003" spans="6:7" x14ac:dyDescent="0.3">
      <c r="F3003" s="50"/>
      <c r="G3003" s="50"/>
    </row>
    <row r="3004" spans="6:7" x14ac:dyDescent="0.3">
      <c r="F3004" s="50"/>
      <c r="G3004" s="50"/>
    </row>
    <row r="3005" spans="6:7" x14ac:dyDescent="0.3">
      <c r="F3005" s="50"/>
      <c r="G3005" s="50"/>
    </row>
    <row r="3006" spans="6:7" x14ac:dyDescent="0.3">
      <c r="F3006" s="50"/>
      <c r="G3006" s="50"/>
    </row>
    <row r="3007" spans="6:7" x14ac:dyDescent="0.3">
      <c r="F3007" s="50"/>
      <c r="G3007" s="50"/>
    </row>
    <row r="3008" spans="6:7" x14ac:dyDescent="0.3">
      <c r="F3008" s="50"/>
      <c r="G3008" s="50"/>
    </row>
    <row r="3009" spans="6:7" x14ac:dyDescent="0.3">
      <c r="F3009" s="50"/>
      <c r="G3009" s="50"/>
    </row>
    <row r="3010" spans="6:7" x14ac:dyDescent="0.3">
      <c r="F3010" s="50"/>
      <c r="G3010" s="50"/>
    </row>
    <row r="3011" spans="6:7" x14ac:dyDescent="0.3">
      <c r="F3011" s="50"/>
      <c r="G3011" s="50"/>
    </row>
    <row r="3012" spans="6:7" x14ac:dyDescent="0.3">
      <c r="F3012" s="50"/>
      <c r="G3012" s="50"/>
    </row>
    <row r="3013" spans="6:7" x14ac:dyDescent="0.3">
      <c r="F3013" s="50"/>
      <c r="G3013" s="50"/>
    </row>
    <row r="3014" spans="6:7" x14ac:dyDescent="0.3">
      <c r="F3014" s="50"/>
      <c r="G3014" s="50"/>
    </row>
    <row r="3015" spans="6:7" x14ac:dyDescent="0.3">
      <c r="F3015" s="50"/>
      <c r="G3015" s="50"/>
    </row>
    <row r="3016" spans="6:7" x14ac:dyDescent="0.3">
      <c r="F3016" s="50"/>
      <c r="G3016" s="50"/>
    </row>
    <row r="3017" spans="6:7" x14ac:dyDescent="0.3">
      <c r="F3017" s="50"/>
      <c r="G3017" s="50"/>
    </row>
    <row r="3018" spans="6:7" x14ac:dyDescent="0.3">
      <c r="F3018" s="50"/>
      <c r="G3018" s="50"/>
    </row>
    <row r="3019" spans="6:7" x14ac:dyDescent="0.3">
      <c r="F3019" s="50"/>
      <c r="G3019" s="50"/>
    </row>
    <row r="3020" spans="6:7" x14ac:dyDescent="0.3">
      <c r="F3020" s="50"/>
      <c r="G3020" s="50"/>
    </row>
    <row r="3021" spans="6:7" x14ac:dyDescent="0.3">
      <c r="F3021" s="50"/>
      <c r="G3021" s="50"/>
    </row>
    <row r="3022" spans="6:7" x14ac:dyDescent="0.3">
      <c r="F3022" s="50"/>
      <c r="G3022" s="50"/>
    </row>
    <row r="3023" spans="6:7" x14ac:dyDescent="0.3">
      <c r="F3023" s="50"/>
      <c r="G3023" s="50"/>
    </row>
    <row r="3024" spans="6:7" x14ac:dyDescent="0.3">
      <c r="F3024" s="50"/>
      <c r="G3024" s="50"/>
    </row>
    <row r="3025" spans="6:7" x14ac:dyDescent="0.3">
      <c r="F3025" s="50"/>
      <c r="G3025" s="50"/>
    </row>
    <row r="3026" spans="6:7" x14ac:dyDescent="0.3">
      <c r="F3026" s="50"/>
      <c r="G3026" s="50"/>
    </row>
    <row r="3027" spans="6:7" x14ac:dyDescent="0.3">
      <c r="F3027" s="50"/>
      <c r="G3027" s="50"/>
    </row>
    <row r="3028" spans="6:7" x14ac:dyDescent="0.3">
      <c r="F3028" s="50"/>
      <c r="G3028" s="50"/>
    </row>
    <row r="3029" spans="6:7" x14ac:dyDescent="0.3">
      <c r="F3029" s="50"/>
      <c r="G3029" s="50"/>
    </row>
    <row r="3030" spans="6:7" x14ac:dyDescent="0.3">
      <c r="F3030" s="50"/>
      <c r="G3030" s="50"/>
    </row>
    <row r="3031" spans="6:7" x14ac:dyDescent="0.3">
      <c r="F3031" s="50"/>
      <c r="G3031" s="50"/>
    </row>
    <row r="3032" spans="6:7" x14ac:dyDescent="0.3">
      <c r="F3032" s="50"/>
      <c r="G3032" s="50"/>
    </row>
    <row r="3033" spans="6:7" x14ac:dyDescent="0.3">
      <c r="F3033" s="50"/>
      <c r="G3033" s="50"/>
    </row>
    <row r="3034" spans="6:7" x14ac:dyDescent="0.3">
      <c r="F3034" s="50"/>
      <c r="G3034" s="50"/>
    </row>
    <row r="3035" spans="6:7" x14ac:dyDescent="0.3">
      <c r="F3035" s="50"/>
      <c r="G3035" s="50"/>
    </row>
    <row r="3036" spans="6:7" x14ac:dyDescent="0.3">
      <c r="F3036" s="50"/>
      <c r="G3036" s="50"/>
    </row>
    <row r="3037" spans="6:7" x14ac:dyDescent="0.3">
      <c r="F3037" s="50"/>
      <c r="G3037" s="50"/>
    </row>
    <row r="3038" spans="6:7" x14ac:dyDescent="0.3">
      <c r="F3038" s="50"/>
      <c r="G3038" s="50"/>
    </row>
    <row r="3039" spans="6:7" x14ac:dyDescent="0.3">
      <c r="F3039" s="50"/>
      <c r="G3039" s="50"/>
    </row>
    <row r="3040" spans="6:7" x14ac:dyDescent="0.3">
      <c r="F3040" s="50"/>
      <c r="G3040" s="50"/>
    </row>
    <row r="3041" spans="6:7" x14ac:dyDescent="0.3">
      <c r="F3041" s="50"/>
      <c r="G3041" s="50"/>
    </row>
    <row r="3042" spans="6:7" x14ac:dyDescent="0.3">
      <c r="F3042" s="50"/>
      <c r="G3042" s="50"/>
    </row>
    <row r="3043" spans="6:7" x14ac:dyDescent="0.3">
      <c r="F3043" s="50"/>
      <c r="G3043" s="50"/>
    </row>
    <row r="3044" spans="6:7" x14ac:dyDescent="0.3">
      <c r="F3044" s="50"/>
      <c r="G3044" s="50"/>
    </row>
    <row r="3045" spans="6:7" x14ac:dyDescent="0.3">
      <c r="F3045" s="50"/>
      <c r="G3045" s="50"/>
    </row>
    <row r="3046" spans="6:7" x14ac:dyDescent="0.3">
      <c r="F3046" s="50"/>
      <c r="G3046" s="50"/>
    </row>
    <row r="3047" spans="6:7" x14ac:dyDescent="0.3">
      <c r="F3047" s="50"/>
      <c r="G3047" s="50"/>
    </row>
    <row r="3048" spans="6:7" x14ac:dyDescent="0.3">
      <c r="F3048" s="50"/>
      <c r="G3048" s="50"/>
    </row>
    <row r="3049" spans="6:7" x14ac:dyDescent="0.3">
      <c r="F3049" s="50"/>
      <c r="G3049" s="50"/>
    </row>
    <row r="3050" spans="6:7" x14ac:dyDescent="0.3">
      <c r="F3050" s="50"/>
      <c r="G3050" s="50"/>
    </row>
    <row r="3051" spans="6:7" x14ac:dyDescent="0.3">
      <c r="F3051" s="50"/>
      <c r="G3051" s="50"/>
    </row>
    <row r="3052" spans="6:7" x14ac:dyDescent="0.3">
      <c r="F3052" s="50"/>
      <c r="G3052" s="50"/>
    </row>
    <row r="3053" spans="6:7" x14ac:dyDescent="0.3">
      <c r="F3053" s="50"/>
      <c r="G3053" s="50"/>
    </row>
    <row r="3054" spans="6:7" x14ac:dyDescent="0.3">
      <c r="F3054" s="50"/>
      <c r="G3054" s="50"/>
    </row>
    <row r="3055" spans="6:7" x14ac:dyDescent="0.3">
      <c r="F3055" s="50"/>
      <c r="G3055" s="50"/>
    </row>
    <row r="3056" spans="6:7" x14ac:dyDescent="0.3">
      <c r="F3056" s="50"/>
      <c r="G3056" s="50"/>
    </row>
    <row r="3057" spans="6:7" x14ac:dyDescent="0.3">
      <c r="F3057" s="50"/>
      <c r="G3057" s="50"/>
    </row>
    <row r="3058" spans="6:7" x14ac:dyDescent="0.3">
      <c r="F3058" s="50"/>
      <c r="G3058" s="50"/>
    </row>
    <row r="3059" spans="6:7" x14ac:dyDescent="0.3">
      <c r="F3059" s="50"/>
      <c r="G3059" s="50"/>
    </row>
    <row r="3060" spans="6:7" x14ac:dyDescent="0.3">
      <c r="F3060" s="50"/>
      <c r="G3060" s="50"/>
    </row>
    <row r="3061" spans="6:7" x14ac:dyDescent="0.3">
      <c r="F3061" s="50"/>
      <c r="G3061" s="50"/>
    </row>
    <row r="3062" spans="6:7" x14ac:dyDescent="0.3">
      <c r="F3062" s="50"/>
      <c r="G3062" s="50"/>
    </row>
    <row r="3063" spans="6:7" x14ac:dyDescent="0.3">
      <c r="F3063" s="50"/>
      <c r="G3063" s="50"/>
    </row>
    <row r="3064" spans="6:7" x14ac:dyDescent="0.3">
      <c r="F3064" s="50"/>
      <c r="G3064" s="50"/>
    </row>
    <row r="3065" spans="6:7" x14ac:dyDescent="0.3">
      <c r="F3065" s="50"/>
      <c r="G3065" s="50"/>
    </row>
    <row r="3066" spans="6:7" x14ac:dyDescent="0.3">
      <c r="F3066" s="50"/>
      <c r="G3066" s="50"/>
    </row>
    <row r="3067" spans="6:7" x14ac:dyDescent="0.3">
      <c r="F3067" s="50"/>
      <c r="G3067" s="50"/>
    </row>
    <row r="3068" spans="6:7" x14ac:dyDescent="0.3">
      <c r="F3068" s="50"/>
      <c r="G3068" s="50"/>
    </row>
    <row r="3069" spans="6:7" x14ac:dyDescent="0.3">
      <c r="F3069" s="50"/>
      <c r="G3069" s="50"/>
    </row>
    <row r="3070" spans="6:7" x14ac:dyDescent="0.3">
      <c r="F3070" s="50"/>
      <c r="G3070" s="50"/>
    </row>
    <row r="3071" spans="6:7" x14ac:dyDescent="0.3">
      <c r="F3071" s="50"/>
      <c r="G3071" s="50"/>
    </row>
    <row r="3072" spans="6:7" x14ac:dyDescent="0.3">
      <c r="F3072" s="50"/>
      <c r="G3072" s="50"/>
    </row>
    <row r="3073" spans="6:7" x14ac:dyDescent="0.3">
      <c r="F3073" s="50"/>
      <c r="G3073" s="50"/>
    </row>
    <row r="3074" spans="6:7" x14ac:dyDescent="0.3">
      <c r="F3074" s="50"/>
      <c r="G3074" s="50"/>
    </row>
    <row r="3075" spans="6:7" x14ac:dyDescent="0.3">
      <c r="F3075" s="50"/>
      <c r="G3075" s="50"/>
    </row>
    <row r="3076" spans="6:7" x14ac:dyDescent="0.3">
      <c r="F3076" s="50"/>
      <c r="G3076" s="50"/>
    </row>
    <row r="3077" spans="6:7" x14ac:dyDescent="0.3">
      <c r="F3077" s="50"/>
      <c r="G3077" s="50"/>
    </row>
    <row r="3078" spans="6:7" x14ac:dyDescent="0.3">
      <c r="F3078" s="50"/>
      <c r="G3078" s="50"/>
    </row>
    <row r="3079" spans="6:7" x14ac:dyDescent="0.3">
      <c r="F3079" s="50"/>
      <c r="G3079" s="50"/>
    </row>
    <row r="3080" spans="6:7" x14ac:dyDescent="0.3">
      <c r="F3080" s="50"/>
      <c r="G3080" s="50"/>
    </row>
    <row r="3081" spans="6:7" x14ac:dyDescent="0.3">
      <c r="F3081" s="50"/>
      <c r="G3081" s="50"/>
    </row>
    <row r="3082" spans="6:7" x14ac:dyDescent="0.3">
      <c r="F3082" s="50"/>
      <c r="G3082" s="50"/>
    </row>
    <row r="3083" spans="6:7" x14ac:dyDescent="0.3">
      <c r="F3083" s="50"/>
      <c r="G3083" s="50"/>
    </row>
    <row r="3084" spans="6:7" x14ac:dyDescent="0.3">
      <c r="F3084" s="50"/>
      <c r="G3084" s="50"/>
    </row>
    <row r="3085" spans="6:7" x14ac:dyDescent="0.3">
      <c r="F3085" s="50"/>
      <c r="G3085" s="50"/>
    </row>
    <row r="3086" spans="6:7" x14ac:dyDescent="0.3">
      <c r="F3086" s="50"/>
      <c r="G3086" s="50"/>
    </row>
    <row r="3087" spans="6:7" x14ac:dyDescent="0.3">
      <c r="F3087" s="50"/>
      <c r="G3087" s="50"/>
    </row>
    <row r="3088" spans="6:7" x14ac:dyDescent="0.3">
      <c r="F3088" s="50"/>
      <c r="G3088" s="50"/>
    </row>
    <row r="3089" spans="6:7" x14ac:dyDescent="0.3">
      <c r="F3089" s="50"/>
      <c r="G3089" s="50"/>
    </row>
    <row r="3090" spans="6:7" x14ac:dyDescent="0.3">
      <c r="F3090" s="50"/>
      <c r="G3090" s="50"/>
    </row>
    <row r="3091" spans="6:7" x14ac:dyDescent="0.3">
      <c r="F3091" s="50"/>
      <c r="G3091" s="50"/>
    </row>
    <row r="3092" spans="6:7" x14ac:dyDescent="0.3">
      <c r="F3092" s="50"/>
      <c r="G3092" s="50"/>
    </row>
    <row r="3093" spans="6:7" x14ac:dyDescent="0.3">
      <c r="F3093" s="50"/>
      <c r="G3093" s="50"/>
    </row>
    <row r="3094" spans="6:7" x14ac:dyDescent="0.3">
      <c r="F3094" s="50"/>
      <c r="G3094" s="50"/>
    </row>
    <row r="3095" spans="6:7" x14ac:dyDescent="0.3">
      <c r="F3095" s="50"/>
      <c r="G3095" s="50"/>
    </row>
    <row r="3096" spans="6:7" x14ac:dyDescent="0.3">
      <c r="F3096" s="50"/>
      <c r="G3096" s="50"/>
    </row>
    <row r="3097" spans="6:7" x14ac:dyDescent="0.3">
      <c r="F3097" s="50"/>
      <c r="G3097" s="50"/>
    </row>
    <row r="3098" spans="6:7" x14ac:dyDescent="0.3">
      <c r="F3098" s="50"/>
      <c r="G3098" s="50"/>
    </row>
    <row r="3099" spans="6:7" x14ac:dyDescent="0.3">
      <c r="F3099" s="50"/>
      <c r="G3099" s="50"/>
    </row>
    <row r="3100" spans="6:7" x14ac:dyDescent="0.3">
      <c r="F3100" s="50"/>
      <c r="G3100" s="50"/>
    </row>
    <row r="3101" spans="6:7" x14ac:dyDescent="0.3">
      <c r="F3101" s="50"/>
      <c r="G3101" s="50"/>
    </row>
    <row r="3102" spans="6:7" x14ac:dyDescent="0.3">
      <c r="F3102" s="50"/>
      <c r="G3102" s="50"/>
    </row>
    <row r="3103" spans="6:7" x14ac:dyDescent="0.3">
      <c r="F3103" s="50"/>
      <c r="G3103" s="50"/>
    </row>
    <row r="3104" spans="6:7" x14ac:dyDescent="0.3">
      <c r="F3104" s="50"/>
      <c r="G3104" s="50"/>
    </row>
    <row r="3105" spans="6:7" x14ac:dyDescent="0.3">
      <c r="F3105" s="50"/>
      <c r="G3105" s="50"/>
    </row>
    <row r="3106" spans="6:7" x14ac:dyDescent="0.3">
      <c r="F3106" s="50"/>
      <c r="G3106" s="50"/>
    </row>
    <row r="3107" spans="6:7" x14ac:dyDescent="0.3">
      <c r="F3107" s="50"/>
      <c r="G3107" s="50"/>
    </row>
    <row r="3108" spans="6:7" x14ac:dyDescent="0.3">
      <c r="F3108" s="50"/>
      <c r="G3108" s="50"/>
    </row>
    <row r="3109" spans="6:7" x14ac:dyDescent="0.3">
      <c r="F3109" s="50"/>
      <c r="G3109" s="50"/>
    </row>
    <row r="3110" spans="6:7" x14ac:dyDescent="0.3">
      <c r="F3110" s="50"/>
      <c r="G3110" s="50"/>
    </row>
    <row r="3111" spans="6:7" x14ac:dyDescent="0.3">
      <c r="F3111" s="50"/>
      <c r="G3111" s="50"/>
    </row>
    <row r="3112" spans="6:7" x14ac:dyDescent="0.3">
      <c r="F3112" s="50"/>
      <c r="G3112" s="50"/>
    </row>
    <row r="3113" spans="6:7" x14ac:dyDescent="0.3">
      <c r="F3113" s="50"/>
      <c r="G3113" s="50"/>
    </row>
    <row r="3114" spans="6:7" x14ac:dyDescent="0.3">
      <c r="F3114" s="50"/>
      <c r="G3114" s="50"/>
    </row>
    <row r="3115" spans="6:7" x14ac:dyDescent="0.3">
      <c r="F3115" s="50"/>
      <c r="G3115" s="50"/>
    </row>
    <row r="3116" spans="6:7" x14ac:dyDescent="0.3">
      <c r="F3116" s="50"/>
      <c r="G3116" s="50"/>
    </row>
    <row r="3117" spans="6:7" x14ac:dyDescent="0.3">
      <c r="F3117" s="50"/>
      <c r="G3117" s="50"/>
    </row>
    <row r="3118" spans="6:7" x14ac:dyDescent="0.3">
      <c r="F3118" s="50"/>
      <c r="G3118" s="50"/>
    </row>
    <row r="3119" spans="6:7" x14ac:dyDescent="0.3">
      <c r="F3119" s="50"/>
      <c r="G3119" s="50"/>
    </row>
    <row r="3120" spans="6:7" x14ac:dyDescent="0.3">
      <c r="F3120" s="50"/>
      <c r="G3120" s="50"/>
    </row>
    <row r="3121" spans="6:7" x14ac:dyDescent="0.3">
      <c r="F3121" s="50"/>
      <c r="G3121" s="50"/>
    </row>
    <row r="3122" spans="6:7" x14ac:dyDescent="0.3">
      <c r="F3122" s="50"/>
      <c r="G3122" s="50"/>
    </row>
    <row r="3123" spans="6:7" x14ac:dyDescent="0.3">
      <c r="F3123" s="50"/>
      <c r="G3123" s="50"/>
    </row>
    <row r="3124" spans="6:7" x14ac:dyDescent="0.3">
      <c r="F3124" s="50"/>
      <c r="G3124" s="50"/>
    </row>
    <row r="3125" spans="6:7" x14ac:dyDescent="0.3">
      <c r="F3125" s="50"/>
      <c r="G3125" s="50"/>
    </row>
    <row r="3126" spans="6:7" x14ac:dyDescent="0.3">
      <c r="F3126" s="50"/>
      <c r="G3126" s="50"/>
    </row>
    <row r="3127" spans="6:7" x14ac:dyDescent="0.3">
      <c r="F3127" s="50"/>
      <c r="G3127" s="50"/>
    </row>
    <row r="3128" spans="6:7" x14ac:dyDescent="0.3">
      <c r="F3128" s="50"/>
      <c r="G3128" s="50"/>
    </row>
    <row r="3129" spans="6:7" x14ac:dyDescent="0.3">
      <c r="F3129" s="50"/>
      <c r="G3129" s="50"/>
    </row>
    <row r="3130" spans="6:7" x14ac:dyDescent="0.3">
      <c r="F3130" s="50"/>
      <c r="G3130" s="50"/>
    </row>
    <row r="3131" spans="6:7" x14ac:dyDescent="0.3">
      <c r="F3131" s="50"/>
      <c r="G3131" s="50"/>
    </row>
    <row r="3132" spans="6:7" x14ac:dyDescent="0.3">
      <c r="F3132" s="50"/>
      <c r="G3132" s="50"/>
    </row>
    <row r="3133" spans="6:7" x14ac:dyDescent="0.3">
      <c r="F3133" s="50"/>
      <c r="G3133" s="50"/>
    </row>
    <row r="3134" spans="6:7" x14ac:dyDescent="0.3">
      <c r="F3134" s="50"/>
      <c r="G3134" s="50"/>
    </row>
    <row r="3135" spans="6:7" x14ac:dyDescent="0.3">
      <c r="F3135" s="50"/>
      <c r="G3135" s="50"/>
    </row>
    <row r="3136" spans="6:7" x14ac:dyDescent="0.3">
      <c r="F3136" s="50"/>
      <c r="G3136" s="50"/>
    </row>
    <row r="3137" spans="6:7" x14ac:dyDescent="0.3">
      <c r="F3137" s="50"/>
      <c r="G3137" s="50"/>
    </row>
    <row r="3138" spans="6:7" x14ac:dyDescent="0.3">
      <c r="F3138" s="50"/>
      <c r="G3138" s="50"/>
    </row>
    <row r="3139" spans="6:7" x14ac:dyDescent="0.3">
      <c r="F3139" s="50"/>
      <c r="G3139" s="50"/>
    </row>
    <row r="3140" spans="6:7" x14ac:dyDescent="0.3">
      <c r="F3140" s="50"/>
      <c r="G3140" s="50"/>
    </row>
    <row r="3141" spans="6:7" x14ac:dyDescent="0.3">
      <c r="F3141" s="50"/>
      <c r="G3141" s="50"/>
    </row>
    <row r="3142" spans="6:7" x14ac:dyDescent="0.3">
      <c r="F3142" s="50"/>
      <c r="G3142" s="50"/>
    </row>
    <row r="3143" spans="6:7" x14ac:dyDescent="0.3">
      <c r="F3143" s="50"/>
      <c r="G3143" s="50"/>
    </row>
    <row r="3144" spans="6:7" x14ac:dyDescent="0.3">
      <c r="F3144" s="50"/>
      <c r="G3144" s="50"/>
    </row>
    <row r="3145" spans="6:7" x14ac:dyDescent="0.3">
      <c r="F3145" s="50"/>
      <c r="G3145" s="50"/>
    </row>
    <row r="3146" spans="6:7" x14ac:dyDescent="0.3">
      <c r="F3146" s="50"/>
      <c r="G3146" s="50"/>
    </row>
    <row r="3147" spans="6:7" x14ac:dyDescent="0.3">
      <c r="F3147" s="50"/>
      <c r="G3147" s="50"/>
    </row>
    <row r="3148" spans="6:7" x14ac:dyDescent="0.3">
      <c r="F3148" s="50"/>
      <c r="G3148" s="50"/>
    </row>
    <row r="3149" spans="6:7" x14ac:dyDescent="0.3">
      <c r="F3149" s="50"/>
      <c r="G3149" s="50"/>
    </row>
    <row r="3150" spans="6:7" x14ac:dyDescent="0.3">
      <c r="F3150" s="50"/>
      <c r="G3150" s="50"/>
    </row>
    <row r="3151" spans="6:7" x14ac:dyDescent="0.3">
      <c r="F3151" s="50"/>
      <c r="G3151" s="50"/>
    </row>
    <row r="3152" spans="6:7" x14ac:dyDescent="0.3">
      <c r="F3152" s="50"/>
      <c r="G3152" s="50"/>
    </row>
    <row r="3153" spans="6:7" x14ac:dyDescent="0.3">
      <c r="F3153" s="50"/>
      <c r="G3153" s="50"/>
    </row>
    <row r="3154" spans="6:7" x14ac:dyDescent="0.3">
      <c r="F3154" s="50"/>
      <c r="G3154" s="50"/>
    </row>
    <row r="3155" spans="6:7" x14ac:dyDescent="0.3">
      <c r="F3155" s="50"/>
      <c r="G3155" s="50"/>
    </row>
    <row r="3156" spans="6:7" x14ac:dyDescent="0.3">
      <c r="F3156" s="50"/>
      <c r="G3156" s="50"/>
    </row>
    <row r="3157" spans="6:7" x14ac:dyDescent="0.3">
      <c r="F3157" s="50"/>
      <c r="G3157" s="50"/>
    </row>
    <row r="3158" spans="6:7" x14ac:dyDescent="0.3">
      <c r="F3158" s="50"/>
      <c r="G3158" s="50"/>
    </row>
    <row r="3159" spans="6:7" x14ac:dyDescent="0.3">
      <c r="F3159" s="50"/>
      <c r="G3159" s="50"/>
    </row>
    <row r="3160" spans="6:7" x14ac:dyDescent="0.3">
      <c r="F3160" s="50"/>
      <c r="G3160" s="50"/>
    </row>
    <row r="3161" spans="6:7" x14ac:dyDescent="0.3">
      <c r="F3161" s="50"/>
      <c r="G3161" s="50"/>
    </row>
    <row r="3162" spans="6:7" x14ac:dyDescent="0.3">
      <c r="F3162" s="50"/>
      <c r="G3162" s="50"/>
    </row>
    <row r="3163" spans="6:7" x14ac:dyDescent="0.3">
      <c r="F3163" s="50"/>
      <c r="G3163" s="50"/>
    </row>
    <row r="3164" spans="6:7" x14ac:dyDescent="0.3">
      <c r="F3164" s="50"/>
      <c r="G3164" s="50"/>
    </row>
    <row r="3165" spans="6:7" x14ac:dyDescent="0.3">
      <c r="F3165" s="50"/>
      <c r="G3165" s="50"/>
    </row>
    <row r="3166" spans="6:7" x14ac:dyDescent="0.3">
      <c r="F3166" s="50"/>
      <c r="G3166" s="50"/>
    </row>
    <row r="3167" spans="6:7" x14ac:dyDescent="0.3">
      <c r="F3167" s="50"/>
      <c r="G3167" s="50"/>
    </row>
    <row r="3168" spans="6:7" x14ac:dyDescent="0.3">
      <c r="F3168" s="50"/>
      <c r="G3168" s="50"/>
    </row>
    <row r="3169" spans="6:7" x14ac:dyDescent="0.3">
      <c r="F3169" s="50"/>
      <c r="G3169" s="50"/>
    </row>
    <row r="3170" spans="6:7" x14ac:dyDescent="0.3">
      <c r="F3170" s="50"/>
      <c r="G3170" s="50"/>
    </row>
    <row r="3171" spans="6:7" x14ac:dyDescent="0.3">
      <c r="F3171" s="50"/>
      <c r="G3171" s="50"/>
    </row>
    <row r="3172" spans="6:7" x14ac:dyDescent="0.3">
      <c r="F3172" s="50"/>
      <c r="G3172" s="50"/>
    </row>
    <row r="3173" spans="6:7" x14ac:dyDescent="0.3">
      <c r="F3173" s="50"/>
      <c r="G3173" s="50"/>
    </row>
    <row r="3174" spans="6:7" x14ac:dyDescent="0.3">
      <c r="F3174" s="50"/>
      <c r="G3174" s="50"/>
    </row>
    <row r="3175" spans="6:7" x14ac:dyDescent="0.3">
      <c r="F3175" s="50"/>
      <c r="G3175" s="50"/>
    </row>
    <row r="3176" spans="6:7" x14ac:dyDescent="0.3">
      <c r="F3176" s="50"/>
      <c r="G3176" s="50"/>
    </row>
    <row r="3177" spans="6:7" x14ac:dyDescent="0.3">
      <c r="F3177" s="50"/>
      <c r="G3177" s="50"/>
    </row>
    <row r="3178" spans="6:7" x14ac:dyDescent="0.3">
      <c r="F3178" s="50"/>
      <c r="G3178" s="50"/>
    </row>
    <row r="3179" spans="6:7" x14ac:dyDescent="0.3">
      <c r="F3179" s="50"/>
      <c r="G3179" s="50"/>
    </row>
    <row r="3180" spans="6:7" x14ac:dyDescent="0.3">
      <c r="F3180" s="50"/>
      <c r="G3180" s="50"/>
    </row>
    <row r="3181" spans="6:7" x14ac:dyDescent="0.3">
      <c r="F3181" s="50"/>
      <c r="G3181" s="50"/>
    </row>
    <row r="3182" spans="6:7" x14ac:dyDescent="0.3">
      <c r="F3182" s="50"/>
      <c r="G3182" s="50"/>
    </row>
    <row r="3183" spans="6:7" x14ac:dyDescent="0.3">
      <c r="F3183" s="50"/>
      <c r="G3183" s="50"/>
    </row>
    <row r="3184" spans="6:7" x14ac:dyDescent="0.3">
      <c r="F3184" s="50"/>
      <c r="G3184" s="50"/>
    </row>
    <row r="3185" spans="6:7" x14ac:dyDescent="0.3">
      <c r="F3185" s="50"/>
      <c r="G3185" s="50"/>
    </row>
    <row r="3186" spans="6:7" x14ac:dyDescent="0.3">
      <c r="F3186" s="50"/>
      <c r="G3186" s="50"/>
    </row>
    <row r="3187" spans="6:7" x14ac:dyDescent="0.3">
      <c r="F3187" s="50"/>
      <c r="G3187" s="50"/>
    </row>
    <row r="3188" spans="6:7" x14ac:dyDescent="0.3">
      <c r="F3188" s="50"/>
      <c r="G3188" s="50"/>
    </row>
    <row r="3189" spans="6:7" x14ac:dyDescent="0.3">
      <c r="F3189" s="50"/>
      <c r="G3189" s="50"/>
    </row>
    <row r="3190" spans="6:7" x14ac:dyDescent="0.3">
      <c r="F3190" s="50"/>
      <c r="G3190" s="50"/>
    </row>
    <row r="3191" spans="6:7" x14ac:dyDescent="0.3">
      <c r="F3191" s="50"/>
      <c r="G3191" s="50"/>
    </row>
    <row r="3192" spans="6:7" x14ac:dyDescent="0.3">
      <c r="F3192" s="50"/>
      <c r="G3192" s="50"/>
    </row>
    <row r="3193" spans="6:7" x14ac:dyDescent="0.3">
      <c r="F3193" s="50"/>
      <c r="G3193" s="50"/>
    </row>
    <row r="3194" spans="6:7" x14ac:dyDescent="0.3">
      <c r="F3194" s="50"/>
      <c r="G3194" s="50"/>
    </row>
    <row r="3195" spans="6:7" x14ac:dyDescent="0.3">
      <c r="F3195" s="50"/>
      <c r="G3195" s="50"/>
    </row>
    <row r="3196" spans="6:7" x14ac:dyDescent="0.3">
      <c r="F3196" s="50"/>
      <c r="G3196" s="50"/>
    </row>
    <row r="3197" spans="6:7" x14ac:dyDescent="0.3">
      <c r="F3197" s="50"/>
      <c r="G3197" s="50"/>
    </row>
    <row r="3198" spans="6:7" x14ac:dyDescent="0.3">
      <c r="F3198" s="50"/>
      <c r="G3198" s="50"/>
    </row>
    <row r="3199" spans="6:7" x14ac:dyDescent="0.3">
      <c r="F3199" s="50"/>
      <c r="G3199" s="50"/>
    </row>
    <row r="3200" spans="6:7" x14ac:dyDescent="0.3">
      <c r="F3200" s="50"/>
      <c r="G3200" s="50"/>
    </row>
    <row r="3201" spans="6:7" x14ac:dyDescent="0.3">
      <c r="F3201" s="50"/>
      <c r="G3201" s="50"/>
    </row>
    <row r="3202" spans="6:7" x14ac:dyDescent="0.3">
      <c r="F3202" s="50"/>
      <c r="G3202" s="50"/>
    </row>
    <row r="3203" spans="6:7" x14ac:dyDescent="0.3">
      <c r="F3203" s="50"/>
      <c r="G3203" s="50"/>
    </row>
    <row r="3204" spans="6:7" x14ac:dyDescent="0.3">
      <c r="F3204" s="50"/>
      <c r="G3204" s="50"/>
    </row>
    <row r="3205" spans="6:7" x14ac:dyDescent="0.3">
      <c r="F3205" s="50"/>
      <c r="G3205" s="50"/>
    </row>
    <row r="3206" spans="6:7" x14ac:dyDescent="0.3">
      <c r="F3206" s="50"/>
      <c r="G3206" s="50"/>
    </row>
    <row r="3207" spans="6:7" x14ac:dyDescent="0.3">
      <c r="F3207" s="50"/>
      <c r="G3207" s="50"/>
    </row>
    <row r="3208" spans="6:7" x14ac:dyDescent="0.3">
      <c r="F3208" s="50"/>
      <c r="G3208" s="50"/>
    </row>
    <row r="3209" spans="6:7" x14ac:dyDescent="0.3">
      <c r="F3209" s="50"/>
      <c r="G3209" s="50"/>
    </row>
    <row r="3210" spans="6:7" x14ac:dyDescent="0.3">
      <c r="F3210" s="50"/>
      <c r="G3210" s="50"/>
    </row>
    <row r="3211" spans="6:7" x14ac:dyDescent="0.3">
      <c r="F3211" s="50"/>
      <c r="G3211" s="50"/>
    </row>
    <row r="3212" spans="6:7" x14ac:dyDescent="0.3">
      <c r="F3212" s="50"/>
      <c r="G3212" s="50"/>
    </row>
    <row r="3213" spans="6:7" x14ac:dyDescent="0.3">
      <c r="F3213" s="50"/>
      <c r="G3213" s="50"/>
    </row>
    <row r="3214" spans="6:7" x14ac:dyDescent="0.3">
      <c r="F3214" s="50"/>
      <c r="G3214" s="50"/>
    </row>
    <row r="3215" spans="6:7" x14ac:dyDescent="0.3">
      <c r="F3215" s="50"/>
      <c r="G3215" s="50"/>
    </row>
    <row r="3216" spans="6:7" x14ac:dyDescent="0.3">
      <c r="F3216" s="50"/>
      <c r="G3216" s="50"/>
    </row>
    <row r="3217" spans="6:7" x14ac:dyDescent="0.3">
      <c r="F3217" s="50"/>
      <c r="G3217" s="50"/>
    </row>
    <row r="3218" spans="6:7" x14ac:dyDescent="0.3">
      <c r="F3218" s="50"/>
      <c r="G3218" s="50"/>
    </row>
    <row r="3219" spans="6:7" x14ac:dyDescent="0.3">
      <c r="F3219" s="50"/>
      <c r="G3219" s="50"/>
    </row>
    <row r="3220" spans="6:7" x14ac:dyDescent="0.3">
      <c r="F3220" s="50"/>
      <c r="G3220" s="50"/>
    </row>
    <row r="3221" spans="6:7" x14ac:dyDescent="0.3">
      <c r="F3221" s="50"/>
      <c r="G3221" s="50"/>
    </row>
    <row r="3222" spans="6:7" x14ac:dyDescent="0.3">
      <c r="F3222" s="50"/>
      <c r="G3222" s="50"/>
    </row>
    <row r="3223" spans="6:7" x14ac:dyDescent="0.3">
      <c r="F3223" s="50"/>
      <c r="G3223" s="50"/>
    </row>
    <row r="3224" spans="6:7" x14ac:dyDescent="0.3">
      <c r="F3224" s="50"/>
      <c r="G3224" s="50"/>
    </row>
    <row r="3225" spans="6:7" x14ac:dyDescent="0.3">
      <c r="F3225" s="50"/>
      <c r="G3225" s="50"/>
    </row>
    <row r="3226" spans="6:7" x14ac:dyDescent="0.3">
      <c r="F3226" s="50"/>
      <c r="G3226" s="50"/>
    </row>
    <row r="3227" spans="6:7" x14ac:dyDescent="0.3">
      <c r="F3227" s="50"/>
      <c r="G3227" s="50"/>
    </row>
    <row r="3228" spans="6:7" x14ac:dyDescent="0.3">
      <c r="F3228" s="50"/>
      <c r="G3228" s="50"/>
    </row>
    <row r="3229" spans="6:7" x14ac:dyDescent="0.3">
      <c r="F3229" s="50"/>
      <c r="G3229" s="50"/>
    </row>
    <row r="3230" spans="6:7" x14ac:dyDescent="0.3">
      <c r="F3230" s="50"/>
      <c r="G3230" s="50"/>
    </row>
    <row r="3231" spans="6:7" x14ac:dyDescent="0.3">
      <c r="F3231" s="50"/>
      <c r="G3231" s="50"/>
    </row>
    <row r="3232" spans="6:7" x14ac:dyDescent="0.3">
      <c r="F3232" s="50"/>
      <c r="G3232" s="50"/>
    </row>
    <row r="3233" spans="6:7" x14ac:dyDescent="0.3">
      <c r="F3233" s="50"/>
      <c r="G3233" s="50"/>
    </row>
    <row r="3234" spans="6:7" x14ac:dyDescent="0.3">
      <c r="F3234" s="50"/>
      <c r="G3234" s="50"/>
    </row>
    <row r="3235" spans="6:7" x14ac:dyDescent="0.3">
      <c r="F3235" s="50"/>
      <c r="G3235" s="50"/>
    </row>
    <row r="3236" spans="6:7" x14ac:dyDescent="0.3">
      <c r="F3236" s="50"/>
      <c r="G3236" s="50"/>
    </row>
    <row r="3237" spans="6:7" x14ac:dyDescent="0.3">
      <c r="F3237" s="50"/>
      <c r="G3237" s="50"/>
    </row>
    <row r="3238" spans="6:7" x14ac:dyDescent="0.3">
      <c r="F3238" s="50"/>
      <c r="G3238" s="50"/>
    </row>
    <row r="3239" spans="6:7" x14ac:dyDescent="0.3">
      <c r="F3239" s="50"/>
      <c r="G3239" s="50"/>
    </row>
    <row r="3240" spans="6:7" x14ac:dyDescent="0.3">
      <c r="F3240" s="50"/>
      <c r="G3240" s="50"/>
    </row>
    <row r="3241" spans="6:7" x14ac:dyDescent="0.3">
      <c r="F3241" s="50"/>
      <c r="G3241" s="50"/>
    </row>
    <row r="3242" spans="6:7" x14ac:dyDescent="0.3">
      <c r="F3242" s="50"/>
      <c r="G3242" s="50"/>
    </row>
    <row r="3243" spans="6:7" x14ac:dyDescent="0.3">
      <c r="F3243" s="50"/>
      <c r="G3243" s="50"/>
    </row>
    <row r="3244" spans="6:7" x14ac:dyDescent="0.3">
      <c r="F3244" s="50"/>
      <c r="G3244" s="50"/>
    </row>
    <row r="3245" spans="6:7" x14ac:dyDescent="0.3">
      <c r="F3245" s="50"/>
      <c r="G3245" s="50"/>
    </row>
    <row r="3246" spans="6:7" x14ac:dyDescent="0.3">
      <c r="F3246" s="50"/>
      <c r="G3246" s="50"/>
    </row>
    <row r="3247" spans="6:7" x14ac:dyDescent="0.3">
      <c r="F3247" s="50"/>
      <c r="G3247" s="50"/>
    </row>
    <row r="3248" spans="6:7" x14ac:dyDescent="0.3">
      <c r="F3248" s="50"/>
      <c r="G3248" s="50"/>
    </row>
    <row r="3249" spans="6:7" x14ac:dyDescent="0.3">
      <c r="F3249" s="50"/>
      <c r="G3249" s="50"/>
    </row>
    <row r="3250" spans="6:7" x14ac:dyDescent="0.3">
      <c r="F3250" s="50"/>
      <c r="G3250" s="50"/>
    </row>
    <row r="3251" spans="6:7" x14ac:dyDescent="0.3">
      <c r="F3251" s="50"/>
      <c r="G3251" s="50"/>
    </row>
    <row r="3252" spans="6:7" x14ac:dyDescent="0.3">
      <c r="F3252" s="50"/>
      <c r="G3252" s="50"/>
    </row>
    <row r="3253" spans="6:7" x14ac:dyDescent="0.3">
      <c r="F3253" s="50"/>
      <c r="G3253" s="50"/>
    </row>
    <row r="3254" spans="6:7" x14ac:dyDescent="0.3">
      <c r="F3254" s="50"/>
      <c r="G3254" s="50"/>
    </row>
    <row r="3255" spans="6:7" x14ac:dyDescent="0.3">
      <c r="F3255" s="50"/>
      <c r="G3255" s="50"/>
    </row>
    <row r="3256" spans="6:7" x14ac:dyDescent="0.3">
      <c r="F3256" s="50"/>
      <c r="G3256" s="50"/>
    </row>
    <row r="3257" spans="6:7" x14ac:dyDescent="0.3">
      <c r="F3257" s="50"/>
      <c r="G3257" s="50"/>
    </row>
    <row r="3258" spans="6:7" x14ac:dyDescent="0.3">
      <c r="F3258" s="50"/>
      <c r="G3258" s="50"/>
    </row>
    <row r="3259" spans="6:7" x14ac:dyDescent="0.3">
      <c r="F3259" s="50"/>
      <c r="G3259" s="50"/>
    </row>
    <row r="3260" spans="6:7" x14ac:dyDescent="0.3">
      <c r="F3260" s="50"/>
      <c r="G3260" s="50"/>
    </row>
    <row r="3261" spans="6:7" x14ac:dyDescent="0.3">
      <c r="F3261" s="50"/>
      <c r="G3261" s="50"/>
    </row>
    <row r="3262" spans="6:7" x14ac:dyDescent="0.3">
      <c r="F3262" s="50"/>
      <c r="G3262" s="50"/>
    </row>
    <row r="3263" spans="6:7" x14ac:dyDescent="0.3">
      <c r="F3263" s="50"/>
      <c r="G3263" s="50"/>
    </row>
    <row r="3264" spans="6:7" x14ac:dyDescent="0.3">
      <c r="F3264" s="50"/>
      <c r="G3264" s="50"/>
    </row>
    <row r="3265" spans="6:7" x14ac:dyDescent="0.3">
      <c r="F3265" s="50"/>
      <c r="G3265" s="50"/>
    </row>
    <row r="3266" spans="6:7" x14ac:dyDescent="0.3">
      <c r="F3266" s="50"/>
      <c r="G3266" s="50"/>
    </row>
    <row r="3267" spans="6:7" x14ac:dyDescent="0.3">
      <c r="F3267" s="50"/>
      <c r="G3267" s="50"/>
    </row>
    <row r="3268" spans="6:7" x14ac:dyDescent="0.3">
      <c r="F3268" s="50"/>
      <c r="G3268" s="50"/>
    </row>
    <row r="3269" spans="6:7" x14ac:dyDescent="0.3">
      <c r="F3269" s="50"/>
      <c r="G3269" s="50"/>
    </row>
    <row r="3270" spans="6:7" x14ac:dyDescent="0.3">
      <c r="F3270" s="50"/>
      <c r="G3270" s="50"/>
    </row>
    <row r="3271" spans="6:7" x14ac:dyDescent="0.3">
      <c r="F3271" s="50"/>
      <c r="G3271" s="50"/>
    </row>
    <row r="3272" spans="6:7" x14ac:dyDescent="0.3">
      <c r="F3272" s="50"/>
      <c r="G3272" s="50"/>
    </row>
    <row r="3273" spans="6:7" x14ac:dyDescent="0.3">
      <c r="F3273" s="50"/>
      <c r="G3273" s="50"/>
    </row>
    <row r="3274" spans="6:7" x14ac:dyDescent="0.3">
      <c r="F3274" s="50"/>
      <c r="G3274" s="50"/>
    </row>
    <row r="3275" spans="6:7" x14ac:dyDescent="0.3">
      <c r="F3275" s="50"/>
      <c r="G3275" s="50"/>
    </row>
    <row r="3276" spans="6:7" x14ac:dyDescent="0.3">
      <c r="F3276" s="50"/>
      <c r="G3276" s="50"/>
    </row>
    <row r="3277" spans="6:7" x14ac:dyDescent="0.3">
      <c r="F3277" s="50"/>
      <c r="G3277" s="50"/>
    </row>
    <row r="3278" spans="6:7" x14ac:dyDescent="0.3">
      <c r="F3278" s="50"/>
      <c r="G3278" s="50"/>
    </row>
    <row r="3279" spans="6:7" x14ac:dyDescent="0.3">
      <c r="F3279" s="50"/>
      <c r="G3279" s="50"/>
    </row>
    <row r="3280" spans="6:7" x14ac:dyDescent="0.3">
      <c r="F3280" s="50"/>
      <c r="G3280" s="50"/>
    </row>
    <row r="3281" spans="6:7" x14ac:dyDescent="0.3">
      <c r="F3281" s="50"/>
      <c r="G3281" s="50"/>
    </row>
    <row r="3282" spans="6:7" x14ac:dyDescent="0.3">
      <c r="F3282" s="50"/>
      <c r="G3282" s="50"/>
    </row>
    <row r="3283" spans="6:7" x14ac:dyDescent="0.3">
      <c r="F3283" s="50"/>
      <c r="G3283" s="50"/>
    </row>
    <row r="3284" spans="6:7" x14ac:dyDescent="0.3">
      <c r="F3284" s="50"/>
      <c r="G3284" s="50"/>
    </row>
    <row r="3285" spans="6:7" x14ac:dyDescent="0.3">
      <c r="F3285" s="50"/>
      <c r="G3285" s="50"/>
    </row>
    <row r="3286" spans="6:7" x14ac:dyDescent="0.3">
      <c r="F3286" s="50"/>
      <c r="G3286" s="50"/>
    </row>
    <row r="3287" spans="6:7" x14ac:dyDescent="0.3">
      <c r="F3287" s="50"/>
      <c r="G3287" s="50"/>
    </row>
    <row r="3288" spans="6:7" x14ac:dyDescent="0.3">
      <c r="F3288" s="50"/>
      <c r="G3288" s="50"/>
    </row>
    <row r="3289" spans="6:7" x14ac:dyDescent="0.3">
      <c r="F3289" s="50"/>
      <c r="G3289" s="50"/>
    </row>
    <row r="3290" spans="6:7" x14ac:dyDescent="0.3">
      <c r="F3290" s="50"/>
      <c r="G3290" s="50"/>
    </row>
    <row r="3291" spans="6:7" x14ac:dyDescent="0.3">
      <c r="F3291" s="50"/>
      <c r="G3291" s="50"/>
    </row>
    <row r="3292" spans="6:7" x14ac:dyDescent="0.3">
      <c r="F3292" s="50"/>
      <c r="G3292" s="50"/>
    </row>
    <row r="3293" spans="6:7" x14ac:dyDescent="0.3">
      <c r="F3293" s="50"/>
      <c r="G3293" s="50"/>
    </row>
    <row r="3294" spans="6:7" x14ac:dyDescent="0.3">
      <c r="F3294" s="50"/>
      <c r="G3294" s="50"/>
    </row>
    <row r="3295" spans="6:7" x14ac:dyDescent="0.3">
      <c r="F3295" s="50"/>
      <c r="G3295" s="50"/>
    </row>
    <row r="3296" spans="6:7" x14ac:dyDescent="0.3">
      <c r="F3296" s="50"/>
      <c r="G3296" s="50"/>
    </row>
    <row r="3297" spans="6:7" x14ac:dyDescent="0.3">
      <c r="F3297" s="50"/>
      <c r="G3297" s="50"/>
    </row>
    <row r="3298" spans="6:7" x14ac:dyDescent="0.3">
      <c r="F3298" s="50"/>
      <c r="G3298" s="50"/>
    </row>
    <row r="3299" spans="6:7" x14ac:dyDescent="0.3">
      <c r="F3299" s="50"/>
      <c r="G3299" s="50"/>
    </row>
    <row r="3300" spans="6:7" x14ac:dyDescent="0.3">
      <c r="F3300" s="50"/>
      <c r="G3300" s="50"/>
    </row>
    <row r="3301" spans="6:7" x14ac:dyDescent="0.3">
      <c r="F3301" s="50"/>
      <c r="G3301" s="50"/>
    </row>
    <row r="3302" spans="6:7" x14ac:dyDescent="0.3">
      <c r="F3302" s="50"/>
      <c r="G3302" s="50"/>
    </row>
    <row r="3303" spans="6:7" x14ac:dyDescent="0.3">
      <c r="F3303" s="50"/>
      <c r="G3303" s="50"/>
    </row>
    <row r="3304" spans="6:7" x14ac:dyDescent="0.3">
      <c r="F3304" s="50"/>
      <c r="G3304" s="50"/>
    </row>
    <row r="3305" spans="6:7" x14ac:dyDescent="0.3">
      <c r="F3305" s="50"/>
      <c r="G3305" s="50"/>
    </row>
    <row r="3306" spans="6:7" x14ac:dyDescent="0.3">
      <c r="F3306" s="50"/>
      <c r="G3306" s="50"/>
    </row>
    <row r="3307" spans="6:7" x14ac:dyDescent="0.3">
      <c r="F3307" s="50"/>
      <c r="G3307" s="50"/>
    </row>
    <row r="3308" spans="6:7" x14ac:dyDescent="0.3">
      <c r="F3308" s="50"/>
      <c r="G3308" s="50"/>
    </row>
    <row r="3309" spans="6:7" x14ac:dyDescent="0.3">
      <c r="F3309" s="50"/>
      <c r="G3309" s="50"/>
    </row>
    <row r="3310" spans="6:7" x14ac:dyDescent="0.3">
      <c r="F3310" s="50"/>
      <c r="G3310" s="50"/>
    </row>
    <row r="3311" spans="6:7" x14ac:dyDescent="0.3">
      <c r="F3311" s="50"/>
      <c r="G3311" s="50"/>
    </row>
    <row r="3312" spans="6:7" x14ac:dyDescent="0.3">
      <c r="F3312" s="50"/>
      <c r="G3312" s="50"/>
    </row>
    <row r="3313" spans="6:7" x14ac:dyDescent="0.3">
      <c r="F3313" s="50"/>
      <c r="G3313" s="50"/>
    </row>
    <row r="3314" spans="6:7" x14ac:dyDescent="0.3">
      <c r="F3314" s="50"/>
      <c r="G3314" s="50"/>
    </row>
    <row r="3315" spans="6:7" x14ac:dyDescent="0.3">
      <c r="F3315" s="50"/>
      <c r="G3315" s="50"/>
    </row>
    <row r="3316" spans="6:7" x14ac:dyDescent="0.3">
      <c r="F3316" s="50"/>
      <c r="G3316" s="50"/>
    </row>
    <row r="3317" spans="6:7" x14ac:dyDescent="0.3">
      <c r="F3317" s="50"/>
      <c r="G3317" s="50"/>
    </row>
    <row r="3318" spans="6:7" x14ac:dyDescent="0.3">
      <c r="F3318" s="50"/>
      <c r="G3318" s="50"/>
    </row>
    <row r="3319" spans="6:7" x14ac:dyDescent="0.3">
      <c r="F3319" s="50"/>
      <c r="G3319" s="50"/>
    </row>
    <row r="3320" spans="6:7" x14ac:dyDescent="0.3">
      <c r="F3320" s="50"/>
      <c r="G3320" s="50"/>
    </row>
    <row r="3321" spans="6:7" x14ac:dyDescent="0.3">
      <c r="F3321" s="50"/>
      <c r="G3321" s="50"/>
    </row>
    <row r="3322" spans="6:7" x14ac:dyDescent="0.3">
      <c r="F3322" s="50"/>
      <c r="G3322" s="50"/>
    </row>
    <row r="3323" spans="6:7" x14ac:dyDescent="0.3">
      <c r="F3323" s="50"/>
      <c r="G3323" s="50"/>
    </row>
    <row r="3324" spans="6:7" x14ac:dyDescent="0.3">
      <c r="F3324" s="50"/>
      <c r="G3324" s="50"/>
    </row>
    <row r="3325" spans="6:7" x14ac:dyDescent="0.3">
      <c r="F3325" s="50"/>
      <c r="G3325" s="50"/>
    </row>
    <row r="3326" spans="6:7" x14ac:dyDescent="0.3">
      <c r="F3326" s="50"/>
      <c r="G3326" s="50"/>
    </row>
    <row r="3327" spans="6:7" x14ac:dyDescent="0.3">
      <c r="F3327" s="50"/>
      <c r="G3327" s="50"/>
    </row>
    <row r="3328" spans="6:7" x14ac:dyDescent="0.3">
      <c r="F3328" s="50"/>
      <c r="G3328" s="50"/>
    </row>
    <row r="3329" spans="6:7" x14ac:dyDescent="0.3">
      <c r="F3329" s="50"/>
      <c r="G3329" s="50"/>
    </row>
    <row r="3330" spans="6:7" x14ac:dyDescent="0.3">
      <c r="F3330" s="50"/>
      <c r="G3330" s="50"/>
    </row>
    <row r="3331" spans="6:7" x14ac:dyDescent="0.3">
      <c r="F3331" s="50"/>
      <c r="G3331" s="50"/>
    </row>
    <row r="3332" spans="6:7" x14ac:dyDescent="0.3">
      <c r="F3332" s="50"/>
      <c r="G3332" s="50"/>
    </row>
    <row r="3333" spans="6:7" x14ac:dyDescent="0.3">
      <c r="F3333" s="50"/>
      <c r="G3333" s="50"/>
    </row>
    <row r="3334" spans="6:7" x14ac:dyDescent="0.3">
      <c r="F3334" s="50"/>
      <c r="G3334" s="50"/>
    </row>
    <row r="3335" spans="6:7" x14ac:dyDescent="0.3">
      <c r="F3335" s="50"/>
      <c r="G3335" s="50"/>
    </row>
    <row r="3336" spans="6:7" x14ac:dyDescent="0.3">
      <c r="F3336" s="50"/>
      <c r="G3336" s="50"/>
    </row>
    <row r="3337" spans="6:7" x14ac:dyDescent="0.3">
      <c r="F3337" s="50"/>
      <c r="G3337" s="50"/>
    </row>
    <row r="3338" spans="6:7" x14ac:dyDescent="0.3">
      <c r="F3338" s="50"/>
      <c r="G3338" s="50"/>
    </row>
    <row r="3339" spans="6:7" x14ac:dyDescent="0.3">
      <c r="F3339" s="50"/>
      <c r="G3339" s="50"/>
    </row>
    <row r="3340" spans="6:7" x14ac:dyDescent="0.3">
      <c r="F3340" s="50"/>
      <c r="G3340" s="50"/>
    </row>
    <row r="3341" spans="6:7" x14ac:dyDescent="0.3">
      <c r="F3341" s="50"/>
      <c r="G3341" s="50"/>
    </row>
    <row r="3342" spans="6:7" x14ac:dyDescent="0.3">
      <c r="F3342" s="50"/>
      <c r="G3342" s="50"/>
    </row>
    <row r="3343" spans="6:7" x14ac:dyDescent="0.3">
      <c r="F3343" s="50"/>
      <c r="G3343" s="50"/>
    </row>
    <row r="3344" spans="6:7" x14ac:dyDescent="0.3">
      <c r="F3344" s="50"/>
      <c r="G3344" s="50"/>
    </row>
    <row r="3345" spans="6:7" x14ac:dyDescent="0.3">
      <c r="F3345" s="50"/>
      <c r="G3345" s="50"/>
    </row>
    <row r="3346" spans="6:7" x14ac:dyDescent="0.3">
      <c r="F3346" s="50"/>
      <c r="G3346" s="50"/>
    </row>
    <row r="3347" spans="6:7" x14ac:dyDescent="0.3">
      <c r="F3347" s="50"/>
      <c r="G3347" s="50"/>
    </row>
    <row r="3348" spans="6:7" x14ac:dyDescent="0.3">
      <c r="F3348" s="50"/>
      <c r="G3348" s="50"/>
    </row>
    <row r="3349" spans="6:7" x14ac:dyDescent="0.3">
      <c r="F3349" s="50"/>
      <c r="G3349" s="50"/>
    </row>
    <row r="3350" spans="6:7" x14ac:dyDescent="0.3">
      <c r="F3350" s="50"/>
      <c r="G3350" s="50"/>
    </row>
    <row r="3351" spans="6:7" x14ac:dyDescent="0.3">
      <c r="F3351" s="50"/>
      <c r="G3351" s="50"/>
    </row>
    <row r="3352" spans="6:7" x14ac:dyDescent="0.3">
      <c r="F3352" s="50"/>
      <c r="G3352" s="50"/>
    </row>
    <row r="3353" spans="6:7" x14ac:dyDescent="0.3">
      <c r="F3353" s="50"/>
      <c r="G3353" s="50"/>
    </row>
    <row r="3354" spans="6:7" x14ac:dyDescent="0.3">
      <c r="F3354" s="50"/>
      <c r="G3354" s="50"/>
    </row>
    <row r="3355" spans="6:7" x14ac:dyDescent="0.3">
      <c r="F3355" s="50"/>
      <c r="G3355" s="50"/>
    </row>
    <row r="3356" spans="6:7" x14ac:dyDescent="0.3">
      <c r="F3356" s="50"/>
      <c r="G3356" s="50"/>
    </row>
    <row r="3357" spans="6:7" x14ac:dyDescent="0.3">
      <c r="F3357" s="50"/>
      <c r="G3357" s="50"/>
    </row>
    <row r="3358" spans="6:7" x14ac:dyDescent="0.3">
      <c r="F3358" s="50"/>
      <c r="G3358" s="50"/>
    </row>
    <row r="3359" spans="6:7" x14ac:dyDescent="0.3">
      <c r="F3359" s="50"/>
      <c r="G3359" s="50"/>
    </row>
    <row r="3360" spans="6:7" x14ac:dyDescent="0.3">
      <c r="F3360" s="50"/>
      <c r="G3360" s="50"/>
    </row>
    <row r="3361" spans="6:7" x14ac:dyDescent="0.3">
      <c r="F3361" s="50"/>
      <c r="G3361" s="50"/>
    </row>
    <row r="3362" spans="6:7" x14ac:dyDescent="0.3">
      <c r="F3362" s="50"/>
      <c r="G3362" s="50"/>
    </row>
    <row r="3363" spans="6:7" x14ac:dyDescent="0.3">
      <c r="F3363" s="50"/>
      <c r="G3363" s="50"/>
    </row>
    <row r="3364" spans="6:7" x14ac:dyDescent="0.3">
      <c r="F3364" s="50"/>
      <c r="G3364" s="50"/>
    </row>
    <row r="3365" spans="6:7" x14ac:dyDescent="0.3">
      <c r="F3365" s="50"/>
      <c r="G3365" s="50"/>
    </row>
    <row r="3366" spans="6:7" x14ac:dyDescent="0.3">
      <c r="F3366" s="50"/>
      <c r="G3366" s="50"/>
    </row>
    <row r="3367" spans="6:7" x14ac:dyDescent="0.3">
      <c r="F3367" s="50"/>
      <c r="G3367" s="50"/>
    </row>
    <row r="3368" spans="6:7" x14ac:dyDescent="0.3">
      <c r="F3368" s="50"/>
      <c r="G3368" s="50"/>
    </row>
    <row r="3369" spans="6:7" x14ac:dyDescent="0.3">
      <c r="F3369" s="50"/>
      <c r="G3369" s="50"/>
    </row>
    <row r="3370" spans="6:7" x14ac:dyDescent="0.3">
      <c r="F3370" s="50"/>
      <c r="G3370" s="50"/>
    </row>
    <row r="3371" spans="6:7" x14ac:dyDescent="0.3">
      <c r="F3371" s="50"/>
      <c r="G3371" s="50"/>
    </row>
    <row r="3372" spans="6:7" x14ac:dyDescent="0.3">
      <c r="F3372" s="50"/>
      <c r="G3372" s="50"/>
    </row>
    <row r="3373" spans="6:7" x14ac:dyDescent="0.3">
      <c r="F3373" s="50"/>
      <c r="G3373" s="50"/>
    </row>
    <row r="3374" spans="6:7" x14ac:dyDescent="0.3">
      <c r="F3374" s="50"/>
      <c r="G3374" s="50"/>
    </row>
    <row r="3375" spans="6:7" x14ac:dyDescent="0.3">
      <c r="F3375" s="50"/>
      <c r="G3375" s="50"/>
    </row>
    <row r="3376" spans="6:7" x14ac:dyDescent="0.3">
      <c r="F3376" s="50"/>
      <c r="G3376" s="50"/>
    </row>
    <row r="3377" spans="6:7" x14ac:dyDescent="0.3">
      <c r="F3377" s="50"/>
      <c r="G3377" s="50"/>
    </row>
    <row r="3378" spans="6:7" x14ac:dyDescent="0.3">
      <c r="F3378" s="50"/>
      <c r="G3378" s="50"/>
    </row>
    <row r="3379" spans="6:7" x14ac:dyDescent="0.3">
      <c r="F3379" s="50"/>
      <c r="G3379" s="50"/>
    </row>
    <row r="3380" spans="6:7" x14ac:dyDescent="0.3">
      <c r="F3380" s="50"/>
      <c r="G3380" s="50"/>
    </row>
    <row r="3381" spans="6:7" x14ac:dyDescent="0.3">
      <c r="F3381" s="50"/>
      <c r="G3381" s="50"/>
    </row>
    <row r="3382" spans="6:7" x14ac:dyDescent="0.3">
      <c r="F3382" s="50"/>
      <c r="G3382" s="50"/>
    </row>
    <row r="3383" spans="6:7" x14ac:dyDescent="0.3">
      <c r="F3383" s="50"/>
      <c r="G3383" s="50"/>
    </row>
    <row r="3384" spans="6:7" x14ac:dyDescent="0.3">
      <c r="F3384" s="50"/>
      <c r="G3384" s="50"/>
    </row>
    <row r="3385" spans="6:7" x14ac:dyDescent="0.3">
      <c r="F3385" s="50"/>
      <c r="G3385" s="50"/>
    </row>
    <row r="3386" spans="6:7" x14ac:dyDescent="0.3">
      <c r="F3386" s="50"/>
      <c r="G3386" s="50"/>
    </row>
    <row r="3387" spans="6:7" x14ac:dyDescent="0.3">
      <c r="F3387" s="50"/>
      <c r="G3387" s="50"/>
    </row>
    <row r="3388" spans="6:7" x14ac:dyDescent="0.3">
      <c r="F3388" s="50"/>
      <c r="G3388" s="50"/>
    </row>
    <row r="3389" spans="6:7" x14ac:dyDescent="0.3">
      <c r="F3389" s="50"/>
      <c r="G3389" s="50"/>
    </row>
    <row r="3390" spans="6:7" x14ac:dyDescent="0.3">
      <c r="F3390" s="50"/>
      <c r="G3390" s="50"/>
    </row>
    <row r="3391" spans="6:7" x14ac:dyDescent="0.3">
      <c r="F3391" s="50"/>
      <c r="G3391" s="50"/>
    </row>
    <row r="3392" spans="6:7" x14ac:dyDescent="0.3">
      <c r="F3392" s="50"/>
      <c r="G3392" s="50"/>
    </row>
    <row r="3393" spans="6:7" x14ac:dyDescent="0.3">
      <c r="F3393" s="50"/>
      <c r="G3393" s="50"/>
    </row>
    <row r="3394" spans="6:7" x14ac:dyDescent="0.3">
      <c r="F3394" s="50"/>
      <c r="G3394" s="50"/>
    </row>
    <row r="3395" spans="6:7" x14ac:dyDescent="0.3">
      <c r="F3395" s="50"/>
      <c r="G3395" s="50"/>
    </row>
    <row r="3396" spans="6:7" x14ac:dyDescent="0.3">
      <c r="F3396" s="50"/>
      <c r="G3396" s="50"/>
    </row>
    <row r="3397" spans="6:7" x14ac:dyDescent="0.3">
      <c r="F3397" s="50"/>
      <c r="G3397" s="50"/>
    </row>
    <row r="3398" spans="6:7" x14ac:dyDescent="0.3">
      <c r="F3398" s="50"/>
      <c r="G3398" s="50"/>
    </row>
    <row r="3399" spans="6:7" x14ac:dyDescent="0.3">
      <c r="F3399" s="50"/>
      <c r="G3399" s="50"/>
    </row>
    <row r="3400" spans="6:7" x14ac:dyDescent="0.3">
      <c r="F3400" s="50"/>
      <c r="G3400" s="50"/>
    </row>
    <row r="3401" spans="6:7" x14ac:dyDescent="0.3">
      <c r="F3401" s="50"/>
      <c r="G3401" s="50"/>
    </row>
    <row r="3402" spans="6:7" x14ac:dyDescent="0.3">
      <c r="F3402" s="50"/>
      <c r="G3402" s="50"/>
    </row>
    <row r="3403" spans="6:7" x14ac:dyDescent="0.3">
      <c r="F3403" s="50"/>
      <c r="G3403" s="50"/>
    </row>
    <row r="3404" spans="6:7" x14ac:dyDescent="0.3">
      <c r="F3404" s="50"/>
      <c r="G3404" s="50"/>
    </row>
    <row r="3405" spans="6:7" x14ac:dyDescent="0.3">
      <c r="F3405" s="50"/>
      <c r="G3405" s="50"/>
    </row>
    <row r="3406" spans="6:7" x14ac:dyDescent="0.3">
      <c r="F3406" s="50"/>
      <c r="G3406" s="50"/>
    </row>
    <row r="3407" spans="6:7" x14ac:dyDescent="0.3">
      <c r="F3407" s="50"/>
      <c r="G3407" s="50"/>
    </row>
    <row r="3408" spans="6:7" x14ac:dyDescent="0.3">
      <c r="F3408" s="50"/>
      <c r="G3408" s="50"/>
    </row>
    <row r="3409" spans="6:7" x14ac:dyDescent="0.3">
      <c r="F3409" s="50"/>
      <c r="G3409" s="50"/>
    </row>
    <row r="3410" spans="6:7" x14ac:dyDescent="0.3">
      <c r="F3410" s="50"/>
      <c r="G3410" s="50"/>
    </row>
    <row r="3411" spans="6:7" x14ac:dyDescent="0.3">
      <c r="F3411" s="50"/>
      <c r="G3411" s="50"/>
    </row>
    <row r="3412" spans="6:7" x14ac:dyDescent="0.3">
      <c r="F3412" s="50"/>
      <c r="G3412" s="50"/>
    </row>
    <row r="3413" spans="6:7" x14ac:dyDescent="0.3">
      <c r="F3413" s="50"/>
      <c r="G3413" s="50"/>
    </row>
    <row r="3414" spans="6:7" x14ac:dyDescent="0.3">
      <c r="F3414" s="50"/>
      <c r="G3414" s="50"/>
    </row>
    <row r="3415" spans="6:7" x14ac:dyDescent="0.3">
      <c r="F3415" s="50"/>
      <c r="G3415" s="50"/>
    </row>
    <row r="3416" spans="6:7" x14ac:dyDescent="0.3">
      <c r="F3416" s="50"/>
      <c r="G3416" s="50"/>
    </row>
    <row r="3417" spans="6:7" x14ac:dyDescent="0.3">
      <c r="F3417" s="50"/>
      <c r="G3417" s="50"/>
    </row>
    <row r="3418" spans="6:7" x14ac:dyDescent="0.3">
      <c r="F3418" s="50"/>
      <c r="G3418" s="50"/>
    </row>
    <row r="3419" spans="6:7" x14ac:dyDescent="0.3">
      <c r="F3419" s="50"/>
      <c r="G3419" s="50"/>
    </row>
    <row r="3420" spans="6:7" x14ac:dyDescent="0.3">
      <c r="F3420" s="50"/>
      <c r="G3420" s="50"/>
    </row>
    <row r="3421" spans="6:7" x14ac:dyDescent="0.3">
      <c r="F3421" s="50"/>
      <c r="G3421" s="50"/>
    </row>
    <row r="3422" spans="6:7" x14ac:dyDescent="0.3">
      <c r="F3422" s="50"/>
      <c r="G3422" s="50"/>
    </row>
    <row r="3423" spans="6:7" x14ac:dyDescent="0.3">
      <c r="F3423" s="50"/>
      <c r="G3423" s="50"/>
    </row>
    <row r="3424" spans="6:7" x14ac:dyDescent="0.3">
      <c r="F3424" s="50"/>
      <c r="G3424" s="50"/>
    </row>
    <row r="3425" spans="6:7" x14ac:dyDescent="0.3">
      <c r="F3425" s="50"/>
      <c r="G3425" s="50"/>
    </row>
    <row r="3426" spans="6:7" x14ac:dyDescent="0.3">
      <c r="F3426" s="50"/>
      <c r="G3426" s="50"/>
    </row>
    <row r="3427" spans="6:7" x14ac:dyDescent="0.3">
      <c r="F3427" s="50"/>
      <c r="G3427" s="50"/>
    </row>
    <row r="3428" spans="6:7" x14ac:dyDescent="0.3">
      <c r="F3428" s="50"/>
      <c r="G3428" s="50"/>
    </row>
    <row r="3429" spans="6:7" x14ac:dyDescent="0.3">
      <c r="F3429" s="50"/>
      <c r="G3429" s="50"/>
    </row>
    <row r="3430" spans="6:7" x14ac:dyDescent="0.3">
      <c r="F3430" s="50"/>
      <c r="G3430" s="50"/>
    </row>
    <row r="3431" spans="6:7" x14ac:dyDescent="0.3">
      <c r="F3431" s="50"/>
      <c r="G3431" s="50"/>
    </row>
    <row r="3432" spans="6:7" x14ac:dyDescent="0.3">
      <c r="F3432" s="50"/>
      <c r="G3432" s="50"/>
    </row>
    <row r="3433" spans="6:7" x14ac:dyDescent="0.3">
      <c r="F3433" s="50"/>
      <c r="G3433" s="50"/>
    </row>
    <row r="3434" spans="6:7" x14ac:dyDescent="0.3">
      <c r="F3434" s="50"/>
      <c r="G3434" s="50"/>
    </row>
    <row r="3435" spans="6:7" x14ac:dyDescent="0.3">
      <c r="F3435" s="50"/>
      <c r="G3435" s="50"/>
    </row>
    <row r="3436" spans="6:7" x14ac:dyDescent="0.3">
      <c r="F3436" s="50"/>
      <c r="G3436" s="50"/>
    </row>
    <row r="3437" spans="6:7" x14ac:dyDescent="0.3">
      <c r="F3437" s="50"/>
      <c r="G3437" s="50"/>
    </row>
    <row r="3438" spans="6:7" x14ac:dyDescent="0.3">
      <c r="F3438" s="50"/>
      <c r="G3438" s="50"/>
    </row>
    <row r="3439" spans="6:7" x14ac:dyDescent="0.3">
      <c r="F3439" s="50"/>
      <c r="G3439" s="50"/>
    </row>
    <row r="3440" spans="6:7" x14ac:dyDescent="0.3">
      <c r="F3440" s="50"/>
      <c r="G3440" s="50"/>
    </row>
    <row r="3441" spans="6:7" x14ac:dyDescent="0.3">
      <c r="F3441" s="50"/>
      <c r="G3441" s="50"/>
    </row>
    <row r="3442" spans="6:7" x14ac:dyDescent="0.3">
      <c r="F3442" s="50"/>
      <c r="G3442" s="50"/>
    </row>
    <row r="3443" spans="6:7" x14ac:dyDescent="0.3">
      <c r="F3443" s="50"/>
      <c r="G3443" s="50"/>
    </row>
    <row r="3444" spans="6:7" x14ac:dyDescent="0.3">
      <c r="F3444" s="50"/>
      <c r="G3444" s="50"/>
    </row>
    <row r="3445" spans="6:7" x14ac:dyDescent="0.3">
      <c r="F3445" s="50"/>
      <c r="G3445" s="50"/>
    </row>
    <row r="3446" spans="6:7" x14ac:dyDescent="0.3">
      <c r="F3446" s="50"/>
      <c r="G3446" s="50"/>
    </row>
    <row r="3447" spans="6:7" x14ac:dyDescent="0.3">
      <c r="F3447" s="50"/>
      <c r="G3447" s="50"/>
    </row>
    <row r="3448" spans="6:7" x14ac:dyDescent="0.3">
      <c r="F3448" s="50"/>
      <c r="G3448" s="50"/>
    </row>
    <row r="3449" spans="6:7" x14ac:dyDescent="0.3">
      <c r="F3449" s="50"/>
      <c r="G3449" s="50"/>
    </row>
    <row r="3450" spans="6:7" x14ac:dyDescent="0.3">
      <c r="F3450" s="50"/>
      <c r="G3450" s="50"/>
    </row>
    <row r="3451" spans="6:7" x14ac:dyDescent="0.3">
      <c r="F3451" s="50"/>
      <c r="G3451" s="50"/>
    </row>
    <row r="3452" spans="6:7" x14ac:dyDescent="0.3">
      <c r="F3452" s="50"/>
      <c r="G3452" s="50"/>
    </row>
    <row r="3453" spans="6:7" x14ac:dyDescent="0.3">
      <c r="F3453" s="50"/>
      <c r="G3453" s="50"/>
    </row>
    <row r="3454" spans="6:7" x14ac:dyDescent="0.3">
      <c r="F3454" s="50"/>
      <c r="G3454" s="50"/>
    </row>
    <row r="3455" spans="6:7" x14ac:dyDescent="0.3">
      <c r="F3455" s="50"/>
      <c r="G3455" s="50"/>
    </row>
    <row r="3456" spans="6:7" x14ac:dyDescent="0.3">
      <c r="F3456" s="50"/>
      <c r="G3456" s="50"/>
    </row>
    <row r="3457" spans="6:7" x14ac:dyDescent="0.3">
      <c r="F3457" s="50"/>
      <c r="G3457" s="50"/>
    </row>
    <row r="3458" spans="6:7" x14ac:dyDescent="0.3">
      <c r="F3458" s="50"/>
      <c r="G3458" s="50"/>
    </row>
    <row r="3459" spans="6:7" x14ac:dyDescent="0.3">
      <c r="F3459" s="50"/>
      <c r="G3459" s="50"/>
    </row>
    <row r="3460" spans="6:7" x14ac:dyDescent="0.3">
      <c r="F3460" s="50"/>
      <c r="G3460" s="50"/>
    </row>
    <row r="3461" spans="6:7" x14ac:dyDescent="0.3">
      <c r="F3461" s="50"/>
      <c r="G3461" s="50"/>
    </row>
    <row r="3462" spans="6:7" x14ac:dyDescent="0.3">
      <c r="F3462" s="50"/>
      <c r="G3462" s="50"/>
    </row>
    <row r="3463" spans="6:7" x14ac:dyDescent="0.3">
      <c r="F3463" s="50"/>
      <c r="G3463" s="50"/>
    </row>
    <row r="3464" spans="6:7" x14ac:dyDescent="0.3">
      <c r="F3464" s="50"/>
      <c r="G3464" s="50"/>
    </row>
    <row r="3465" spans="6:7" x14ac:dyDescent="0.3">
      <c r="F3465" s="50"/>
      <c r="G3465" s="50"/>
    </row>
    <row r="3466" spans="6:7" x14ac:dyDescent="0.3">
      <c r="F3466" s="50"/>
      <c r="G3466" s="50"/>
    </row>
    <row r="3467" spans="6:7" x14ac:dyDescent="0.3">
      <c r="F3467" s="50"/>
      <c r="G3467" s="50"/>
    </row>
    <row r="3468" spans="6:7" x14ac:dyDescent="0.3">
      <c r="F3468" s="50"/>
      <c r="G3468" s="50"/>
    </row>
    <row r="3469" spans="6:7" x14ac:dyDescent="0.3">
      <c r="F3469" s="50"/>
      <c r="G3469" s="50"/>
    </row>
    <row r="3470" spans="6:7" x14ac:dyDescent="0.3">
      <c r="F3470" s="50"/>
      <c r="G3470" s="50"/>
    </row>
    <row r="3471" spans="6:7" x14ac:dyDescent="0.3">
      <c r="F3471" s="50"/>
      <c r="G3471" s="50"/>
    </row>
    <row r="3472" spans="6:7" x14ac:dyDescent="0.3">
      <c r="F3472" s="50"/>
      <c r="G3472" s="50"/>
    </row>
    <row r="3473" spans="6:7" x14ac:dyDescent="0.3">
      <c r="F3473" s="50"/>
      <c r="G3473" s="50"/>
    </row>
    <row r="3474" spans="6:7" x14ac:dyDescent="0.3">
      <c r="F3474" s="50"/>
      <c r="G3474" s="50"/>
    </row>
    <row r="3475" spans="6:7" x14ac:dyDescent="0.3">
      <c r="F3475" s="50"/>
      <c r="G3475" s="50"/>
    </row>
    <row r="3476" spans="6:7" x14ac:dyDescent="0.3">
      <c r="F3476" s="50"/>
      <c r="G3476" s="50"/>
    </row>
    <row r="3477" spans="6:7" x14ac:dyDescent="0.3">
      <c r="F3477" s="50"/>
      <c r="G3477" s="50"/>
    </row>
    <row r="3478" spans="6:7" x14ac:dyDescent="0.3">
      <c r="F3478" s="50"/>
      <c r="G3478" s="50"/>
    </row>
    <row r="3479" spans="6:7" x14ac:dyDescent="0.3">
      <c r="F3479" s="50"/>
      <c r="G3479" s="50"/>
    </row>
    <row r="3480" spans="6:7" x14ac:dyDescent="0.3">
      <c r="F3480" s="50"/>
      <c r="G3480" s="50"/>
    </row>
    <row r="3481" spans="6:7" x14ac:dyDescent="0.3">
      <c r="F3481" s="50"/>
      <c r="G3481" s="50"/>
    </row>
    <row r="3482" spans="6:7" x14ac:dyDescent="0.3">
      <c r="F3482" s="50"/>
      <c r="G3482" s="50"/>
    </row>
    <row r="3483" spans="6:7" x14ac:dyDescent="0.3">
      <c r="F3483" s="50"/>
      <c r="G3483" s="50"/>
    </row>
    <row r="3484" spans="6:7" x14ac:dyDescent="0.3">
      <c r="F3484" s="50"/>
      <c r="G3484" s="50"/>
    </row>
    <row r="3485" spans="6:7" x14ac:dyDescent="0.3">
      <c r="F3485" s="50"/>
      <c r="G3485" s="50"/>
    </row>
    <row r="3486" spans="6:7" x14ac:dyDescent="0.3">
      <c r="F3486" s="50"/>
      <c r="G3486" s="50"/>
    </row>
    <row r="3487" spans="6:7" x14ac:dyDescent="0.3">
      <c r="F3487" s="50"/>
      <c r="G3487" s="50"/>
    </row>
    <row r="3488" spans="6:7" x14ac:dyDescent="0.3">
      <c r="F3488" s="50"/>
      <c r="G3488" s="50"/>
    </row>
    <row r="3489" spans="6:7" x14ac:dyDescent="0.3">
      <c r="F3489" s="50"/>
      <c r="G3489" s="50"/>
    </row>
    <row r="3490" spans="6:7" x14ac:dyDescent="0.3">
      <c r="F3490" s="50"/>
      <c r="G3490" s="50"/>
    </row>
    <row r="3491" spans="6:7" x14ac:dyDescent="0.3">
      <c r="F3491" s="50"/>
      <c r="G3491" s="50"/>
    </row>
    <row r="3492" spans="6:7" x14ac:dyDescent="0.3">
      <c r="F3492" s="50"/>
      <c r="G3492" s="50"/>
    </row>
    <row r="3493" spans="6:7" x14ac:dyDescent="0.3">
      <c r="F3493" s="50"/>
      <c r="G3493" s="50"/>
    </row>
    <row r="3494" spans="6:7" x14ac:dyDescent="0.3">
      <c r="F3494" s="50"/>
      <c r="G3494" s="50"/>
    </row>
    <row r="3495" spans="6:7" x14ac:dyDescent="0.3">
      <c r="F3495" s="50"/>
      <c r="G3495" s="50"/>
    </row>
    <row r="3496" spans="6:7" x14ac:dyDescent="0.3">
      <c r="F3496" s="50"/>
      <c r="G3496" s="50"/>
    </row>
    <row r="3497" spans="6:7" x14ac:dyDescent="0.3">
      <c r="F3497" s="50"/>
      <c r="G3497" s="50"/>
    </row>
    <row r="3498" spans="6:7" x14ac:dyDescent="0.3">
      <c r="F3498" s="50"/>
      <c r="G3498" s="50"/>
    </row>
    <row r="3499" spans="6:7" x14ac:dyDescent="0.3">
      <c r="F3499" s="50"/>
      <c r="G3499" s="50"/>
    </row>
    <row r="3500" spans="6:7" x14ac:dyDescent="0.3">
      <c r="F3500" s="50"/>
      <c r="G3500" s="50"/>
    </row>
    <row r="3501" spans="6:7" x14ac:dyDescent="0.3">
      <c r="F3501" s="50"/>
      <c r="G3501" s="50"/>
    </row>
    <row r="3502" spans="6:7" x14ac:dyDescent="0.3">
      <c r="F3502" s="50"/>
      <c r="G3502" s="50"/>
    </row>
    <row r="3503" spans="6:7" x14ac:dyDescent="0.3">
      <c r="F3503" s="50"/>
      <c r="G3503" s="50"/>
    </row>
    <row r="3504" spans="6:7" x14ac:dyDescent="0.3">
      <c r="F3504" s="50"/>
      <c r="G3504" s="50"/>
    </row>
    <row r="3505" spans="6:7" x14ac:dyDescent="0.3">
      <c r="F3505" s="50"/>
      <c r="G3505" s="50"/>
    </row>
    <row r="3506" spans="6:7" x14ac:dyDescent="0.3">
      <c r="F3506" s="50"/>
      <c r="G3506" s="50"/>
    </row>
    <row r="3507" spans="6:7" x14ac:dyDescent="0.3">
      <c r="F3507" s="50"/>
      <c r="G3507" s="50"/>
    </row>
    <row r="3508" spans="6:7" x14ac:dyDescent="0.3">
      <c r="F3508" s="50"/>
      <c r="G3508" s="50"/>
    </row>
    <row r="3509" spans="6:7" x14ac:dyDescent="0.3">
      <c r="F3509" s="50"/>
      <c r="G3509" s="50"/>
    </row>
    <row r="3510" spans="6:7" x14ac:dyDescent="0.3">
      <c r="F3510" s="50"/>
      <c r="G3510" s="50"/>
    </row>
    <row r="3511" spans="6:7" x14ac:dyDescent="0.3">
      <c r="F3511" s="50"/>
      <c r="G3511" s="50"/>
    </row>
    <row r="3512" spans="6:7" x14ac:dyDescent="0.3">
      <c r="F3512" s="50"/>
      <c r="G3512" s="50"/>
    </row>
    <row r="3513" spans="6:7" x14ac:dyDescent="0.3">
      <c r="F3513" s="50"/>
      <c r="G3513" s="50"/>
    </row>
    <row r="3514" spans="6:7" x14ac:dyDescent="0.3">
      <c r="F3514" s="50"/>
      <c r="G3514" s="50"/>
    </row>
    <row r="3515" spans="6:7" x14ac:dyDescent="0.3">
      <c r="F3515" s="50"/>
      <c r="G3515" s="50"/>
    </row>
    <row r="3516" spans="6:7" x14ac:dyDescent="0.3">
      <c r="F3516" s="50"/>
      <c r="G3516" s="50"/>
    </row>
    <row r="3517" spans="6:7" x14ac:dyDescent="0.3">
      <c r="F3517" s="50"/>
      <c r="G3517" s="50"/>
    </row>
    <row r="3518" spans="6:7" x14ac:dyDescent="0.3">
      <c r="F3518" s="50"/>
      <c r="G3518" s="50"/>
    </row>
    <row r="3519" spans="6:7" x14ac:dyDescent="0.3">
      <c r="F3519" s="50"/>
      <c r="G3519" s="50"/>
    </row>
    <row r="3520" spans="6:7" x14ac:dyDescent="0.3">
      <c r="F3520" s="50"/>
      <c r="G3520" s="50"/>
    </row>
    <row r="3521" spans="6:7" x14ac:dyDescent="0.3">
      <c r="F3521" s="50"/>
      <c r="G3521" s="50"/>
    </row>
    <row r="3522" spans="6:7" x14ac:dyDescent="0.3">
      <c r="F3522" s="50"/>
      <c r="G3522" s="50"/>
    </row>
    <row r="3523" spans="6:7" x14ac:dyDescent="0.3">
      <c r="F3523" s="50"/>
      <c r="G3523" s="50"/>
    </row>
    <row r="3524" spans="6:7" x14ac:dyDescent="0.3">
      <c r="F3524" s="50"/>
      <c r="G3524" s="50"/>
    </row>
    <row r="3525" spans="6:7" x14ac:dyDescent="0.3">
      <c r="F3525" s="50"/>
      <c r="G3525" s="50"/>
    </row>
    <row r="3526" spans="6:7" x14ac:dyDescent="0.3">
      <c r="F3526" s="50"/>
      <c r="G3526" s="50"/>
    </row>
    <row r="3527" spans="6:7" x14ac:dyDescent="0.3">
      <c r="F3527" s="50"/>
      <c r="G3527" s="50"/>
    </row>
    <row r="3528" spans="6:7" x14ac:dyDescent="0.3">
      <c r="F3528" s="50"/>
      <c r="G3528" s="50"/>
    </row>
    <row r="3529" spans="6:7" x14ac:dyDescent="0.3">
      <c r="F3529" s="50"/>
      <c r="G3529" s="50"/>
    </row>
    <row r="3530" spans="6:7" x14ac:dyDescent="0.3">
      <c r="F3530" s="50"/>
      <c r="G3530" s="50"/>
    </row>
    <row r="3531" spans="6:7" x14ac:dyDescent="0.3">
      <c r="F3531" s="50"/>
      <c r="G3531" s="50"/>
    </row>
    <row r="3532" spans="6:7" x14ac:dyDescent="0.3">
      <c r="F3532" s="50"/>
      <c r="G3532" s="50"/>
    </row>
    <row r="3533" spans="6:7" x14ac:dyDescent="0.3">
      <c r="F3533" s="50"/>
      <c r="G3533" s="50"/>
    </row>
    <row r="3534" spans="6:7" x14ac:dyDescent="0.3">
      <c r="F3534" s="50"/>
      <c r="G3534" s="50"/>
    </row>
    <row r="3535" spans="6:7" x14ac:dyDescent="0.3">
      <c r="F3535" s="50"/>
      <c r="G3535" s="50"/>
    </row>
    <row r="3536" spans="6:7" x14ac:dyDescent="0.3">
      <c r="F3536" s="50"/>
      <c r="G3536" s="50"/>
    </row>
    <row r="3537" spans="6:7" x14ac:dyDescent="0.3">
      <c r="F3537" s="50"/>
      <c r="G3537" s="50"/>
    </row>
    <row r="3538" spans="6:7" x14ac:dyDescent="0.3">
      <c r="F3538" s="50"/>
      <c r="G3538" s="50"/>
    </row>
    <row r="3539" spans="6:7" x14ac:dyDescent="0.3">
      <c r="F3539" s="50"/>
      <c r="G3539" s="50"/>
    </row>
    <row r="3540" spans="6:7" x14ac:dyDescent="0.3">
      <c r="F3540" s="50"/>
      <c r="G3540" s="50"/>
    </row>
    <row r="3541" spans="6:7" x14ac:dyDescent="0.3">
      <c r="F3541" s="50"/>
      <c r="G3541" s="50"/>
    </row>
    <row r="3542" spans="6:7" x14ac:dyDescent="0.3">
      <c r="F3542" s="50"/>
      <c r="G3542" s="50"/>
    </row>
    <row r="3543" spans="6:7" x14ac:dyDescent="0.3">
      <c r="F3543" s="50"/>
      <c r="G3543" s="50"/>
    </row>
    <row r="3544" spans="6:7" x14ac:dyDescent="0.3">
      <c r="F3544" s="50"/>
      <c r="G3544" s="50"/>
    </row>
    <row r="3545" spans="6:7" x14ac:dyDescent="0.3">
      <c r="F3545" s="50"/>
      <c r="G3545" s="50"/>
    </row>
    <row r="3546" spans="6:7" x14ac:dyDescent="0.3">
      <c r="F3546" s="50"/>
      <c r="G3546" s="50"/>
    </row>
    <row r="3547" spans="6:7" x14ac:dyDescent="0.3">
      <c r="F3547" s="50"/>
      <c r="G3547" s="50"/>
    </row>
    <row r="3548" spans="6:7" x14ac:dyDescent="0.3">
      <c r="F3548" s="50"/>
      <c r="G3548" s="50"/>
    </row>
    <row r="3549" spans="6:7" x14ac:dyDescent="0.3">
      <c r="F3549" s="50"/>
      <c r="G3549" s="50"/>
    </row>
    <row r="3550" spans="6:7" x14ac:dyDescent="0.3">
      <c r="F3550" s="50"/>
      <c r="G3550" s="50"/>
    </row>
    <row r="3551" spans="6:7" x14ac:dyDescent="0.3">
      <c r="F3551" s="50"/>
      <c r="G3551" s="50"/>
    </row>
    <row r="3552" spans="6:7" x14ac:dyDescent="0.3">
      <c r="F3552" s="50"/>
      <c r="G3552" s="50"/>
    </row>
    <row r="3553" spans="6:7" x14ac:dyDescent="0.3">
      <c r="F3553" s="50"/>
      <c r="G3553" s="50"/>
    </row>
    <row r="3554" spans="6:7" x14ac:dyDescent="0.3">
      <c r="F3554" s="50"/>
      <c r="G3554" s="50"/>
    </row>
    <row r="3555" spans="6:7" x14ac:dyDescent="0.3">
      <c r="F3555" s="50"/>
      <c r="G3555" s="50"/>
    </row>
    <row r="3556" spans="6:7" x14ac:dyDescent="0.3">
      <c r="F3556" s="50"/>
      <c r="G3556" s="50"/>
    </row>
    <row r="3557" spans="6:7" x14ac:dyDescent="0.3">
      <c r="F3557" s="50"/>
      <c r="G3557" s="50"/>
    </row>
    <row r="3558" spans="6:7" x14ac:dyDescent="0.3">
      <c r="F3558" s="50"/>
      <c r="G3558" s="50"/>
    </row>
    <row r="3559" spans="6:7" x14ac:dyDescent="0.3">
      <c r="F3559" s="50"/>
      <c r="G3559" s="50"/>
    </row>
    <row r="3560" spans="6:7" x14ac:dyDescent="0.3">
      <c r="F3560" s="50"/>
      <c r="G3560" s="50"/>
    </row>
    <row r="3561" spans="6:7" x14ac:dyDescent="0.3">
      <c r="F3561" s="50"/>
      <c r="G3561" s="50"/>
    </row>
    <row r="3562" spans="6:7" x14ac:dyDescent="0.3">
      <c r="F3562" s="50"/>
      <c r="G3562" s="50"/>
    </row>
    <row r="3563" spans="6:7" x14ac:dyDescent="0.3">
      <c r="F3563" s="50"/>
      <c r="G3563" s="50"/>
    </row>
    <row r="3564" spans="6:7" x14ac:dyDescent="0.3">
      <c r="F3564" s="50"/>
      <c r="G3564" s="50"/>
    </row>
    <row r="3565" spans="6:7" x14ac:dyDescent="0.3">
      <c r="F3565" s="50"/>
      <c r="G3565" s="50"/>
    </row>
    <row r="3566" spans="6:7" x14ac:dyDescent="0.3">
      <c r="F3566" s="50"/>
      <c r="G3566" s="50"/>
    </row>
    <row r="3567" spans="6:7" x14ac:dyDescent="0.3">
      <c r="F3567" s="50"/>
      <c r="G3567" s="50"/>
    </row>
    <row r="3568" spans="6:7" x14ac:dyDescent="0.3">
      <c r="F3568" s="50"/>
      <c r="G3568" s="50"/>
    </row>
    <row r="3569" spans="6:7" x14ac:dyDescent="0.3">
      <c r="F3569" s="50"/>
      <c r="G3569" s="50"/>
    </row>
    <row r="3570" spans="6:7" x14ac:dyDescent="0.3">
      <c r="F3570" s="50"/>
      <c r="G3570" s="50"/>
    </row>
    <row r="3571" spans="6:7" x14ac:dyDescent="0.3">
      <c r="F3571" s="50"/>
      <c r="G3571" s="50"/>
    </row>
    <row r="3572" spans="6:7" x14ac:dyDescent="0.3">
      <c r="F3572" s="50"/>
      <c r="G3572" s="50"/>
    </row>
    <row r="3573" spans="6:7" x14ac:dyDescent="0.3">
      <c r="F3573" s="50"/>
      <c r="G3573" s="50"/>
    </row>
    <row r="3574" spans="6:7" x14ac:dyDescent="0.3">
      <c r="F3574" s="50"/>
      <c r="G3574" s="50"/>
    </row>
    <row r="3575" spans="6:7" x14ac:dyDescent="0.3">
      <c r="F3575" s="50"/>
      <c r="G3575" s="50"/>
    </row>
    <row r="3576" spans="6:7" x14ac:dyDescent="0.3">
      <c r="F3576" s="50"/>
      <c r="G3576" s="50"/>
    </row>
    <row r="3577" spans="6:7" x14ac:dyDescent="0.3">
      <c r="F3577" s="50"/>
      <c r="G3577" s="50"/>
    </row>
    <row r="3578" spans="6:7" x14ac:dyDescent="0.3">
      <c r="F3578" s="50"/>
      <c r="G3578" s="50"/>
    </row>
    <row r="3579" spans="6:7" x14ac:dyDescent="0.3">
      <c r="F3579" s="50"/>
      <c r="G3579" s="50"/>
    </row>
    <row r="3580" spans="6:7" x14ac:dyDescent="0.3">
      <c r="F3580" s="50"/>
      <c r="G3580" s="50"/>
    </row>
    <row r="3581" spans="6:7" x14ac:dyDescent="0.3">
      <c r="F3581" s="50"/>
      <c r="G3581" s="50"/>
    </row>
    <row r="3582" spans="6:7" x14ac:dyDescent="0.3">
      <c r="F3582" s="50"/>
      <c r="G3582" s="50"/>
    </row>
    <row r="3583" spans="6:7" x14ac:dyDescent="0.3">
      <c r="F3583" s="50"/>
      <c r="G3583" s="50"/>
    </row>
    <row r="3584" spans="6:7" x14ac:dyDescent="0.3">
      <c r="F3584" s="50"/>
      <c r="G3584" s="50"/>
    </row>
    <row r="3585" spans="6:7" x14ac:dyDescent="0.3">
      <c r="F3585" s="50"/>
      <c r="G3585" s="50"/>
    </row>
    <row r="3586" spans="6:7" x14ac:dyDescent="0.3">
      <c r="F3586" s="50"/>
      <c r="G3586" s="50"/>
    </row>
    <row r="3587" spans="6:7" x14ac:dyDescent="0.3">
      <c r="F3587" s="50"/>
      <c r="G3587" s="50"/>
    </row>
    <row r="3588" spans="6:7" x14ac:dyDescent="0.3">
      <c r="F3588" s="50"/>
      <c r="G3588" s="50"/>
    </row>
    <row r="3589" spans="6:7" x14ac:dyDescent="0.3">
      <c r="F3589" s="50"/>
      <c r="G3589" s="50"/>
    </row>
    <row r="3590" spans="6:7" x14ac:dyDescent="0.3">
      <c r="F3590" s="50"/>
      <c r="G3590" s="50"/>
    </row>
    <row r="3591" spans="6:7" x14ac:dyDescent="0.3">
      <c r="F3591" s="50"/>
      <c r="G3591" s="50"/>
    </row>
    <row r="3592" spans="6:7" x14ac:dyDescent="0.3">
      <c r="F3592" s="50"/>
      <c r="G3592" s="50"/>
    </row>
    <row r="3593" spans="6:7" x14ac:dyDescent="0.3">
      <c r="F3593" s="50"/>
      <c r="G3593" s="50"/>
    </row>
    <row r="3594" spans="6:7" x14ac:dyDescent="0.3">
      <c r="F3594" s="50"/>
      <c r="G3594" s="50"/>
    </row>
    <row r="3595" spans="6:7" x14ac:dyDescent="0.3">
      <c r="F3595" s="50"/>
      <c r="G3595" s="50"/>
    </row>
    <row r="3596" spans="6:7" x14ac:dyDescent="0.3">
      <c r="F3596" s="50"/>
      <c r="G3596" s="50"/>
    </row>
    <row r="3597" spans="6:7" x14ac:dyDescent="0.3">
      <c r="F3597" s="50"/>
      <c r="G3597" s="50"/>
    </row>
    <row r="3598" spans="6:7" x14ac:dyDescent="0.3">
      <c r="F3598" s="50"/>
      <c r="G3598" s="50"/>
    </row>
    <row r="3599" spans="6:7" x14ac:dyDescent="0.3">
      <c r="F3599" s="50"/>
      <c r="G3599" s="50"/>
    </row>
    <row r="3600" spans="6:7" x14ac:dyDescent="0.3">
      <c r="F3600" s="50"/>
      <c r="G3600" s="50"/>
    </row>
    <row r="3601" spans="6:7" x14ac:dyDescent="0.3">
      <c r="F3601" s="50"/>
      <c r="G3601" s="50"/>
    </row>
    <row r="3602" spans="6:7" x14ac:dyDescent="0.3">
      <c r="F3602" s="50"/>
      <c r="G3602" s="50"/>
    </row>
    <row r="3603" spans="6:7" x14ac:dyDescent="0.3">
      <c r="F3603" s="50"/>
      <c r="G3603" s="50"/>
    </row>
    <row r="3604" spans="6:7" x14ac:dyDescent="0.3">
      <c r="F3604" s="50"/>
      <c r="G3604" s="50"/>
    </row>
    <row r="3605" spans="6:7" x14ac:dyDescent="0.3">
      <c r="F3605" s="50"/>
      <c r="G3605" s="50"/>
    </row>
    <row r="3606" spans="6:7" x14ac:dyDescent="0.3">
      <c r="F3606" s="50"/>
      <c r="G3606" s="50"/>
    </row>
    <row r="3607" spans="6:7" x14ac:dyDescent="0.3">
      <c r="F3607" s="50"/>
      <c r="G3607" s="50"/>
    </row>
    <row r="3608" spans="6:7" x14ac:dyDescent="0.3">
      <c r="F3608" s="50"/>
      <c r="G3608" s="50"/>
    </row>
    <row r="3609" spans="6:7" x14ac:dyDescent="0.3">
      <c r="F3609" s="50"/>
      <c r="G3609" s="50"/>
    </row>
    <row r="3610" spans="6:7" x14ac:dyDescent="0.3">
      <c r="F3610" s="50"/>
      <c r="G3610" s="50"/>
    </row>
    <row r="3611" spans="6:7" x14ac:dyDescent="0.3">
      <c r="F3611" s="50"/>
      <c r="G3611" s="50"/>
    </row>
    <row r="3612" spans="6:7" x14ac:dyDescent="0.3">
      <c r="F3612" s="50"/>
      <c r="G3612" s="50"/>
    </row>
    <row r="3613" spans="6:7" x14ac:dyDescent="0.3">
      <c r="F3613" s="50"/>
      <c r="G3613" s="50"/>
    </row>
    <row r="3614" spans="6:7" x14ac:dyDescent="0.3">
      <c r="F3614" s="50"/>
      <c r="G3614" s="50"/>
    </row>
    <row r="3615" spans="6:7" x14ac:dyDescent="0.3">
      <c r="F3615" s="50"/>
      <c r="G3615" s="50"/>
    </row>
    <row r="3616" spans="6:7" x14ac:dyDescent="0.3">
      <c r="F3616" s="50"/>
      <c r="G3616" s="50"/>
    </row>
    <row r="3617" spans="6:7" x14ac:dyDescent="0.3">
      <c r="F3617" s="50"/>
      <c r="G3617" s="50"/>
    </row>
    <row r="3618" spans="6:7" x14ac:dyDescent="0.3">
      <c r="F3618" s="50"/>
      <c r="G3618" s="50"/>
    </row>
    <row r="3619" spans="6:7" x14ac:dyDescent="0.3">
      <c r="F3619" s="50"/>
      <c r="G3619" s="50"/>
    </row>
    <row r="3620" spans="6:7" x14ac:dyDescent="0.3">
      <c r="F3620" s="50"/>
      <c r="G3620" s="50"/>
    </row>
    <row r="3621" spans="6:7" x14ac:dyDescent="0.3">
      <c r="F3621" s="50"/>
      <c r="G3621" s="50"/>
    </row>
    <row r="3622" spans="6:7" x14ac:dyDescent="0.3">
      <c r="F3622" s="50"/>
      <c r="G3622" s="50"/>
    </row>
    <row r="3623" spans="6:7" x14ac:dyDescent="0.3">
      <c r="F3623" s="50"/>
      <c r="G3623" s="50"/>
    </row>
    <row r="3624" spans="6:7" x14ac:dyDescent="0.3">
      <c r="F3624" s="50"/>
      <c r="G3624" s="50"/>
    </row>
    <row r="3625" spans="6:7" x14ac:dyDescent="0.3">
      <c r="F3625" s="50"/>
      <c r="G3625" s="50"/>
    </row>
    <row r="3626" spans="6:7" x14ac:dyDescent="0.3">
      <c r="F3626" s="50"/>
      <c r="G3626" s="50"/>
    </row>
    <row r="3627" spans="6:7" x14ac:dyDescent="0.3">
      <c r="F3627" s="50"/>
      <c r="G3627" s="50"/>
    </row>
    <row r="3628" spans="6:7" x14ac:dyDescent="0.3">
      <c r="F3628" s="50"/>
      <c r="G3628" s="50"/>
    </row>
    <row r="3629" spans="6:7" x14ac:dyDescent="0.3">
      <c r="F3629" s="50"/>
      <c r="G3629" s="50"/>
    </row>
    <row r="3630" spans="6:7" x14ac:dyDescent="0.3">
      <c r="F3630" s="50"/>
      <c r="G3630" s="50"/>
    </row>
    <row r="3631" spans="6:7" x14ac:dyDescent="0.3">
      <c r="F3631" s="50"/>
      <c r="G3631" s="50"/>
    </row>
    <row r="3632" spans="6:7" x14ac:dyDescent="0.3">
      <c r="F3632" s="50"/>
      <c r="G3632" s="50"/>
    </row>
    <row r="3633" spans="6:7" x14ac:dyDescent="0.3">
      <c r="F3633" s="50"/>
      <c r="G3633" s="50"/>
    </row>
    <row r="3634" spans="6:7" x14ac:dyDescent="0.3">
      <c r="F3634" s="50"/>
      <c r="G3634" s="50"/>
    </row>
    <row r="3635" spans="6:7" x14ac:dyDescent="0.3">
      <c r="F3635" s="50"/>
      <c r="G3635" s="50"/>
    </row>
    <row r="3636" spans="6:7" x14ac:dyDescent="0.3">
      <c r="F3636" s="50"/>
      <c r="G3636" s="50"/>
    </row>
    <row r="3637" spans="6:7" x14ac:dyDescent="0.3">
      <c r="F3637" s="50"/>
      <c r="G3637" s="50"/>
    </row>
    <row r="3638" spans="6:7" x14ac:dyDescent="0.3">
      <c r="F3638" s="50"/>
      <c r="G3638" s="50"/>
    </row>
    <row r="3639" spans="6:7" x14ac:dyDescent="0.3">
      <c r="F3639" s="50"/>
      <c r="G3639" s="50"/>
    </row>
    <row r="3640" spans="6:7" x14ac:dyDescent="0.3">
      <c r="F3640" s="50"/>
      <c r="G3640" s="50"/>
    </row>
    <row r="3641" spans="6:7" x14ac:dyDescent="0.3">
      <c r="F3641" s="50"/>
      <c r="G3641" s="50"/>
    </row>
    <row r="3642" spans="6:7" x14ac:dyDescent="0.3">
      <c r="F3642" s="50"/>
      <c r="G3642" s="50"/>
    </row>
    <row r="3643" spans="6:7" x14ac:dyDescent="0.3">
      <c r="F3643" s="50"/>
      <c r="G3643" s="50"/>
    </row>
    <row r="3644" spans="6:7" x14ac:dyDescent="0.3">
      <c r="F3644" s="50"/>
      <c r="G3644" s="50"/>
    </row>
    <row r="3645" spans="6:7" x14ac:dyDescent="0.3">
      <c r="F3645" s="50"/>
      <c r="G3645" s="50"/>
    </row>
    <row r="3646" spans="6:7" x14ac:dyDescent="0.3">
      <c r="F3646" s="50"/>
      <c r="G3646" s="50"/>
    </row>
    <row r="3647" spans="6:7" x14ac:dyDescent="0.3">
      <c r="F3647" s="50"/>
      <c r="G3647" s="50"/>
    </row>
    <row r="3648" spans="6:7" x14ac:dyDescent="0.3">
      <c r="F3648" s="50"/>
      <c r="G3648" s="50"/>
    </row>
    <row r="3649" spans="6:7" x14ac:dyDescent="0.3">
      <c r="F3649" s="50"/>
      <c r="G3649" s="50"/>
    </row>
    <row r="3650" spans="6:7" x14ac:dyDescent="0.3">
      <c r="F3650" s="50"/>
      <c r="G3650" s="50"/>
    </row>
    <row r="3651" spans="6:7" x14ac:dyDescent="0.3">
      <c r="F3651" s="50"/>
      <c r="G3651" s="50"/>
    </row>
    <row r="3652" spans="6:7" x14ac:dyDescent="0.3">
      <c r="F3652" s="50"/>
      <c r="G3652" s="50"/>
    </row>
    <row r="3653" spans="6:7" x14ac:dyDescent="0.3">
      <c r="F3653" s="50"/>
      <c r="G3653" s="50"/>
    </row>
    <row r="3654" spans="6:7" x14ac:dyDescent="0.3">
      <c r="F3654" s="50"/>
      <c r="G3654" s="50"/>
    </row>
    <row r="3655" spans="6:7" x14ac:dyDescent="0.3">
      <c r="F3655" s="50"/>
      <c r="G3655" s="50"/>
    </row>
    <row r="3656" spans="6:7" x14ac:dyDescent="0.3">
      <c r="F3656" s="50"/>
      <c r="G3656" s="50"/>
    </row>
    <row r="3657" spans="6:7" x14ac:dyDescent="0.3">
      <c r="F3657" s="50"/>
      <c r="G3657" s="50"/>
    </row>
    <row r="3658" spans="6:7" x14ac:dyDescent="0.3">
      <c r="F3658" s="50"/>
      <c r="G3658" s="50"/>
    </row>
    <row r="3659" spans="6:7" x14ac:dyDescent="0.3">
      <c r="F3659" s="50"/>
      <c r="G3659" s="50"/>
    </row>
    <row r="3660" spans="6:7" x14ac:dyDescent="0.3">
      <c r="F3660" s="50"/>
      <c r="G3660" s="50"/>
    </row>
    <row r="3661" spans="6:7" x14ac:dyDescent="0.3">
      <c r="F3661" s="50"/>
      <c r="G3661" s="50"/>
    </row>
    <row r="3662" spans="6:7" x14ac:dyDescent="0.3">
      <c r="F3662" s="50"/>
      <c r="G3662" s="50"/>
    </row>
    <row r="3663" spans="6:7" x14ac:dyDescent="0.3">
      <c r="F3663" s="50"/>
      <c r="G3663" s="50"/>
    </row>
    <row r="3664" spans="6:7" x14ac:dyDescent="0.3">
      <c r="F3664" s="50"/>
      <c r="G3664" s="50"/>
    </row>
    <row r="3665" spans="6:7" x14ac:dyDescent="0.3">
      <c r="F3665" s="50"/>
      <c r="G3665" s="50"/>
    </row>
    <row r="3666" spans="6:7" x14ac:dyDescent="0.3">
      <c r="F3666" s="50"/>
      <c r="G3666" s="50"/>
    </row>
    <row r="3667" spans="6:7" x14ac:dyDescent="0.3">
      <c r="F3667" s="50"/>
      <c r="G3667" s="50"/>
    </row>
    <row r="3668" spans="6:7" x14ac:dyDescent="0.3">
      <c r="F3668" s="50"/>
      <c r="G3668" s="50"/>
    </row>
    <row r="3669" spans="6:7" x14ac:dyDescent="0.3">
      <c r="F3669" s="50"/>
      <c r="G3669" s="50"/>
    </row>
    <row r="3670" spans="6:7" x14ac:dyDescent="0.3">
      <c r="F3670" s="50"/>
      <c r="G3670" s="50"/>
    </row>
    <row r="3671" spans="6:7" x14ac:dyDescent="0.3">
      <c r="F3671" s="50"/>
      <c r="G3671" s="50"/>
    </row>
    <row r="3672" spans="6:7" x14ac:dyDescent="0.3">
      <c r="F3672" s="50"/>
      <c r="G3672" s="50"/>
    </row>
    <row r="3673" spans="6:7" x14ac:dyDescent="0.3">
      <c r="F3673" s="50"/>
      <c r="G3673" s="50"/>
    </row>
    <row r="3674" spans="6:7" x14ac:dyDescent="0.3">
      <c r="F3674" s="50"/>
      <c r="G3674" s="50"/>
    </row>
    <row r="3675" spans="6:7" x14ac:dyDescent="0.3">
      <c r="F3675" s="50"/>
      <c r="G3675" s="50"/>
    </row>
    <row r="3676" spans="6:7" x14ac:dyDescent="0.3">
      <c r="F3676" s="50"/>
      <c r="G3676" s="50"/>
    </row>
    <row r="3677" spans="6:7" x14ac:dyDescent="0.3">
      <c r="F3677" s="50"/>
      <c r="G3677" s="50"/>
    </row>
    <row r="3678" spans="6:7" x14ac:dyDescent="0.3">
      <c r="F3678" s="50"/>
      <c r="G3678" s="50"/>
    </row>
    <row r="3679" spans="6:7" x14ac:dyDescent="0.3">
      <c r="F3679" s="50"/>
      <c r="G3679" s="50"/>
    </row>
    <row r="3680" spans="6:7" x14ac:dyDescent="0.3">
      <c r="F3680" s="50"/>
      <c r="G3680" s="50"/>
    </row>
    <row r="3681" spans="6:7" x14ac:dyDescent="0.3">
      <c r="F3681" s="50"/>
      <c r="G3681" s="50"/>
    </row>
    <row r="3682" spans="6:7" x14ac:dyDescent="0.3">
      <c r="F3682" s="50"/>
      <c r="G3682" s="50"/>
    </row>
    <row r="3683" spans="6:7" x14ac:dyDescent="0.3">
      <c r="F3683" s="50"/>
      <c r="G3683" s="50"/>
    </row>
    <row r="3684" spans="6:7" x14ac:dyDescent="0.3">
      <c r="F3684" s="50"/>
      <c r="G3684" s="50"/>
    </row>
    <row r="3685" spans="6:7" x14ac:dyDescent="0.3">
      <c r="F3685" s="50"/>
      <c r="G3685" s="50"/>
    </row>
    <row r="3686" spans="6:7" x14ac:dyDescent="0.3">
      <c r="F3686" s="50"/>
      <c r="G3686" s="50"/>
    </row>
    <row r="3687" spans="6:7" x14ac:dyDescent="0.3">
      <c r="F3687" s="50"/>
      <c r="G3687" s="50"/>
    </row>
    <row r="3688" spans="6:7" x14ac:dyDescent="0.3">
      <c r="F3688" s="50"/>
      <c r="G3688" s="50"/>
    </row>
    <row r="3689" spans="6:7" x14ac:dyDescent="0.3">
      <c r="F3689" s="50"/>
      <c r="G3689" s="50"/>
    </row>
    <row r="3690" spans="6:7" x14ac:dyDescent="0.3">
      <c r="F3690" s="50"/>
      <c r="G3690" s="50"/>
    </row>
    <row r="3691" spans="6:7" x14ac:dyDescent="0.3">
      <c r="F3691" s="50"/>
      <c r="G3691" s="50"/>
    </row>
    <row r="3692" spans="6:7" x14ac:dyDescent="0.3">
      <c r="F3692" s="50"/>
      <c r="G3692" s="50"/>
    </row>
    <row r="3693" spans="6:7" x14ac:dyDescent="0.3">
      <c r="F3693" s="50"/>
      <c r="G3693" s="50"/>
    </row>
    <row r="3694" spans="6:7" x14ac:dyDescent="0.3">
      <c r="F3694" s="50"/>
      <c r="G3694" s="50"/>
    </row>
    <row r="3695" spans="6:7" x14ac:dyDescent="0.3">
      <c r="F3695" s="50"/>
      <c r="G3695" s="50"/>
    </row>
    <row r="3696" spans="6:7" x14ac:dyDescent="0.3">
      <c r="F3696" s="50"/>
      <c r="G3696" s="50"/>
    </row>
    <row r="3697" spans="6:7" x14ac:dyDescent="0.3">
      <c r="F3697" s="50"/>
      <c r="G3697" s="50"/>
    </row>
    <row r="3698" spans="6:7" x14ac:dyDescent="0.3">
      <c r="F3698" s="50"/>
      <c r="G3698" s="50"/>
    </row>
    <row r="3699" spans="6:7" x14ac:dyDescent="0.3">
      <c r="F3699" s="50"/>
      <c r="G3699" s="50"/>
    </row>
    <row r="3700" spans="6:7" x14ac:dyDescent="0.3">
      <c r="F3700" s="50"/>
      <c r="G3700" s="50"/>
    </row>
    <row r="3701" spans="6:7" x14ac:dyDescent="0.3">
      <c r="F3701" s="50"/>
      <c r="G3701" s="50"/>
    </row>
    <row r="3702" spans="6:7" x14ac:dyDescent="0.3">
      <c r="F3702" s="50"/>
      <c r="G3702" s="50"/>
    </row>
    <row r="3703" spans="6:7" x14ac:dyDescent="0.3">
      <c r="F3703" s="50"/>
      <c r="G3703" s="50"/>
    </row>
    <row r="3704" spans="6:7" x14ac:dyDescent="0.3">
      <c r="F3704" s="50"/>
      <c r="G3704" s="50"/>
    </row>
    <row r="3705" spans="6:7" x14ac:dyDescent="0.3">
      <c r="F3705" s="50"/>
      <c r="G3705" s="50"/>
    </row>
    <row r="3706" spans="6:7" x14ac:dyDescent="0.3">
      <c r="F3706" s="50"/>
      <c r="G3706" s="50"/>
    </row>
    <row r="3707" spans="6:7" x14ac:dyDescent="0.3">
      <c r="F3707" s="50"/>
      <c r="G3707" s="50"/>
    </row>
    <row r="3708" spans="6:7" x14ac:dyDescent="0.3">
      <c r="F3708" s="50"/>
      <c r="G3708" s="50"/>
    </row>
    <row r="3709" spans="6:7" x14ac:dyDescent="0.3">
      <c r="F3709" s="50"/>
      <c r="G3709" s="50"/>
    </row>
    <row r="3710" spans="6:7" x14ac:dyDescent="0.3">
      <c r="F3710" s="50"/>
      <c r="G3710" s="50"/>
    </row>
    <row r="3711" spans="6:7" x14ac:dyDescent="0.3">
      <c r="F3711" s="50"/>
      <c r="G3711" s="50"/>
    </row>
    <row r="3712" spans="6:7" x14ac:dyDescent="0.3">
      <c r="F3712" s="50"/>
      <c r="G3712" s="50"/>
    </row>
    <row r="3713" spans="6:7" x14ac:dyDescent="0.3">
      <c r="F3713" s="50"/>
      <c r="G3713" s="50"/>
    </row>
    <row r="3714" spans="6:7" x14ac:dyDescent="0.3">
      <c r="F3714" s="50"/>
      <c r="G3714" s="50"/>
    </row>
    <row r="3715" spans="6:7" x14ac:dyDescent="0.3">
      <c r="F3715" s="50"/>
      <c r="G3715" s="50"/>
    </row>
    <row r="3716" spans="6:7" x14ac:dyDescent="0.3">
      <c r="F3716" s="50"/>
      <c r="G3716" s="50"/>
    </row>
    <row r="3717" spans="6:7" x14ac:dyDescent="0.3">
      <c r="F3717" s="50"/>
      <c r="G3717" s="50"/>
    </row>
    <row r="3718" spans="6:7" x14ac:dyDescent="0.3">
      <c r="F3718" s="50"/>
      <c r="G3718" s="50"/>
    </row>
    <row r="3719" spans="6:7" x14ac:dyDescent="0.3">
      <c r="F3719" s="50"/>
      <c r="G3719" s="50"/>
    </row>
    <row r="3720" spans="6:7" x14ac:dyDescent="0.3">
      <c r="F3720" s="50"/>
      <c r="G3720" s="50"/>
    </row>
    <row r="3721" spans="6:7" x14ac:dyDescent="0.3">
      <c r="F3721" s="50"/>
      <c r="G3721" s="50"/>
    </row>
    <row r="3722" spans="6:7" x14ac:dyDescent="0.3">
      <c r="F3722" s="50"/>
      <c r="G3722" s="50"/>
    </row>
    <row r="3723" spans="6:7" x14ac:dyDescent="0.3">
      <c r="F3723" s="50"/>
      <c r="G3723" s="50"/>
    </row>
    <row r="3724" spans="6:7" x14ac:dyDescent="0.3">
      <c r="F3724" s="50"/>
      <c r="G3724" s="50"/>
    </row>
    <row r="3725" spans="6:7" x14ac:dyDescent="0.3">
      <c r="F3725" s="50"/>
      <c r="G3725" s="50"/>
    </row>
    <row r="3726" spans="6:7" x14ac:dyDescent="0.3">
      <c r="F3726" s="50"/>
      <c r="G3726" s="50"/>
    </row>
    <row r="3727" spans="6:7" x14ac:dyDescent="0.3">
      <c r="F3727" s="50"/>
      <c r="G3727" s="50"/>
    </row>
    <row r="3728" spans="6:7" x14ac:dyDescent="0.3">
      <c r="F3728" s="50"/>
      <c r="G3728" s="50"/>
    </row>
    <row r="3729" spans="6:7" x14ac:dyDescent="0.3">
      <c r="F3729" s="50"/>
      <c r="G3729" s="50"/>
    </row>
    <row r="3730" spans="6:7" x14ac:dyDescent="0.3">
      <c r="F3730" s="50"/>
      <c r="G3730" s="50"/>
    </row>
    <row r="3731" spans="6:7" x14ac:dyDescent="0.3">
      <c r="F3731" s="50"/>
      <c r="G3731" s="50"/>
    </row>
    <row r="3732" spans="6:7" x14ac:dyDescent="0.3">
      <c r="F3732" s="50"/>
      <c r="G3732" s="50"/>
    </row>
    <row r="3733" spans="6:7" x14ac:dyDescent="0.3">
      <c r="F3733" s="50"/>
      <c r="G3733" s="50"/>
    </row>
    <row r="3734" spans="6:7" x14ac:dyDescent="0.3">
      <c r="F3734" s="50"/>
      <c r="G3734" s="50"/>
    </row>
    <row r="3735" spans="6:7" x14ac:dyDescent="0.3">
      <c r="F3735" s="50"/>
      <c r="G3735" s="50"/>
    </row>
    <row r="3736" spans="6:7" x14ac:dyDescent="0.3">
      <c r="F3736" s="50"/>
      <c r="G3736" s="50"/>
    </row>
    <row r="3737" spans="6:7" x14ac:dyDescent="0.3">
      <c r="F3737" s="50"/>
      <c r="G3737" s="50"/>
    </row>
    <row r="3738" spans="6:7" x14ac:dyDescent="0.3">
      <c r="F3738" s="50"/>
      <c r="G3738" s="50"/>
    </row>
    <row r="3739" spans="6:7" x14ac:dyDescent="0.3">
      <c r="F3739" s="50"/>
      <c r="G3739" s="50"/>
    </row>
    <row r="3740" spans="6:7" x14ac:dyDescent="0.3">
      <c r="F3740" s="50"/>
      <c r="G3740" s="50"/>
    </row>
    <row r="3741" spans="6:7" x14ac:dyDescent="0.3">
      <c r="F3741" s="50"/>
      <c r="G3741" s="50"/>
    </row>
    <row r="3742" spans="6:7" x14ac:dyDescent="0.3">
      <c r="F3742" s="50"/>
      <c r="G3742" s="50"/>
    </row>
    <row r="3743" spans="6:7" x14ac:dyDescent="0.3">
      <c r="F3743" s="50"/>
      <c r="G3743" s="50"/>
    </row>
    <row r="3744" spans="6:7" x14ac:dyDescent="0.3">
      <c r="F3744" s="50"/>
      <c r="G3744" s="50"/>
    </row>
    <row r="3745" spans="6:7" x14ac:dyDescent="0.3">
      <c r="F3745" s="50"/>
      <c r="G3745" s="50"/>
    </row>
    <row r="3746" spans="6:7" x14ac:dyDescent="0.3">
      <c r="F3746" s="50"/>
      <c r="G3746" s="50"/>
    </row>
    <row r="3747" spans="6:7" x14ac:dyDescent="0.3">
      <c r="F3747" s="50"/>
      <c r="G3747" s="50"/>
    </row>
    <row r="3748" spans="6:7" x14ac:dyDescent="0.3">
      <c r="F3748" s="50"/>
      <c r="G3748" s="50"/>
    </row>
    <row r="3749" spans="6:7" x14ac:dyDescent="0.3">
      <c r="F3749" s="50"/>
      <c r="G3749" s="50"/>
    </row>
    <row r="3750" spans="6:7" x14ac:dyDescent="0.3">
      <c r="F3750" s="50"/>
      <c r="G3750" s="50"/>
    </row>
    <row r="3751" spans="6:7" x14ac:dyDescent="0.3">
      <c r="F3751" s="50"/>
      <c r="G3751" s="50"/>
    </row>
    <row r="3752" spans="6:7" x14ac:dyDescent="0.3">
      <c r="F3752" s="50"/>
      <c r="G3752" s="50"/>
    </row>
    <row r="3753" spans="6:7" x14ac:dyDescent="0.3">
      <c r="F3753" s="50"/>
      <c r="G3753" s="50"/>
    </row>
    <row r="3754" spans="6:7" x14ac:dyDescent="0.3">
      <c r="F3754" s="50"/>
      <c r="G3754" s="50"/>
    </row>
    <row r="3755" spans="6:7" x14ac:dyDescent="0.3">
      <c r="F3755" s="50"/>
      <c r="G3755" s="50"/>
    </row>
    <row r="3756" spans="6:7" x14ac:dyDescent="0.3">
      <c r="F3756" s="50"/>
      <c r="G3756" s="50"/>
    </row>
    <row r="3757" spans="6:7" x14ac:dyDescent="0.3">
      <c r="F3757" s="50"/>
      <c r="G3757" s="50"/>
    </row>
    <row r="3758" spans="6:7" x14ac:dyDescent="0.3">
      <c r="F3758" s="50"/>
      <c r="G3758" s="50"/>
    </row>
    <row r="3759" spans="6:7" x14ac:dyDescent="0.3">
      <c r="F3759" s="50"/>
      <c r="G3759" s="50"/>
    </row>
    <row r="3760" spans="6:7" x14ac:dyDescent="0.3">
      <c r="F3760" s="50"/>
      <c r="G3760" s="50"/>
    </row>
    <row r="3761" spans="6:7" x14ac:dyDescent="0.3">
      <c r="F3761" s="50"/>
      <c r="G3761" s="50"/>
    </row>
    <row r="3762" spans="6:7" x14ac:dyDescent="0.3">
      <c r="F3762" s="50"/>
      <c r="G3762" s="50"/>
    </row>
    <row r="3763" spans="6:7" x14ac:dyDescent="0.3">
      <c r="F3763" s="50"/>
      <c r="G3763" s="50"/>
    </row>
    <row r="3764" spans="6:7" x14ac:dyDescent="0.3">
      <c r="F3764" s="50"/>
      <c r="G3764" s="50"/>
    </row>
    <row r="3765" spans="6:7" x14ac:dyDescent="0.3">
      <c r="F3765" s="50"/>
      <c r="G3765" s="50"/>
    </row>
    <row r="3766" spans="6:7" x14ac:dyDescent="0.3">
      <c r="F3766" s="50"/>
      <c r="G3766" s="50"/>
    </row>
    <row r="3767" spans="6:7" x14ac:dyDescent="0.3">
      <c r="F3767" s="50"/>
      <c r="G3767" s="50"/>
    </row>
    <row r="3768" spans="6:7" x14ac:dyDescent="0.3">
      <c r="F3768" s="50"/>
      <c r="G3768" s="50"/>
    </row>
    <row r="3769" spans="6:7" x14ac:dyDescent="0.3">
      <c r="F3769" s="50"/>
      <c r="G3769" s="50"/>
    </row>
    <row r="3770" spans="6:7" x14ac:dyDescent="0.3">
      <c r="F3770" s="50"/>
      <c r="G3770" s="50"/>
    </row>
    <row r="3771" spans="6:7" x14ac:dyDescent="0.3">
      <c r="F3771" s="50"/>
      <c r="G3771" s="50"/>
    </row>
    <row r="3772" spans="6:7" x14ac:dyDescent="0.3">
      <c r="F3772" s="50"/>
      <c r="G3772" s="50"/>
    </row>
    <row r="3773" spans="6:7" x14ac:dyDescent="0.3">
      <c r="F3773" s="50"/>
      <c r="G3773" s="50"/>
    </row>
    <row r="3774" spans="6:7" x14ac:dyDescent="0.3">
      <c r="F3774" s="50"/>
      <c r="G3774" s="50"/>
    </row>
    <row r="3775" spans="6:7" x14ac:dyDescent="0.3">
      <c r="F3775" s="50"/>
      <c r="G3775" s="50"/>
    </row>
    <row r="3776" spans="6:7" x14ac:dyDescent="0.3">
      <c r="F3776" s="50"/>
      <c r="G3776" s="50"/>
    </row>
    <row r="3777" spans="6:7" x14ac:dyDescent="0.3">
      <c r="F3777" s="50"/>
      <c r="G3777" s="50"/>
    </row>
    <row r="3778" spans="6:7" x14ac:dyDescent="0.3">
      <c r="F3778" s="50"/>
      <c r="G3778" s="50"/>
    </row>
    <row r="3779" spans="6:7" x14ac:dyDescent="0.3">
      <c r="F3779" s="50"/>
      <c r="G3779" s="50"/>
    </row>
    <row r="3780" spans="6:7" x14ac:dyDescent="0.3">
      <c r="F3780" s="50"/>
      <c r="G3780" s="50"/>
    </row>
    <row r="3781" spans="6:7" x14ac:dyDescent="0.3">
      <c r="F3781" s="50"/>
      <c r="G3781" s="50"/>
    </row>
    <row r="3782" spans="6:7" x14ac:dyDescent="0.3">
      <c r="F3782" s="50"/>
      <c r="G3782" s="50"/>
    </row>
    <row r="3783" spans="6:7" x14ac:dyDescent="0.3">
      <c r="F3783" s="50"/>
      <c r="G3783" s="50"/>
    </row>
    <row r="3784" spans="6:7" x14ac:dyDescent="0.3">
      <c r="F3784" s="50"/>
      <c r="G3784" s="50"/>
    </row>
    <row r="3785" spans="6:7" x14ac:dyDescent="0.3">
      <c r="F3785" s="50"/>
      <c r="G3785" s="50"/>
    </row>
    <row r="3786" spans="6:7" x14ac:dyDescent="0.3">
      <c r="F3786" s="50"/>
      <c r="G3786" s="50"/>
    </row>
    <row r="3787" spans="6:7" x14ac:dyDescent="0.3">
      <c r="F3787" s="50"/>
      <c r="G3787" s="50"/>
    </row>
    <row r="3788" spans="6:7" x14ac:dyDescent="0.3">
      <c r="F3788" s="50"/>
      <c r="G3788" s="50"/>
    </row>
    <row r="3789" spans="6:7" x14ac:dyDescent="0.3">
      <c r="F3789" s="50"/>
      <c r="G3789" s="50"/>
    </row>
    <row r="3790" spans="6:7" x14ac:dyDescent="0.3">
      <c r="F3790" s="50"/>
      <c r="G3790" s="50"/>
    </row>
    <row r="3791" spans="6:7" x14ac:dyDescent="0.3">
      <c r="F3791" s="50"/>
      <c r="G3791" s="50"/>
    </row>
    <row r="3792" spans="6:7" x14ac:dyDescent="0.3">
      <c r="F3792" s="50"/>
      <c r="G3792" s="50"/>
    </row>
    <row r="3793" spans="6:7" x14ac:dyDescent="0.3">
      <c r="F3793" s="50"/>
      <c r="G3793" s="50"/>
    </row>
    <row r="3794" spans="6:7" x14ac:dyDescent="0.3">
      <c r="F3794" s="50"/>
      <c r="G3794" s="50"/>
    </row>
    <row r="3795" spans="6:7" x14ac:dyDescent="0.3">
      <c r="F3795" s="50"/>
      <c r="G3795" s="50"/>
    </row>
    <row r="3796" spans="6:7" x14ac:dyDescent="0.3">
      <c r="F3796" s="50"/>
      <c r="G3796" s="50"/>
    </row>
    <row r="3797" spans="6:7" x14ac:dyDescent="0.3">
      <c r="F3797" s="50"/>
      <c r="G3797" s="50"/>
    </row>
    <row r="3798" spans="6:7" x14ac:dyDescent="0.3">
      <c r="F3798" s="50"/>
      <c r="G3798" s="50"/>
    </row>
    <row r="3799" spans="6:7" x14ac:dyDescent="0.3">
      <c r="F3799" s="50"/>
      <c r="G3799" s="50"/>
    </row>
    <row r="3800" spans="6:7" x14ac:dyDescent="0.3">
      <c r="F3800" s="50"/>
      <c r="G3800" s="50"/>
    </row>
    <row r="3801" spans="6:7" x14ac:dyDescent="0.3">
      <c r="F3801" s="50"/>
      <c r="G3801" s="50"/>
    </row>
    <row r="3802" spans="6:7" x14ac:dyDescent="0.3">
      <c r="F3802" s="50"/>
      <c r="G3802" s="50"/>
    </row>
    <row r="3803" spans="6:7" x14ac:dyDescent="0.3">
      <c r="F3803" s="50"/>
      <c r="G3803" s="50"/>
    </row>
    <row r="3804" spans="6:7" x14ac:dyDescent="0.3">
      <c r="F3804" s="50"/>
      <c r="G3804" s="50"/>
    </row>
    <row r="3805" spans="6:7" x14ac:dyDescent="0.3">
      <c r="F3805" s="50"/>
      <c r="G3805" s="50"/>
    </row>
    <row r="3806" spans="6:7" x14ac:dyDescent="0.3">
      <c r="F3806" s="50"/>
      <c r="G3806" s="50"/>
    </row>
    <row r="3807" spans="6:7" x14ac:dyDescent="0.3">
      <c r="F3807" s="50"/>
      <c r="G3807" s="50"/>
    </row>
    <row r="3808" spans="6:7" x14ac:dyDescent="0.3">
      <c r="F3808" s="50"/>
      <c r="G3808" s="50"/>
    </row>
    <row r="3809" spans="6:7" x14ac:dyDescent="0.3">
      <c r="F3809" s="50"/>
      <c r="G3809" s="50"/>
    </row>
    <row r="3810" spans="6:7" x14ac:dyDescent="0.3">
      <c r="F3810" s="50"/>
      <c r="G3810" s="50"/>
    </row>
    <row r="3811" spans="6:7" x14ac:dyDescent="0.3">
      <c r="F3811" s="50"/>
      <c r="G3811" s="50"/>
    </row>
    <row r="3812" spans="6:7" x14ac:dyDescent="0.3">
      <c r="F3812" s="50"/>
      <c r="G3812" s="50"/>
    </row>
    <row r="3813" spans="6:7" x14ac:dyDescent="0.3">
      <c r="F3813" s="50"/>
      <c r="G3813" s="50"/>
    </row>
    <row r="3814" spans="6:7" x14ac:dyDescent="0.3">
      <c r="F3814" s="50"/>
      <c r="G3814" s="50"/>
    </row>
    <row r="3815" spans="6:7" x14ac:dyDescent="0.3">
      <c r="F3815" s="50"/>
      <c r="G3815" s="50"/>
    </row>
    <row r="3816" spans="6:7" x14ac:dyDescent="0.3">
      <c r="F3816" s="50"/>
      <c r="G3816" s="50"/>
    </row>
    <row r="3817" spans="6:7" x14ac:dyDescent="0.3">
      <c r="F3817" s="50"/>
      <c r="G3817" s="50"/>
    </row>
    <row r="3818" spans="6:7" x14ac:dyDescent="0.3">
      <c r="F3818" s="50"/>
      <c r="G3818" s="50"/>
    </row>
    <row r="3819" spans="6:7" x14ac:dyDescent="0.3">
      <c r="F3819" s="50"/>
      <c r="G3819" s="50"/>
    </row>
    <row r="3820" spans="6:7" x14ac:dyDescent="0.3">
      <c r="F3820" s="50"/>
      <c r="G3820" s="50"/>
    </row>
    <row r="3821" spans="6:7" x14ac:dyDescent="0.3">
      <c r="F3821" s="50"/>
      <c r="G3821" s="50"/>
    </row>
    <row r="3822" spans="6:7" x14ac:dyDescent="0.3">
      <c r="F3822" s="50"/>
      <c r="G3822" s="50"/>
    </row>
    <row r="3823" spans="6:7" x14ac:dyDescent="0.3">
      <c r="F3823" s="50"/>
      <c r="G3823" s="50"/>
    </row>
    <row r="3824" spans="6:7" x14ac:dyDescent="0.3">
      <c r="F3824" s="50"/>
      <c r="G3824" s="50"/>
    </row>
    <row r="3825" spans="6:7" x14ac:dyDescent="0.3">
      <c r="F3825" s="50"/>
      <c r="G3825" s="50"/>
    </row>
    <row r="3826" spans="6:7" x14ac:dyDescent="0.3">
      <c r="F3826" s="50"/>
      <c r="G3826" s="50"/>
    </row>
    <row r="3827" spans="6:7" x14ac:dyDescent="0.3">
      <c r="F3827" s="50"/>
      <c r="G3827" s="50"/>
    </row>
    <row r="3828" spans="6:7" x14ac:dyDescent="0.3">
      <c r="F3828" s="50"/>
      <c r="G3828" s="50"/>
    </row>
    <row r="3829" spans="6:7" x14ac:dyDescent="0.3">
      <c r="F3829" s="50"/>
      <c r="G3829" s="50"/>
    </row>
    <row r="3830" spans="6:7" x14ac:dyDescent="0.3">
      <c r="F3830" s="50"/>
      <c r="G3830" s="50"/>
    </row>
    <row r="3831" spans="6:7" x14ac:dyDescent="0.3">
      <c r="F3831" s="50"/>
      <c r="G3831" s="50"/>
    </row>
    <row r="3832" spans="6:7" x14ac:dyDescent="0.3">
      <c r="F3832" s="50"/>
      <c r="G3832" s="50"/>
    </row>
    <row r="3833" spans="6:7" x14ac:dyDescent="0.3">
      <c r="F3833" s="50"/>
      <c r="G3833" s="50"/>
    </row>
    <row r="3834" spans="6:7" x14ac:dyDescent="0.3">
      <c r="F3834" s="50"/>
      <c r="G3834" s="50"/>
    </row>
    <row r="3835" spans="6:7" x14ac:dyDescent="0.3">
      <c r="F3835" s="50"/>
      <c r="G3835" s="50"/>
    </row>
    <row r="3836" spans="6:7" x14ac:dyDescent="0.3">
      <c r="F3836" s="50"/>
      <c r="G3836" s="50"/>
    </row>
    <row r="3837" spans="6:7" x14ac:dyDescent="0.3">
      <c r="F3837" s="50"/>
      <c r="G3837" s="50"/>
    </row>
    <row r="3838" spans="6:7" x14ac:dyDescent="0.3">
      <c r="F3838" s="50"/>
      <c r="G3838" s="50"/>
    </row>
    <row r="3839" spans="6:7" x14ac:dyDescent="0.3">
      <c r="F3839" s="50"/>
      <c r="G3839" s="50"/>
    </row>
    <row r="3840" spans="6:7" x14ac:dyDescent="0.3">
      <c r="F3840" s="50"/>
      <c r="G3840" s="50"/>
    </row>
    <row r="3841" spans="6:7" x14ac:dyDescent="0.3">
      <c r="F3841" s="50"/>
      <c r="G3841" s="50"/>
    </row>
    <row r="3842" spans="6:7" x14ac:dyDescent="0.3">
      <c r="F3842" s="50"/>
      <c r="G3842" s="50"/>
    </row>
    <row r="3843" spans="6:7" x14ac:dyDescent="0.3">
      <c r="F3843" s="50"/>
      <c r="G3843" s="50"/>
    </row>
    <row r="3844" spans="6:7" x14ac:dyDescent="0.3">
      <c r="F3844" s="50"/>
      <c r="G3844" s="50"/>
    </row>
    <row r="3845" spans="6:7" x14ac:dyDescent="0.3">
      <c r="F3845" s="50"/>
      <c r="G3845" s="50"/>
    </row>
    <row r="3846" spans="6:7" x14ac:dyDescent="0.3">
      <c r="F3846" s="50"/>
      <c r="G3846" s="50"/>
    </row>
    <row r="3847" spans="6:7" x14ac:dyDescent="0.3">
      <c r="F3847" s="50"/>
      <c r="G3847" s="50"/>
    </row>
    <row r="3848" spans="6:7" x14ac:dyDescent="0.3">
      <c r="F3848" s="50"/>
      <c r="G3848" s="50"/>
    </row>
    <row r="3849" spans="6:7" x14ac:dyDescent="0.3">
      <c r="F3849" s="50"/>
      <c r="G3849" s="50"/>
    </row>
    <row r="3850" spans="6:7" x14ac:dyDescent="0.3">
      <c r="F3850" s="50"/>
      <c r="G3850" s="50"/>
    </row>
    <row r="3851" spans="6:7" x14ac:dyDescent="0.3">
      <c r="F3851" s="50"/>
      <c r="G3851" s="50"/>
    </row>
    <row r="3852" spans="6:7" x14ac:dyDescent="0.3">
      <c r="F3852" s="50"/>
      <c r="G3852" s="50"/>
    </row>
    <row r="3853" spans="6:7" x14ac:dyDescent="0.3">
      <c r="F3853" s="50"/>
      <c r="G3853" s="50"/>
    </row>
    <row r="3854" spans="6:7" x14ac:dyDescent="0.3">
      <c r="F3854" s="50"/>
      <c r="G3854" s="50"/>
    </row>
    <row r="3855" spans="6:7" x14ac:dyDescent="0.3">
      <c r="F3855" s="50"/>
      <c r="G3855" s="50"/>
    </row>
    <row r="3856" spans="6:7" x14ac:dyDescent="0.3">
      <c r="F3856" s="50"/>
      <c r="G3856" s="50"/>
    </row>
    <row r="3857" spans="6:7" x14ac:dyDescent="0.3">
      <c r="F3857" s="50"/>
      <c r="G3857" s="50"/>
    </row>
    <row r="3858" spans="6:7" x14ac:dyDescent="0.3">
      <c r="F3858" s="50"/>
      <c r="G3858" s="50"/>
    </row>
    <row r="3859" spans="6:7" x14ac:dyDescent="0.3">
      <c r="F3859" s="50"/>
      <c r="G3859" s="50"/>
    </row>
    <row r="3860" spans="6:7" x14ac:dyDescent="0.3">
      <c r="F3860" s="50"/>
      <c r="G3860" s="50"/>
    </row>
    <row r="3861" spans="6:7" x14ac:dyDescent="0.3">
      <c r="F3861" s="50"/>
      <c r="G3861" s="50"/>
    </row>
    <row r="3862" spans="6:7" x14ac:dyDescent="0.3">
      <c r="F3862" s="50"/>
      <c r="G3862" s="50"/>
    </row>
    <row r="3863" spans="6:7" x14ac:dyDescent="0.3">
      <c r="F3863" s="50"/>
      <c r="G3863" s="50"/>
    </row>
    <row r="3864" spans="6:7" x14ac:dyDescent="0.3">
      <c r="F3864" s="50"/>
      <c r="G3864" s="50"/>
    </row>
    <row r="3865" spans="6:7" x14ac:dyDescent="0.3">
      <c r="F3865" s="50"/>
      <c r="G3865" s="50"/>
    </row>
    <row r="3866" spans="6:7" x14ac:dyDescent="0.3">
      <c r="F3866" s="50"/>
      <c r="G3866" s="50"/>
    </row>
    <row r="3867" spans="6:7" x14ac:dyDescent="0.3">
      <c r="F3867" s="50"/>
      <c r="G3867" s="50"/>
    </row>
    <row r="3868" spans="6:7" x14ac:dyDescent="0.3">
      <c r="F3868" s="50"/>
      <c r="G3868" s="50"/>
    </row>
    <row r="3869" spans="6:7" x14ac:dyDescent="0.3">
      <c r="F3869" s="50"/>
      <c r="G3869" s="50"/>
    </row>
    <row r="3870" spans="6:7" x14ac:dyDescent="0.3">
      <c r="F3870" s="50"/>
      <c r="G3870" s="50"/>
    </row>
    <row r="3871" spans="6:7" x14ac:dyDescent="0.3">
      <c r="F3871" s="50"/>
      <c r="G3871" s="50"/>
    </row>
    <row r="3872" spans="6:7" x14ac:dyDescent="0.3">
      <c r="F3872" s="50"/>
      <c r="G3872" s="50"/>
    </row>
    <row r="3873" spans="6:7" x14ac:dyDescent="0.3">
      <c r="F3873" s="50"/>
      <c r="G3873" s="50"/>
    </row>
    <row r="3874" spans="6:7" x14ac:dyDescent="0.3">
      <c r="F3874" s="50"/>
      <c r="G3874" s="50"/>
    </row>
    <row r="3875" spans="6:7" x14ac:dyDescent="0.3">
      <c r="F3875" s="50"/>
      <c r="G3875" s="50"/>
    </row>
    <row r="3876" spans="6:7" x14ac:dyDescent="0.3">
      <c r="F3876" s="50"/>
      <c r="G3876" s="50"/>
    </row>
    <row r="3877" spans="6:7" x14ac:dyDescent="0.3">
      <c r="F3877" s="50"/>
      <c r="G3877" s="50"/>
    </row>
    <row r="3878" spans="6:7" x14ac:dyDescent="0.3">
      <c r="F3878" s="50"/>
      <c r="G3878" s="50"/>
    </row>
    <row r="3879" spans="6:7" x14ac:dyDescent="0.3">
      <c r="F3879" s="50"/>
      <c r="G3879" s="50"/>
    </row>
    <row r="3880" spans="6:7" x14ac:dyDescent="0.3">
      <c r="F3880" s="50"/>
      <c r="G3880" s="50"/>
    </row>
    <row r="3881" spans="6:7" x14ac:dyDescent="0.3">
      <c r="F3881" s="50"/>
      <c r="G3881" s="50"/>
    </row>
    <row r="3882" spans="6:7" x14ac:dyDescent="0.3">
      <c r="F3882" s="50"/>
      <c r="G3882" s="50"/>
    </row>
    <row r="3883" spans="6:7" x14ac:dyDescent="0.3">
      <c r="F3883" s="50"/>
      <c r="G3883" s="50"/>
    </row>
    <row r="3884" spans="6:7" x14ac:dyDescent="0.3">
      <c r="F3884" s="50"/>
      <c r="G3884" s="50"/>
    </row>
    <row r="3885" spans="6:7" x14ac:dyDescent="0.3">
      <c r="F3885" s="50"/>
      <c r="G3885" s="50"/>
    </row>
    <row r="3886" spans="6:7" x14ac:dyDescent="0.3">
      <c r="F3886" s="50"/>
      <c r="G3886" s="50"/>
    </row>
    <row r="3887" spans="6:7" x14ac:dyDescent="0.3">
      <c r="F3887" s="50"/>
      <c r="G3887" s="50"/>
    </row>
    <row r="3888" spans="6:7" x14ac:dyDescent="0.3">
      <c r="F3888" s="50"/>
      <c r="G3888" s="50"/>
    </row>
    <row r="3889" spans="6:7" x14ac:dyDescent="0.3">
      <c r="F3889" s="50"/>
      <c r="G3889" s="50"/>
    </row>
    <row r="3890" spans="6:7" x14ac:dyDescent="0.3">
      <c r="F3890" s="50"/>
      <c r="G3890" s="50"/>
    </row>
    <row r="3891" spans="6:7" x14ac:dyDescent="0.3">
      <c r="F3891" s="50"/>
      <c r="G3891" s="50"/>
    </row>
    <row r="3892" spans="6:7" x14ac:dyDescent="0.3">
      <c r="F3892" s="50"/>
      <c r="G3892" s="50"/>
    </row>
    <row r="3893" spans="6:7" x14ac:dyDescent="0.3">
      <c r="F3893" s="50"/>
      <c r="G3893" s="50"/>
    </row>
    <row r="3894" spans="6:7" x14ac:dyDescent="0.3">
      <c r="F3894" s="50"/>
      <c r="G3894" s="50"/>
    </row>
    <row r="3895" spans="6:7" x14ac:dyDescent="0.3">
      <c r="F3895" s="50"/>
      <c r="G3895" s="50"/>
    </row>
    <row r="3896" spans="6:7" x14ac:dyDescent="0.3">
      <c r="F3896" s="50"/>
      <c r="G3896" s="50"/>
    </row>
    <row r="3897" spans="6:7" x14ac:dyDescent="0.3">
      <c r="F3897" s="50"/>
      <c r="G3897" s="50"/>
    </row>
    <row r="3898" spans="6:7" x14ac:dyDescent="0.3">
      <c r="F3898" s="50"/>
      <c r="G3898" s="50"/>
    </row>
    <row r="3899" spans="6:7" x14ac:dyDescent="0.3">
      <c r="F3899" s="50"/>
      <c r="G3899" s="50"/>
    </row>
    <row r="3900" spans="6:7" x14ac:dyDescent="0.3">
      <c r="F3900" s="50"/>
      <c r="G3900" s="50"/>
    </row>
    <row r="3901" spans="6:7" x14ac:dyDescent="0.3">
      <c r="F3901" s="50"/>
      <c r="G3901" s="50"/>
    </row>
    <row r="3902" spans="6:7" x14ac:dyDescent="0.3">
      <c r="F3902" s="50"/>
      <c r="G3902" s="50"/>
    </row>
    <row r="3903" spans="6:7" x14ac:dyDescent="0.3">
      <c r="F3903" s="50"/>
      <c r="G3903" s="50"/>
    </row>
    <row r="3904" spans="6:7" x14ac:dyDescent="0.3">
      <c r="F3904" s="50"/>
      <c r="G3904" s="50"/>
    </row>
    <row r="3905" spans="6:7" x14ac:dyDescent="0.3">
      <c r="F3905" s="50"/>
      <c r="G3905" s="50"/>
    </row>
    <row r="3906" spans="6:7" x14ac:dyDescent="0.3">
      <c r="F3906" s="50"/>
      <c r="G3906" s="50"/>
    </row>
    <row r="3907" spans="6:7" x14ac:dyDescent="0.3">
      <c r="F3907" s="50"/>
      <c r="G3907" s="50"/>
    </row>
    <row r="3908" spans="6:7" x14ac:dyDescent="0.3">
      <c r="F3908" s="50"/>
      <c r="G3908" s="50"/>
    </row>
    <row r="3909" spans="6:7" x14ac:dyDescent="0.3">
      <c r="F3909" s="50"/>
      <c r="G3909" s="50"/>
    </row>
    <row r="3910" spans="6:7" x14ac:dyDescent="0.3">
      <c r="F3910" s="50"/>
      <c r="G3910" s="50"/>
    </row>
    <row r="3911" spans="6:7" x14ac:dyDescent="0.3">
      <c r="F3911" s="50"/>
      <c r="G3911" s="50"/>
    </row>
    <row r="3912" spans="6:7" x14ac:dyDescent="0.3">
      <c r="F3912" s="50"/>
      <c r="G3912" s="50"/>
    </row>
    <row r="3913" spans="6:7" x14ac:dyDescent="0.3">
      <c r="F3913" s="50"/>
      <c r="G3913" s="50"/>
    </row>
    <row r="3914" spans="6:7" x14ac:dyDescent="0.3">
      <c r="F3914" s="50"/>
      <c r="G3914" s="50"/>
    </row>
    <row r="3915" spans="6:7" x14ac:dyDescent="0.3">
      <c r="F3915" s="50"/>
      <c r="G3915" s="50"/>
    </row>
    <row r="3916" spans="6:7" x14ac:dyDescent="0.3">
      <c r="F3916" s="50"/>
      <c r="G3916" s="50"/>
    </row>
    <row r="3917" spans="6:7" x14ac:dyDescent="0.3">
      <c r="F3917" s="50"/>
      <c r="G3917" s="50"/>
    </row>
    <row r="3918" spans="6:7" x14ac:dyDescent="0.3">
      <c r="F3918" s="50"/>
      <c r="G3918" s="50"/>
    </row>
    <row r="3919" spans="6:7" x14ac:dyDescent="0.3">
      <c r="F3919" s="50"/>
      <c r="G3919" s="50"/>
    </row>
    <row r="3920" spans="6:7" x14ac:dyDescent="0.3">
      <c r="F3920" s="50"/>
      <c r="G3920" s="50"/>
    </row>
    <row r="3921" spans="6:7" x14ac:dyDescent="0.3">
      <c r="F3921" s="50"/>
      <c r="G3921" s="50"/>
    </row>
    <row r="3922" spans="6:7" x14ac:dyDescent="0.3">
      <c r="F3922" s="50"/>
      <c r="G3922" s="50"/>
    </row>
    <row r="3923" spans="6:7" x14ac:dyDescent="0.3">
      <c r="F3923" s="50"/>
      <c r="G3923" s="50"/>
    </row>
    <row r="3924" spans="6:7" x14ac:dyDescent="0.3">
      <c r="F3924" s="50"/>
      <c r="G3924" s="50"/>
    </row>
    <row r="3925" spans="6:7" x14ac:dyDescent="0.3">
      <c r="F3925" s="50"/>
      <c r="G3925" s="50"/>
    </row>
    <row r="3926" spans="6:7" x14ac:dyDescent="0.3">
      <c r="F3926" s="50"/>
      <c r="G3926" s="50"/>
    </row>
    <row r="3927" spans="6:7" x14ac:dyDescent="0.3">
      <c r="F3927" s="50"/>
      <c r="G3927" s="50"/>
    </row>
    <row r="3928" spans="6:7" x14ac:dyDescent="0.3">
      <c r="F3928" s="50"/>
      <c r="G3928" s="50"/>
    </row>
    <row r="3929" spans="6:7" x14ac:dyDescent="0.3">
      <c r="F3929" s="50"/>
      <c r="G3929" s="50"/>
    </row>
    <row r="3930" spans="6:7" x14ac:dyDescent="0.3">
      <c r="F3930" s="50"/>
      <c r="G3930" s="50"/>
    </row>
    <row r="3931" spans="6:7" x14ac:dyDescent="0.3">
      <c r="F3931" s="50"/>
      <c r="G3931" s="50"/>
    </row>
    <row r="3932" spans="6:7" x14ac:dyDescent="0.3">
      <c r="F3932" s="50"/>
      <c r="G3932" s="50"/>
    </row>
    <row r="3933" spans="6:7" x14ac:dyDescent="0.3">
      <c r="F3933" s="50"/>
      <c r="G3933" s="50"/>
    </row>
    <row r="3934" spans="6:7" x14ac:dyDescent="0.3">
      <c r="F3934" s="50"/>
      <c r="G3934" s="50"/>
    </row>
    <row r="3935" spans="6:7" x14ac:dyDescent="0.3">
      <c r="F3935" s="50"/>
      <c r="G3935" s="50"/>
    </row>
    <row r="3936" spans="6:7" x14ac:dyDescent="0.3">
      <c r="F3936" s="50"/>
      <c r="G3936" s="50"/>
    </row>
    <row r="3937" spans="6:7" x14ac:dyDescent="0.3">
      <c r="F3937" s="50"/>
      <c r="G3937" s="50"/>
    </row>
    <row r="3938" spans="6:7" x14ac:dyDescent="0.3">
      <c r="F3938" s="50"/>
      <c r="G3938" s="50"/>
    </row>
    <row r="3939" spans="6:7" x14ac:dyDescent="0.3">
      <c r="F3939" s="50"/>
      <c r="G3939" s="50"/>
    </row>
    <row r="3940" spans="6:7" x14ac:dyDescent="0.3">
      <c r="F3940" s="50"/>
      <c r="G3940" s="50"/>
    </row>
    <row r="3941" spans="6:7" x14ac:dyDescent="0.3">
      <c r="F3941" s="50"/>
      <c r="G3941" s="50"/>
    </row>
    <row r="3942" spans="6:7" x14ac:dyDescent="0.3">
      <c r="F3942" s="50"/>
      <c r="G3942" s="50"/>
    </row>
    <row r="3943" spans="6:7" x14ac:dyDescent="0.3">
      <c r="F3943" s="50"/>
      <c r="G3943" s="50"/>
    </row>
    <row r="3944" spans="6:7" x14ac:dyDescent="0.3">
      <c r="F3944" s="50"/>
      <c r="G3944" s="50"/>
    </row>
    <row r="3945" spans="6:7" x14ac:dyDescent="0.3">
      <c r="F3945" s="50"/>
      <c r="G3945" s="50"/>
    </row>
    <row r="3946" spans="6:7" x14ac:dyDescent="0.3">
      <c r="F3946" s="50"/>
      <c r="G3946" s="50"/>
    </row>
    <row r="3947" spans="6:7" x14ac:dyDescent="0.3">
      <c r="F3947" s="50"/>
      <c r="G3947" s="50"/>
    </row>
    <row r="3948" spans="6:7" x14ac:dyDescent="0.3">
      <c r="F3948" s="50"/>
      <c r="G3948" s="50"/>
    </row>
    <row r="3949" spans="6:7" x14ac:dyDescent="0.3">
      <c r="F3949" s="50"/>
      <c r="G3949" s="50"/>
    </row>
    <row r="3950" spans="6:7" x14ac:dyDescent="0.3">
      <c r="F3950" s="50"/>
      <c r="G3950" s="50"/>
    </row>
    <row r="3951" spans="6:7" x14ac:dyDescent="0.3">
      <c r="F3951" s="50"/>
      <c r="G3951" s="50"/>
    </row>
    <row r="3952" spans="6:7" x14ac:dyDescent="0.3">
      <c r="F3952" s="50"/>
      <c r="G3952" s="50"/>
    </row>
    <row r="3953" spans="6:7" x14ac:dyDescent="0.3">
      <c r="F3953" s="50"/>
      <c r="G3953" s="50"/>
    </row>
    <row r="3954" spans="6:7" x14ac:dyDescent="0.3">
      <c r="F3954" s="50"/>
      <c r="G3954" s="50"/>
    </row>
    <row r="3955" spans="6:7" x14ac:dyDescent="0.3">
      <c r="F3955" s="50"/>
      <c r="G3955" s="50"/>
    </row>
    <row r="3956" spans="6:7" x14ac:dyDescent="0.3">
      <c r="F3956" s="50"/>
      <c r="G3956" s="50"/>
    </row>
    <row r="3957" spans="6:7" x14ac:dyDescent="0.3">
      <c r="F3957" s="50"/>
      <c r="G3957" s="50"/>
    </row>
    <row r="3958" spans="6:7" x14ac:dyDescent="0.3">
      <c r="F3958" s="50"/>
      <c r="G3958" s="50"/>
    </row>
    <row r="3959" spans="6:7" x14ac:dyDescent="0.3">
      <c r="F3959" s="50"/>
      <c r="G3959" s="50"/>
    </row>
    <row r="3960" spans="6:7" x14ac:dyDescent="0.3">
      <c r="F3960" s="50"/>
      <c r="G3960" s="50"/>
    </row>
    <row r="3961" spans="6:7" x14ac:dyDescent="0.3">
      <c r="F3961" s="50"/>
      <c r="G3961" s="50"/>
    </row>
    <row r="3962" spans="6:7" x14ac:dyDescent="0.3">
      <c r="F3962" s="50"/>
      <c r="G3962" s="50"/>
    </row>
    <row r="3963" spans="6:7" x14ac:dyDescent="0.3">
      <c r="F3963" s="50"/>
      <c r="G3963" s="50"/>
    </row>
    <row r="3964" spans="6:7" x14ac:dyDescent="0.3">
      <c r="F3964" s="50"/>
      <c r="G3964" s="50"/>
    </row>
    <row r="3965" spans="6:7" x14ac:dyDescent="0.3">
      <c r="F3965" s="50"/>
      <c r="G3965" s="50"/>
    </row>
    <row r="3966" spans="6:7" x14ac:dyDescent="0.3">
      <c r="F3966" s="50"/>
      <c r="G3966" s="50"/>
    </row>
    <row r="3967" spans="6:7" x14ac:dyDescent="0.3">
      <c r="F3967" s="50"/>
      <c r="G3967" s="50"/>
    </row>
    <row r="3968" spans="6:7" x14ac:dyDescent="0.3">
      <c r="F3968" s="50"/>
      <c r="G3968" s="50"/>
    </row>
    <row r="3969" spans="6:7" x14ac:dyDescent="0.3">
      <c r="F3969" s="50"/>
      <c r="G3969" s="50"/>
    </row>
    <row r="3970" spans="6:7" x14ac:dyDescent="0.3">
      <c r="F3970" s="50"/>
      <c r="G3970" s="50"/>
    </row>
    <row r="3971" spans="6:7" x14ac:dyDescent="0.3">
      <c r="F3971" s="50"/>
      <c r="G3971" s="50"/>
    </row>
    <row r="3972" spans="6:7" x14ac:dyDescent="0.3">
      <c r="F3972" s="50"/>
      <c r="G3972" s="50"/>
    </row>
    <row r="3973" spans="6:7" x14ac:dyDescent="0.3">
      <c r="F3973" s="50"/>
      <c r="G3973" s="50"/>
    </row>
    <row r="3974" spans="6:7" x14ac:dyDescent="0.3">
      <c r="F3974" s="50"/>
      <c r="G3974" s="50"/>
    </row>
    <row r="3975" spans="6:7" x14ac:dyDescent="0.3">
      <c r="F3975" s="50"/>
      <c r="G3975" s="50"/>
    </row>
    <row r="3976" spans="6:7" x14ac:dyDescent="0.3">
      <c r="F3976" s="50"/>
      <c r="G3976" s="50"/>
    </row>
    <row r="3977" spans="6:7" x14ac:dyDescent="0.3">
      <c r="F3977" s="50"/>
      <c r="G3977" s="50"/>
    </row>
    <row r="3978" spans="6:7" x14ac:dyDescent="0.3">
      <c r="F3978" s="50"/>
      <c r="G3978" s="50"/>
    </row>
    <row r="3979" spans="6:7" x14ac:dyDescent="0.3">
      <c r="F3979" s="50"/>
      <c r="G3979" s="50"/>
    </row>
    <row r="3980" spans="6:7" x14ac:dyDescent="0.3">
      <c r="F3980" s="50"/>
      <c r="G3980" s="50"/>
    </row>
    <row r="3981" spans="6:7" x14ac:dyDescent="0.3">
      <c r="F3981" s="50"/>
      <c r="G3981" s="50"/>
    </row>
    <row r="3982" spans="6:7" x14ac:dyDescent="0.3">
      <c r="F3982" s="50"/>
      <c r="G3982" s="50"/>
    </row>
    <row r="3983" spans="6:7" x14ac:dyDescent="0.3">
      <c r="F3983" s="50"/>
      <c r="G3983" s="50"/>
    </row>
    <row r="3984" spans="6:7" x14ac:dyDescent="0.3">
      <c r="F3984" s="50"/>
      <c r="G3984" s="50"/>
    </row>
    <row r="3985" spans="6:7" x14ac:dyDescent="0.3">
      <c r="F3985" s="50"/>
      <c r="G3985" s="50"/>
    </row>
    <row r="3986" spans="6:7" x14ac:dyDescent="0.3">
      <c r="F3986" s="50"/>
      <c r="G3986" s="50"/>
    </row>
    <row r="3987" spans="6:7" x14ac:dyDescent="0.3">
      <c r="F3987" s="50"/>
      <c r="G3987" s="50"/>
    </row>
    <row r="3988" spans="6:7" x14ac:dyDescent="0.3">
      <c r="F3988" s="50"/>
      <c r="G3988" s="50"/>
    </row>
    <row r="3989" spans="6:7" x14ac:dyDescent="0.3">
      <c r="F3989" s="50"/>
      <c r="G3989" s="50"/>
    </row>
    <row r="3990" spans="6:7" x14ac:dyDescent="0.3">
      <c r="F3990" s="50"/>
      <c r="G3990" s="50"/>
    </row>
    <row r="3991" spans="6:7" x14ac:dyDescent="0.3">
      <c r="F3991" s="50"/>
      <c r="G3991" s="50"/>
    </row>
    <row r="3992" spans="6:7" x14ac:dyDescent="0.3">
      <c r="F3992" s="50"/>
      <c r="G3992" s="50"/>
    </row>
    <row r="3993" spans="6:7" x14ac:dyDescent="0.3">
      <c r="F3993" s="50"/>
      <c r="G3993" s="50"/>
    </row>
    <row r="3994" spans="6:7" x14ac:dyDescent="0.3">
      <c r="F3994" s="50"/>
      <c r="G3994" s="50"/>
    </row>
    <row r="3995" spans="6:7" x14ac:dyDescent="0.3">
      <c r="F3995" s="50"/>
      <c r="G3995" s="50"/>
    </row>
    <row r="3996" spans="6:7" x14ac:dyDescent="0.3">
      <c r="F3996" s="50"/>
      <c r="G3996" s="50"/>
    </row>
    <row r="3997" spans="6:7" x14ac:dyDescent="0.3">
      <c r="F3997" s="50"/>
      <c r="G3997" s="50"/>
    </row>
    <row r="3998" spans="6:7" x14ac:dyDescent="0.3">
      <c r="F3998" s="50"/>
      <c r="G3998" s="50"/>
    </row>
    <row r="3999" spans="6:7" x14ac:dyDescent="0.3">
      <c r="F3999" s="50"/>
      <c r="G3999" s="50"/>
    </row>
    <row r="4000" spans="6:7" x14ac:dyDescent="0.3">
      <c r="F4000" s="50"/>
      <c r="G4000" s="50"/>
    </row>
    <row r="4001" spans="6:7" x14ac:dyDescent="0.3">
      <c r="F4001" s="50"/>
      <c r="G4001" s="50"/>
    </row>
    <row r="4002" spans="6:7" x14ac:dyDescent="0.3">
      <c r="F4002" s="50"/>
      <c r="G4002" s="50"/>
    </row>
    <row r="4003" spans="6:7" x14ac:dyDescent="0.3">
      <c r="F4003" s="50"/>
      <c r="G4003" s="50"/>
    </row>
    <row r="4004" spans="6:7" x14ac:dyDescent="0.3">
      <c r="F4004" s="50"/>
      <c r="G4004" s="50"/>
    </row>
    <row r="4005" spans="6:7" x14ac:dyDescent="0.3">
      <c r="F4005" s="50"/>
      <c r="G4005" s="50"/>
    </row>
    <row r="4006" spans="6:7" x14ac:dyDescent="0.3">
      <c r="F4006" s="50"/>
      <c r="G4006" s="50"/>
    </row>
    <row r="4007" spans="6:7" x14ac:dyDescent="0.3">
      <c r="F4007" s="50"/>
      <c r="G4007" s="50"/>
    </row>
    <row r="4008" spans="6:7" x14ac:dyDescent="0.3">
      <c r="F4008" s="50"/>
      <c r="G4008" s="50"/>
    </row>
    <row r="4009" spans="6:7" x14ac:dyDescent="0.3">
      <c r="F4009" s="50"/>
      <c r="G4009" s="50"/>
    </row>
    <row r="4010" spans="6:7" x14ac:dyDescent="0.3">
      <c r="F4010" s="50"/>
      <c r="G4010" s="50"/>
    </row>
    <row r="4011" spans="6:7" x14ac:dyDescent="0.3">
      <c r="F4011" s="50"/>
      <c r="G4011" s="50"/>
    </row>
    <row r="4012" spans="6:7" x14ac:dyDescent="0.3">
      <c r="F4012" s="50"/>
      <c r="G4012" s="50"/>
    </row>
    <row r="4013" spans="6:7" x14ac:dyDescent="0.3">
      <c r="F4013" s="50"/>
      <c r="G4013" s="50"/>
    </row>
    <row r="4014" spans="6:7" x14ac:dyDescent="0.3">
      <c r="F4014" s="50"/>
      <c r="G4014" s="50"/>
    </row>
    <row r="4015" spans="6:7" x14ac:dyDescent="0.3">
      <c r="F4015" s="50"/>
      <c r="G4015" s="50"/>
    </row>
    <row r="4016" spans="6:7" x14ac:dyDescent="0.3">
      <c r="F4016" s="50"/>
      <c r="G4016" s="50"/>
    </row>
    <row r="4017" spans="6:7" x14ac:dyDescent="0.3">
      <c r="F4017" s="50"/>
      <c r="G4017" s="50"/>
    </row>
    <row r="4018" spans="6:7" x14ac:dyDescent="0.3">
      <c r="F4018" s="50"/>
      <c r="G4018" s="50"/>
    </row>
    <row r="4019" spans="6:7" x14ac:dyDescent="0.3">
      <c r="F4019" s="50"/>
      <c r="G4019" s="50"/>
    </row>
    <row r="4020" spans="6:7" x14ac:dyDescent="0.3">
      <c r="F4020" s="50"/>
      <c r="G4020" s="50"/>
    </row>
    <row r="4021" spans="6:7" x14ac:dyDescent="0.3">
      <c r="F4021" s="50"/>
      <c r="G4021" s="50"/>
    </row>
    <row r="4022" spans="6:7" x14ac:dyDescent="0.3">
      <c r="F4022" s="50"/>
      <c r="G4022" s="50"/>
    </row>
    <row r="4023" spans="6:7" x14ac:dyDescent="0.3">
      <c r="F4023" s="50"/>
      <c r="G4023" s="50"/>
    </row>
    <row r="4024" spans="6:7" x14ac:dyDescent="0.3">
      <c r="F4024" s="50"/>
      <c r="G4024" s="50"/>
    </row>
    <row r="4025" spans="6:7" x14ac:dyDescent="0.3">
      <c r="F4025" s="50"/>
      <c r="G4025" s="50"/>
    </row>
    <row r="4026" spans="6:7" x14ac:dyDescent="0.3">
      <c r="F4026" s="50"/>
      <c r="G4026" s="50"/>
    </row>
    <row r="4027" spans="6:7" x14ac:dyDescent="0.3">
      <c r="F4027" s="50"/>
      <c r="G4027" s="50"/>
    </row>
    <row r="4028" spans="6:7" x14ac:dyDescent="0.3">
      <c r="F4028" s="50"/>
      <c r="G4028" s="50"/>
    </row>
    <row r="4029" spans="6:7" x14ac:dyDescent="0.3">
      <c r="F4029" s="50"/>
      <c r="G4029" s="50"/>
    </row>
    <row r="4030" spans="6:7" x14ac:dyDescent="0.3">
      <c r="F4030" s="50"/>
      <c r="G4030" s="50"/>
    </row>
    <row r="4031" spans="6:7" x14ac:dyDescent="0.3">
      <c r="F4031" s="50"/>
      <c r="G4031" s="50"/>
    </row>
    <row r="4032" spans="6:7" x14ac:dyDescent="0.3">
      <c r="F4032" s="50"/>
      <c r="G4032" s="50"/>
    </row>
    <row r="4033" spans="6:7" x14ac:dyDescent="0.3">
      <c r="F4033" s="50"/>
      <c r="G4033" s="50"/>
    </row>
    <row r="4034" spans="6:7" x14ac:dyDescent="0.3">
      <c r="F4034" s="50"/>
      <c r="G4034" s="50"/>
    </row>
    <row r="4035" spans="6:7" x14ac:dyDescent="0.3">
      <c r="F4035" s="50"/>
      <c r="G4035" s="50"/>
    </row>
    <row r="4036" spans="6:7" x14ac:dyDescent="0.3">
      <c r="F4036" s="50"/>
      <c r="G4036" s="50"/>
    </row>
    <row r="4037" spans="6:7" x14ac:dyDescent="0.3">
      <c r="F4037" s="50"/>
      <c r="G4037" s="50"/>
    </row>
    <row r="4038" spans="6:7" x14ac:dyDescent="0.3">
      <c r="F4038" s="50"/>
      <c r="G4038" s="50"/>
    </row>
    <row r="4039" spans="6:7" x14ac:dyDescent="0.3">
      <c r="F4039" s="50"/>
      <c r="G4039" s="50"/>
    </row>
    <row r="4040" spans="6:7" x14ac:dyDescent="0.3">
      <c r="F4040" s="50"/>
      <c r="G4040" s="50"/>
    </row>
    <row r="4041" spans="6:7" x14ac:dyDescent="0.3">
      <c r="F4041" s="50"/>
      <c r="G4041" s="50"/>
    </row>
    <row r="4042" spans="6:7" x14ac:dyDescent="0.3">
      <c r="F4042" s="50"/>
      <c r="G4042" s="50"/>
    </row>
    <row r="4043" spans="6:7" x14ac:dyDescent="0.3">
      <c r="F4043" s="50"/>
      <c r="G4043" s="50"/>
    </row>
    <row r="4044" spans="6:7" x14ac:dyDescent="0.3">
      <c r="F4044" s="50"/>
      <c r="G4044" s="50"/>
    </row>
    <row r="4045" spans="6:7" x14ac:dyDescent="0.3">
      <c r="F4045" s="50"/>
      <c r="G4045" s="50"/>
    </row>
    <row r="4046" spans="6:7" x14ac:dyDescent="0.3">
      <c r="F4046" s="50"/>
      <c r="G4046" s="50"/>
    </row>
    <row r="4047" spans="6:7" x14ac:dyDescent="0.3">
      <c r="F4047" s="50"/>
      <c r="G4047" s="50"/>
    </row>
    <row r="4048" spans="6:7" x14ac:dyDescent="0.3">
      <c r="F4048" s="50"/>
      <c r="G4048" s="50"/>
    </row>
    <row r="4049" spans="6:7" x14ac:dyDescent="0.3">
      <c r="F4049" s="50"/>
      <c r="G4049" s="50"/>
    </row>
    <row r="4050" spans="6:7" x14ac:dyDescent="0.3">
      <c r="F4050" s="50"/>
      <c r="G4050" s="50"/>
    </row>
    <row r="4051" spans="6:7" x14ac:dyDescent="0.3">
      <c r="F4051" s="50"/>
      <c r="G4051" s="50"/>
    </row>
    <row r="4052" spans="6:7" x14ac:dyDescent="0.3">
      <c r="F4052" s="50"/>
      <c r="G4052" s="50"/>
    </row>
    <row r="4053" spans="6:7" x14ac:dyDescent="0.3">
      <c r="F4053" s="50"/>
      <c r="G4053" s="50"/>
    </row>
    <row r="4054" spans="6:7" x14ac:dyDescent="0.3">
      <c r="F4054" s="50"/>
      <c r="G4054" s="50"/>
    </row>
    <row r="4055" spans="6:7" x14ac:dyDescent="0.3">
      <c r="F4055" s="50"/>
      <c r="G4055" s="50"/>
    </row>
    <row r="4056" spans="6:7" x14ac:dyDescent="0.3">
      <c r="F4056" s="50"/>
      <c r="G4056" s="50"/>
    </row>
    <row r="4057" spans="6:7" x14ac:dyDescent="0.3">
      <c r="F4057" s="50"/>
      <c r="G4057" s="50"/>
    </row>
    <row r="4058" spans="6:7" x14ac:dyDescent="0.3">
      <c r="F4058" s="50"/>
      <c r="G4058" s="50"/>
    </row>
    <row r="4059" spans="6:7" x14ac:dyDescent="0.3">
      <c r="F4059" s="50"/>
      <c r="G4059" s="50"/>
    </row>
    <row r="4060" spans="6:7" x14ac:dyDescent="0.3">
      <c r="F4060" s="50"/>
      <c r="G4060" s="50"/>
    </row>
    <row r="4061" spans="6:7" x14ac:dyDescent="0.3">
      <c r="F4061" s="50"/>
      <c r="G4061" s="50"/>
    </row>
    <row r="4062" spans="6:7" x14ac:dyDescent="0.3">
      <c r="F4062" s="50"/>
      <c r="G4062" s="50"/>
    </row>
    <row r="4063" spans="6:7" x14ac:dyDescent="0.3">
      <c r="F4063" s="50"/>
      <c r="G4063" s="50"/>
    </row>
    <row r="4064" spans="6:7" x14ac:dyDescent="0.3">
      <c r="F4064" s="50"/>
      <c r="G4064" s="50"/>
    </row>
    <row r="4065" spans="6:7" x14ac:dyDescent="0.3">
      <c r="F4065" s="50"/>
      <c r="G4065" s="50"/>
    </row>
    <row r="4066" spans="6:7" x14ac:dyDescent="0.3">
      <c r="F4066" s="50"/>
      <c r="G4066" s="50"/>
    </row>
    <row r="4067" spans="6:7" x14ac:dyDescent="0.3">
      <c r="F4067" s="50"/>
      <c r="G4067" s="50"/>
    </row>
    <row r="4068" spans="6:7" x14ac:dyDescent="0.3">
      <c r="F4068" s="50"/>
      <c r="G4068" s="50"/>
    </row>
    <row r="4069" spans="6:7" x14ac:dyDescent="0.3">
      <c r="F4069" s="50"/>
      <c r="G4069" s="50"/>
    </row>
    <row r="4070" spans="6:7" x14ac:dyDescent="0.3">
      <c r="F4070" s="50"/>
      <c r="G4070" s="50"/>
    </row>
    <row r="4071" spans="6:7" x14ac:dyDescent="0.3">
      <c r="F4071" s="50"/>
      <c r="G4071" s="50"/>
    </row>
    <row r="4072" spans="6:7" x14ac:dyDescent="0.3">
      <c r="F4072" s="50"/>
      <c r="G4072" s="50"/>
    </row>
    <row r="4073" spans="6:7" x14ac:dyDescent="0.3">
      <c r="F4073" s="50"/>
      <c r="G4073" s="50"/>
    </row>
    <row r="4074" spans="6:7" x14ac:dyDescent="0.3">
      <c r="F4074" s="50"/>
      <c r="G4074" s="50"/>
    </row>
    <row r="4075" spans="6:7" x14ac:dyDescent="0.3">
      <c r="F4075" s="50"/>
      <c r="G4075" s="50"/>
    </row>
    <row r="4076" spans="6:7" x14ac:dyDescent="0.3">
      <c r="F4076" s="50"/>
      <c r="G4076" s="50"/>
    </row>
    <row r="4077" spans="6:7" x14ac:dyDescent="0.3">
      <c r="F4077" s="50"/>
      <c r="G4077" s="50"/>
    </row>
    <row r="4078" spans="6:7" x14ac:dyDescent="0.3">
      <c r="F4078" s="50"/>
      <c r="G4078" s="50"/>
    </row>
    <row r="4079" spans="6:7" x14ac:dyDescent="0.3">
      <c r="F4079" s="50"/>
      <c r="G4079" s="50"/>
    </row>
    <row r="4080" spans="6:7" x14ac:dyDescent="0.3">
      <c r="F4080" s="50"/>
      <c r="G4080" s="50"/>
    </row>
    <row r="4081" spans="6:7" x14ac:dyDescent="0.3">
      <c r="F4081" s="50"/>
      <c r="G4081" s="50"/>
    </row>
    <row r="4082" spans="6:7" x14ac:dyDescent="0.3">
      <c r="F4082" s="50"/>
      <c r="G4082" s="50"/>
    </row>
    <row r="4083" spans="6:7" x14ac:dyDescent="0.3">
      <c r="F4083" s="50"/>
      <c r="G4083" s="50"/>
    </row>
    <row r="4084" spans="6:7" x14ac:dyDescent="0.3">
      <c r="F4084" s="50"/>
      <c r="G4084" s="50"/>
    </row>
    <row r="4085" spans="6:7" x14ac:dyDescent="0.3">
      <c r="F4085" s="50"/>
      <c r="G4085" s="50"/>
    </row>
    <row r="4086" spans="6:7" x14ac:dyDescent="0.3">
      <c r="F4086" s="50"/>
      <c r="G4086" s="50"/>
    </row>
    <row r="4087" spans="6:7" x14ac:dyDescent="0.3">
      <c r="F4087" s="50"/>
      <c r="G4087" s="50"/>
    </row>
    <row r="4088" spans="6:7" x14ac:dyDescent="0.3">
      <c r="F4088" s="50"/>
      <c r="G4088" s="50"/>
    </row>
    <row r="4089" spans="6:7" x14ac:dyDescent="0.3">
      <c r="F4089" s="50"/>
      <c r="G4089" s="50"/>
    </row>
    <row r="4090" spans="6:7" x14ac:dyDescent="0.3">
      <c r="F4090" s="50"/>
      <c r="G4090" s="50"/>
    </row>
    <row r="4091" spans="6:7" x14ac:dyDescent="0.3">
      <c r="F4091" s="50"/>
      <c r="G4091" s="50"/>
    </row>
    <row r="4092" spans="6:7" x14ac:dyDescent="0.3">
      <c r="F4092" s="50"/>
      <c r="G4092" s="50"/>
    </row>
    <row r="4093" spans="6:7" x14ac:dyDescent="0.3">
      <c r="F4093" s="50"/>
      <c r="G4093" s="50"/>
    </row>
    <row r="4094" spans="6:7" x14ac:dyDescent="0.3">
      <c r="F4094" s="50"/>
      <c r="G4094" s="50"/>
    </row>
    <row r="4095" spans="6:7" x14ac:dyDescent="0.3">
      <c r="F4095" s="50"/>
      <c r="G4095" s="50"/>
    </row>
    <row r="4096" spans="6:7" x14ac:dyDescent="0.3">
      <c r="F4096" s="50"/>
      <c r="G4096" s="50"/>
    </row>
    <row r="4097" spans="6:7" x14ac:dyDescent="0.3">
      <c r="F4097" s="50"/>
      <c r="G4097" s="50"/>
    </row>
    <row r="4098" spans="6:7" x14ac:dyDescent="0.3">
      <c r="F4098" s="50"/>
      <c r="G4098" s="50"/>
    </row>
    <row r="4099" spans="6:7" x14ac:dyDescent="0.3">
      <c r="F4099" s="50"/>
      <c r="G4099" s="50"/>
    </row>
    <row r="4100" spans="6:7" x14ac:dyDescent="0.3">
      <c r="F4100" s="50"/>
      <c r="G4100" s="50"/>
    </row>
    <row r="4101" spans="6:7" x14ac:dyDescent="0.3">
      <c r="F4101" s="50"/>
      <c r="G4101" s="50"/>
    </row>
    <row r="4102" spans="6:7" x14ac:dyDescent="0.3">
      <c r="F4102" s="50"/>
      <c r="G4102" s="50"/>
    </row>
    <row r="4103" spans="6:7" x14ac:dyDescent="0.3">
      <c r="F4103" s="50"/>
      <c r="G4103" s="50"/>
    </row>
    <row r="4104" spans="6:7" x14ac:dyDescent="0.3">
      <c r="F4104" s="50"/>
      <c r="G4104" s="50"/>
    </row>
    <row r="4105" spans="6:7" x14ac:dyDescent="0.3">
      <c r="F4105" s="50"/>
      <c r="G4105" s="50"/>
    </row>
    <row r="4106" spans="6:7" x14ac:dyDescent="0.3">
      <c r="F4106" s="50"/>
      <c r="G4106" s="50"/>
    </row>
    <row r="4107" spans="6:7" x14ac:dyDescent="0.3">
      <c r="F4107" s="50"/>
      <c r="G4107" s="50"/>
    </row>
    <row r="4108" spans="6:7" x14ac:dyDescent="0.3">
      <c r="F4108" s="50"/>
      <c r="G4108" s="50"/>
    </row>
    <row r="4109" spans="6:7" x14ac:dyDescent="0.3">
      <c r="F4109" s="50"/>
      <c r="G4109" s="50"/>
    </row>
    <row r="4110" spans="6:7" x14ac:dyDescent="0.3">
      <c r="F4110" s="50"/>
      <c r="G4110" s="50"/>
    </row>
    <row r="4111" spans="6:7" x14ac:dyDescent="0.3">
      <c r="F4111" s="50"/>
      <c r="G4111" s="50"/>
    </row>
    <row r="4112" spans="6:7" x14ac:dyDescent="0.3">
      <c r="F4112" s="50"/>
      <c r="G4112" s="50"/>
    </row>
    <row r="4113" spans="6:7" x14ac:dyDescent="0.3">
      <c r="F4113" s="50"/>
      <c r="G4113" s="50"/>
    </row>
    <row r="4114" spans="6:7" x14ac:dyDescent="0.3">
      <c r="F4114" s="50"/>
      <c r="G4114" s="50"/>
    </row>
    <row r="4115" spans="6:7" x14ac:dyDescent="0.3">
      <c r="F4115" s="50"/>
      <c r="G4115" s="50"/>
    </row>
    <row r="4116" spans="6:7" x14ac:dyDescent="0.3">
      <c r="F4116" s="50"/>
      <c r="G4116" s="50"/>
    </row>
    <row r="4117" spans="6:7" x14ac:dyDescent="0.3">
      <c r="F4117" s="50"/>
      <c r="G4117" s="50"/>
    </row>
    <row r="4118" spans="6:7" x14ac:dyDescent="0.3">
      <c r="F4118" s="50"/>
      <c r="G4118" s="50"/>
    </row>
    <row r="4119" spans="6:7" x14ac:dyDescent="0.3">
      <c r="F4119" s="50"/>
      <c r="G4119" s="50"/>
    </row>
    <row r="4120" spans="6:7" x14ac:dyDescent="0.3">
      <c r="F4120" s="50"/>
      <c r="G4120" s="50"/>
    </row>
    <row r="4121" spans="6:7" x14ac:dyDescent="0.3">
      <c r="F4121" s="50"/>
      <c r="G4121" s="50"/>
    </row>
    <row r="4122" spans="6:7" x14ac:dyDescent="0.3">
      <c r="F4122" s="50"/>
      <c r="G4122" s="50"/>
    </row>
    <row r="4123" spans="6:7" x14ac:dyDescent="0.3">
      <c r="F4123" s="50"/>
      <c r="G4123" s="50"/>
    </row>
    <row r="4124" spans="6:7" x14ac:dyDescent="0.3">
      <c r="F4124" s="50"/>
      <c r="G4124" s="50"/>
    </row>
    <row r="4125" spans="6:7" x14ac:dyDescent="0.3">
      <c r="F4125" s="50"/>
      <c r="G4125" s="50"/>
    </row>
    <row r="4126" spans="6:7" x14ac:dyDescent="0.3">
      <c r="F4126" s="50"/>
      <c r="G4126" s="50"/>
    </row>
    <row r="4127" spans="6:7" x14ac:dyDescent="0.3">
      <c r="F4127" s="50"/>
      <c r="G4127" s="50"/>
    </row>
    <row r="4128" spans="6:7" x14ac:dyDescent="0.3">
      <c r="F4128" s="50"/>
      <c r="G4128" s="50"/>
    </row>
    <row r="4129" spans="6:7" x14ac:dyDescent="0.3">
      <c r="F4129" s="50"/>
      <c r="G4129" s="50"/>
    </row>
    <row r="4130" spans="6:7" x14ac:dyDescent="0.3">
      <c r="F4130" s="50"/>
      <c r="G4130" s="50"/>
    </row>
    <row r="4131" spans="6:7" x14ac:dyDescent="0.3">
      <c r="F4131" s="50"/>
      <c r="G4131" s="50"/>
    </row>
    <row r="4132" spans="6:7" x14ac:dyDescent="0.3">
      <c r="F4132" s="50"/>
      <c r="G4132" s="50"/>
    </row>
    <row r="4133" spans="6:7" x14ac:dyDescent="0.3">
      <c r="F4133" s="50"/>
      <c r="G4133" s="50"/>
    </row>
    <row r="4134" spans="6:7" x14ac:dyDescent="0.3">
      <c r="F4134" s="50"/>
      <c r="G4134" s="50"/>
    </row>
    <row r="4135" spans="6:7" x14ac:dyDescent="0.3">
      <c r="F4135" s="50"/>
      <c r="G4135" s="50"/>
    </row>
    <row r="4136" spans="6:7" x14ac:dyDescent="0.3">
      <c r="F4136" s="50"/>
      <c r="G4136" s="50"/>
    </row>
    <row r="4137" spans="6:7" x14ac:dyDescent="0.3">
      <c r="F4137" s="50"/>
      <c r="G4137" s="50"/>
    </row>
    <row r="4138" spans="6:7" x14ac:dyDescent="0.3">
      <c r="F4138" s="50"/>
      <c r="G4138" s="50"/>
    </row>
    <row r="4139" spans="6:7" x14ac:dyDescent="0.3">
      <c r="F4139" s="50"/>
      <c r="G4139" s="50"/>
    </row>
    <row r="4140" spans="6:7" x14ac:dyDescent="0.3">
      <c r="F4140" s="50"/>
      <c r="G4140" s="50"/>
    </row>
    <row r="4141" spans="6:7" x14ac:dyDescent="0.3">
      <c r="F4141" s="50"/>
      <c r="G4141" s="50"/>
    </row>
    <row r="4142" spans="6:7" x14ac:dyDescent="0.3">
      <c r="F4142" s="50"/>
      <c r="G4142" s="50"/>
    </row>
    <row r="4143" spans="6:7" x14ac:dyDescent="0.3">
      <c r="F4143" s="50"/>
      <c r="G4143" s="50"/>
    </row>
    <row r="4144" spans="6:7" x14ac:dyDescent="0.3">
      <c r="F4144" s="50"/>
      <c r="G4144" s="50"/>
    </row>
    <row r="4145" spans="6:7" x14ac:dyDescent="0.3">
      <c r="F4145" s="50"/>
      <c r="G4145" s="50"/>
    </row>
    <row r="4146" spans="6:7" x14ac:dyDescent="0.3">
      <c r="F4146" s="50"/>
      <c r="G4146" s="50"/>
    </row>
    <row r="4147" spans="6:7" x14ac:dyDescent="0.3">
      <c r="F4147" s="50"/>
      <c r="G4147" s="50"/>
    </row>
    <row r="4148" spans="6:7" x14ac:dyDescent="0.3">
      <c r="F4148" s="50"/>
      <c r="G4148" s="50"/>
    </row>
    <row r="4149" spans="6:7" x14ac:dyDescent="0.3">
      <c r="F4149" s="50"/>
      <c r="G4149" s="50"/>
    </row>
    <row r="4150" spans="6:7" x14ac:dyDescent="0.3">
      <c r="F4150" s="50"/>
      <c r="G4150" s="50"/>
    </row>
    <row r="4151" spans="6:7" x14ac:dyDescent="0.3">
      <c r="F4151" s="50"/>
      <c r="G4151" s="50"/>
    </row>
    <row r="4152" spans="6:7" x14ac:dyDescent="0.3">
      <c r="F4152" s="50"/>
      <c r="G4152" s="50"/>
    </row>
    <row r="4153" spans="6:7" x14ac:dyDescent="0.3">
      <c r="F4153" s="50"/>
      <c r="G4153" s="50"/>
    </row>
    <row r="4154" spans="6:7" x14ac:dyDescent="0.3">
      <c r="F4154" s="50"/>
      <c r="G4154" s="50"/>
    </row>
    <row r="4155" spans="6:7" x14ac:dyDescent="0.3">
      <c r="F4155" s="50"/>
      <c r="G4155" s="50"/>
    </row>
    <row r="4156" spans="6:7" x14ac:dyDescent="0.3">
      <c r="F4156" s="50"/>
      <c r="G4156" s="50"/>
    </row>
    <row r="4157" spans="6:7" x14ac:dyDescent="0.3">
      <c r="F4157" s="50"/>
      <c r="G4157" s="50"/>
    </row>
    <row r="4158" spans="6:7" x14ac:dyDescent="0.3">
      <c r="F4158" s="50"/>
      <c r="G4158" s="50"/>
    </row>
    <row r="4159" spans="6:7" x14ac:dyDescent="0.3">
      <c r="F4159" s="50"/>
      <c r="G4159" s="50"/>
    </row>
    <row r="4160" spans="6:7" x14ac:dyDescent="0.3">
      <c r="F4160" s="50"/>
      <c r="G4160" s="50"/>
    </row>
    <row r="4161" spans="6:7" x14ac:dyDescent="0.3">
      <c r="F4161" s="50"/>
      <c r="G4161" s="50"/>
    </row>
    <row r="4162" spans="6:7" x14ac:dyDescent="0.3">
      <c r="F4162" s="50"/>
      <c r="G4162" s="50"/>
    </row>
    <row r="4163" spans="6:7" x14ac:dyDescent="0.3">
      <c r="F4163" s="50"/>
      <c r="G4163" s="50"/>
    </row>
    <row r="4164" spans="6:7" x14ac:dyDescent="0.3">
      <c r="F4164" s="50"/>
      <c r="G4164" s="50"/>
    </row>
    <row r="4165" spans="6:7" x14ac:dyDescent="0.3">
      <c r="F4165" s="50"/>
      <c r="G4165" s="50"/>
    </row>
    <row r="4166" spans="6:7" x14ac:dyDescent="0.3">
      <c r="F4166" s="50"/>
      <c r="G4166" s="50"/>
    </row>
    <row r="4167" spans="6:7" x14ac:dyDescent="0.3">
      <c r="F4167" s="50"/>
      <c r="G4167" s="50"/>
    </row>
    <row r="4168" spans="6:7" x14ac:dyDescent="0.3">
      <c r="F4168" s="50"/>
      <c r="G4168" s="50"/>
    </row>
    <row r="4169" spans="6:7" x14ac:dyDescent="0.3">
      <c r="F4169" s="50"/>
      <c r="G4169" s="50"/>
    </row>
    <row r="4170" spans="6:7" x14ac:dyDescent="0.3">
      <c r="F4170" s="50"/>
      <c r="G4170" s="50"/>
    </row>
    <row r="4171" spans="6:7" x14ac:dyDescent="0.3">
      <c r="F4171" s="50"/>
      <c r="G4171" s="50"/>
    </row>
    <row r="4172" spans="6:7" x14ac:dyDescent="0.3">
      <c r="F4172" s="50"/>
      <c r="G4172" s="50"/>
    </row>
    <row r="4173" spans="6:7" x14ac:dyDescent="0.3">
      <c r="F4173" s="50"/>
      <c r="G4173" s="50"/>
    </row>
    <row r="4174" spans="6:7" x14ac:dyDescent="0.3">
      <c r="F4174" s="50"/>
      <c r="G4174" s="50"/>
    </row>
    <row r="4175" spans="6:7" x14ac:dyDescent="0.3">
      <c r="F4175" s="50"/>
      <c r="G4175" s="50"/>
    </row>
    <row r="4176" spans="6:7" x14ac:dyDescent="0.3">
      <c r="F4176" s="50"/>
      <c r="G4176" s="50"/>
    </row>
    <row r="4177" spans="6:7" x14ac:dyDescent="0.3">
      <c r="F4177" s="50"/>
      <c r="G4177" s="50"/>
    </row>
    <row r="4178" spans="6:7" x14ac:dyDescent="0.3">
      <c r="F4178" s="50"/>
      <c r="G4178" s="50"/>
    </row>
    <row r="4179" spans="6:7" x14ac:dyDescent="0.3">
      <c r="F4179" s="50"/>
      <c r="G4179" s="50"/>
    </row>
    <row r="4180" spans="6:7" x14ac:dyDescent="0.3">
      <c r="F4180" s="50"/>
      <c r="G4180" s="50"/>
    </row>
    <row r="4181" spans="6:7" x14ac:dyDescent="0.3">
      <c r="F4181" s="50"/>
      <c r="G4181" s="50"/>
    </row>
    <row r="4182" spans="6:7" x14ac:dyDescent="0.3">
      <c r="F4182" s="50"/>
      <c r="G4182" s="50"/>
    </row>
    <row r="4183" spans="6:7" x14ac:dyDescent="0.3">
      <c r="F4183" s="50"/>
      <c r="G4183" s="50"/>
    </row>
    <row r="4184" spans="6:7" x14ac:dyDescent="0.3">
      <c r="F4184" s="50"/>
      <c r="G4184" s="50"/>
    </row>
    <row r="4185" spans="6:7" x14ac:dyDescent="0.3">
      <c r="F4185" s="50"/>
      <c r="G4185" s="50"/>
    </row>
    <row r="4186" spans="6:7" x14ac:dyDescent="0.3">
      <c r="F4186" s="50"/>
      <c r="G4186" s="50"/>
    </row>
    <row r="4187" spans="6:7" x14ac:dyDescent="0.3">
      <c r="F4187" s="50"/>
      <c r="G4187" s="50"/>
    </row>
    <row r="4188" spans="6:7" x14ac:dyDescent="0.3">
      <c r="F4188" s="50"/>
      <c r="G4188" s="50"/>
    </row>
    <row r="4189" spans="6:7" x14ac:dyDescent="0.3">
      <c r="F4189" s="50"/>
      <c r="G4189" s="50"/>
    </row>
    <row r="4190" spans="6:7" x14ac:dyDescent="0.3">
      <c r="F4190" s="50"/>
      <c r="G4190" s="50"/>
    </row>
    <row r="4191" spans="6:7" x14ac:dyDescent="0.3">
      <c r="F4191" s="50"/>
      <c r="G4191" s="50"/>
    </row>
    <row r="4192" spans="6:7" x14ac:dyDescent="0.3">
      <c r="F4192" s="50"/>
      <c r="G4192" s="50"/>
    </row>
    <row r="4193" spans="6:7" x14ac:dyDescent="0.3">
      <c r="F4193" s="50"/>
      <c r="G4193" s="50"/>
    </row>
    <row r="4194" spans="6:7" x14ac:dyDescent="0.3">
      <c r="F4194" s="50"/>
      <c r="G4194" s="50"/>
    </row>
    <row r="4195" spans="6:7" x14ac:dyDescent="0.3">
      <c r="F4195" s="50"/>
      <c r="G4195" s="50"/>
    </row>
    <row r="4196" spans="6:7" x14ac:dyDescent="0.3">
      <c r="F4196" s="50"/>
      <c r="G4196" s="50"/>
    </row>
    <row r="4197" spans="6:7" x14ac:dyDescent="0.3">
      <c r="F4197" s="50"/>
      <c r="G4197" s="50"/>
    </row>
    <row r="4198" spans="6:7" x14ac:dyDescent="0.3">
      <c r="F4198" s="50"/>
      <c r="G4198" s="50"/>
    </row>
    <row r="4199" spans="6:7" x14ac:dyDescent="0.3">
      <c r="F4199" s="50"/>
      <c r="G4199" s="50"/>
    </row>
    <row r="4200" spans="6:7" x14ac:dyDescent="0.3">
      <c r="F4200" s="50"/>
      <c r="G4200" s="50"/>
    </row>
    <row r="4201" spans="6:7" x14ac:dyDescent="0.3">
      <c r="F4201" s="50"/>
      <c r="G4201" s="50"/>
    </row>
    <row r="4202" spans="6:7" x14ac:dyDescent="0.3">
      <c r="F4202" s="50"/>
      <c r="G4202" s="50"/>
    </row>
    <row r="4203" spans="6:7" x14ac:dyDescent="0.3">
      <c r="F4203" s="50"/>
      <c r="G4203" s="50"/>
    </row>
    <row r="4204" spans="6:7" x14ac:dyDescent="0.3">
      <c r="F4204" s="50"/>
      <c r="G4204" s="50"/>
    </row>
    <row r="4205" spans="6:7" x14ac:dyDescent="0.3">
      <c r="F4205" s="50"/>
      <c r="G4205" s="50"/>
    </row>
    <row r="4206" spans="6:7" x14ac:dyDescent="0.3">
      <c r="F4206" s="50"/>
      <c r="G4206" s="50"/>
    </row>
    <row r="4207" spans="6:7" x14ac:dyDescent="0.3">
      <c r="F4207" s="50"/>
      <c r="G4207" s="50"/>
    </row>
    <row r="4208" spans="6:7" x14ac:dyDescent="0.3">
      <c r="F4208" s="50"/>
      <c r="G4208" s="50"/>
    </row>
    <row r="4209" spans="6:7" x14ac:dyDescent="0.3">
      <c r="F4209" s="50"/>
      <c r="G4209" s="50"/>
    </row>
    <row r="4210" spans="6:7" x14ac:dyDescent="0.3">
      <c r="F4210" s="50"/>
      <c r="G4210" s="50"/>
    </row>
    <row r="4211" spans="6:7" x14ac:dyDescent="0.3">
      <c r="F4211" s="50"/>
      <c r="G4211" s="50"/>
    </row>
    <row r="4212" spans="6:7" x14ac:dyDescent="0.3">
      <c r="F4212" s="50"/>
      <c r="G4212" s="50"/>
    </row>
    <row r="4213" spans="6:7" x14ac:dyDescent="0.3">
      <c r="F4213" s="50"/>
      <c r="G4213" s="50"/>
    </row>
    <row r="4214" spans="6:7" x14ac:dyDescent="0.3">
      <c r="F4214" s="50"/>
      <c r="G4214" s="50"/>
    </row>
    <row r="4215" spans="6:7" x14ac:dyDescent="0.3">
      <c r="F4215" s="50"/>
      <c r="G4215" s="50"/>
    </row>
    <row r="4216" spans="6:7" x14ac:dyDescent="0.3">
      <c r="F4216" s="50"/>
      <c r="G4216" s="50"/>
    </row>
    <row r="4217" spans="6:7" x14ac:dyDescent="0.3">
      <c r="F4217" s="50"/>
      <c r="G4217" s="50"/>
    </row>
    <row r="4218" spans="6:7" x14ac:dyDescent="0.3">
      <c r="F4218" s="50"/>
      <c r="G4218" s="50"/>
    </row>
    <row r="4219" spans="6:7" x14ac:dyDescent="0.3">
      <c r="F4219" s="50"/>
      <c r="G4219" s="50"/>
    </row>
    <row r="4220" spans="6:7" x14ac:dyDescent="0.3">
      <c r="F4220" s="50"/>
      <c r="G4220" s="50"/>
    </row>
    <row r="4221" spans="6:7" x14ac:dyDescent="0.3">
      <c r="F4221" s="50"/>
      <c r="G4221" s="50"/>
    </row>
    <row r="4222" spans="6:7" x14ac:dyDescent="0.3">
      <c r="F4222" s="50"/>
      <c r="G4222" s="50"/>
    </row>
    <row r="4223" spans="6:7" x14ac:dyDescent="0.3">
      <c r="F4223" s="50"/>
      <c r="G4223" s="50"/>
    </row>
    <row r="4224" spans="6:7" x14ac:dyDescent="0.3">
      <c r="F4224" s="50"/>
      <c r="G4224" s="50"/>
    </row>
    <row r="4225" spans="6:7" x14ac:dyDescent="0.3">
      <c r="F4225" s="50"/>
      <c r="G4225" s="50"/>
    </row>
    <row r="4226" spans="6:7" x14ac:dyDescent="0.3">
      <c r="F4226" s="50"/>
      <c r="G4226" s="50"/>
    </row>
    <row r="4227" spans="6:7" x14ac:dyDescent="0.3">
      <c r="F4227" s="50"/>
      <c r="G4227" s="50"/>
    </row>
    <row r="4228" spans="6:7" x14ac:dyDescent="0.3">
      <c r="F4228" s="50"/>
      <c r="G4228" s="50"/>
    </row>
    <row r="4229" spans="6:7" x14ac:dyDescent="0.3">
      <c r="F4229" s="50"/>
      <c r="G4229" s="50"/>
    </row>
    <row r="4230" spans="6:7" x14ac:dyDescent="0.3">
      <c r="F4230" s="50"/>
      <c r="G4230" s="50"/>
    </row>
    <row r="4231" spans="6:7" x14ac:dyDescent="0.3">
      <c r="F4231" s="50"/>
      <c r="G4231" s="50"/>
    </row>
    <row r="4232" spans="6:7" x14ac:dyDescent="0.3">
      <c r="F4232" s="50"/>
      <c r="G4232" s="50"/>
    </row>
    <row r="4233" spans="6:7" x14ac:dyDescent="0.3">
      <c r="F4233" s="50"/>
      <c r="G4233" s="50"/>
    </row>
    <row r="4234" spans="6:7" x14ac:dyDescent="0.3">
      <c r="F4234" s="50"/>
      <c r="G4234" s="50"/>
    </row>
    <row r="4235" spans="6:7" x14ac:dyDescent="0.3">
      <c r="F4235" s="50"/>
      <c r="G4235" s="50"/>
    </row>
    <row r="4236" spans="6:7" x14ac:dyDescent="0.3">
      <c r="F4236" s="50"/>
      <c r="G4236" s="50"/>
    </row>
    <row r="4237" spans="6:7" x14ac:dyDescent="0.3">
      <c r="F4237" s="50"/>
      <c r="G4237" s="50"/>
    </row>
    <row r="4238" spans="6:7" x14ac:dyDescent="0.3">
      <c r="F4238" s="50"/>
      <c r="G4238" s="50"/>
    </row>
    <row r="4239" spans="6:7" x14ac:dyDescent="0.3">
      <c r="F4239" s="50"/>
      <c r="G4239" s="50"/>
    </row>
    <row r="4240" spans="6:7" x14ac:dyDescent="0.3">
      <c r="F4240" s="50"/>
      <c r="G4240" s="50"/>
    </row>
    <row r="4241" spans="6:7" x14ac:dyDescent="0.3">
      <c r="F4241" s="50"/>
      <c r="G4241" s="50"/>
    </row>
    <row r="4242" spans="6:7" x14ac:dyDescent="0.3">
      <c r="F4242" s="50"/>
      <c r="G4242" s="50"/>
    </row>
    <row r="4243" spans="6:7" x14ac:dyDescent="0.3">
      <c r="F4243" s="50"/>
      <c r="G4243" s="50"/>
    </row>
    <row r="4244" spans="6:7" x14ac:dyDescent="0.3">
      <c r="F4244" s="50"/>
      <c r="G4244" s="50"/>
    </row>
    <row r="4245" spans="6:7" x14ac:dyDescent="0.3">
      <c r="F4245" s="50"/>
      <c r="G4245" s="50"/>
    </row>
    <row r="4246" spans="6:7" x14ac:dyDescent="0.3">
      <c r="F4246" s="50"/>
      <c r="G4246" s="50"/>
    </row>
    <row r="4247" spans="6:7" x14ac:dyDescent="0.3">
      <c r="F4247" s="50"/>
      <c r="G4247" s="50"/>
    </row>
    <row r="4248" spans="6:7" x14ac:dyDescent="0.3">
      <c r="F4248" s="50"/>
      <c r="G4248" s="50"/>
    </row>
    <row r="4249" spans="6:7" x14ac:dyDescent="0.3">
      <c r="F4249" s="50"/>
      <c r="G4249" s="50"/>
    </row>
    <row r="4250" spans="6:7" x14ac:dyDescent="0.3">
      <c r="F4250" s="50"/>
      <c r="G4250" s="50"/>
    </row>
    <row r="4251" spans="6:7" x14ac:dyDescent="0.3">
      <c r="F4251" s="50"/>
      <c r="G4251" s="50"/>
    </row>
    <row r="4252" spans="6:7" x14ac:dyDescent="0.3">
      <c r="F4252" s="50"/>
      <c r="G4252" s="50"/>
    </row>
    <row r="4253" spans="6:7" x14ac:dyDescent="0.3">
      <c r="F4253" s="50"/>
      <c r="G4253" s="50"/>
    </row>
    <row r="4254" spans="6:7" x14ac:dyDescent="0.3">
      <c r="F4254" s="50"/>
      <c r="G4254" s="50"/>
    </row>
    <row r="4255" spans="6:7" x14ac:dyDescent="0.3">
      <c r="F4255" s="50"/>
      <c r="G4255" s="50"/>
    </row>
    <row r="4256" spans="6:7" x14ac:dyDescent="0.3">
      <c r="F4256" s="50"/>
      <c r="G4256" s="50"/>
    </row>
    <row r="4257" spans="6:7" x14ac:dyDescent="0.3">
      <c r="F4257" s="50"/>
      <c r="G4257" s="50"/>
    </row>
    <row r="4258" spans="6:7" x14ac:dyDescent="0.3">
      <c r="F4258" s="50"/>
      <c r="G4258" s="50"/>
    </row>
    <row r="4259" spans="6:7" x14ac:dyDescent="0.3">
      <c r="F4259" s="50"/>
      <c r="G4259" s="50"/>
    </row>
    <row r="4260" spans="6:7" x14ac:dyDescent="0.3">
      <c r="F4260" s="50"/>
      <c r="G4260" s="50"/>
    </row>
    <row r="4261" spans="6:7" x14ac:dyDescent="0.3">
      <c r="F4261" s="50"/>
      <c r="G4261" s="50"/>
    </row>
    <row r="4262" spans="6:7" x14ac:dyDescent="0.3">
      <c r="F4262" s="50"/>
      <c r="G4262" s="50"/>
    </row>
    <row r="4263" spans="6:7" x14ac:dyDescent="0.3">
      <c r="F4263" s="50"/>
      <c r="G4263" s="50"/>
    </row>
    <row r="4264" spans="6:7" x14ac:dyDescent="0.3">
      <c r="F4264" s="50"/>
      <c r="G4264" s="50"/>
    </row>
    <row r="4265" spans="6:7" x14ac:dyDescent="0.3">
      <c r="F4265" s="50"/>
      <c r="G4265" s="50"/>
    </row>
    <row r="4266" spans="6:7" x14ac:dyDescent="0.3">
      <c r="F4266" s="50"/>
      <c r="G4266" s="50"/>
    </row>
    <row r="4267" spans="6:7" x14ac:dyDescent="0.3">
      <c r="F4267" s="50"/>
      <c r="G4267" s="50"/>
    </row>
    <row r="4268" spans="6:7" x14ac:dyDescent="0.3">
      <c r="F4268" s="50"/>
      <c r="G4268" s="50"/>
    </row>
    <row r="4269" spans="6:7" x14ac:dyDescent="0.3">
      <c r="F4269" s="50"/>
      <c r="G4269" s="50"/>
    </row>
    <row r="4270" spans="6:7" x14ac:dyDescent="0.3">
      <c r="F4270" s="50"/>
      <c r="G4270" s="50"/>
    </row>
    <row r="4271" spans="6:7" x14ac:dyDescent="0.3">
      <c r="F4271" s="50"/>
      <c r="G4271" s="50"/>
    </row>
    <row r="4272" spans="6:7" x14ac:dyDescent="0.3">
      <c r="F4272" s="50"/>
      <c r="G4272" s="50"/>
    </row>
    <row r="4273" spans="6:7" x14ac:dyDescent="0.3">
      <c r="F4273" s="50"/>
      <c r="G4273" s="50"/>
    </row>
    <row r="4274" spans="6:7" x14ac:dyDescent="0.3">
      <c r="F4274" s="50"/>
      <c r="G4274" s="50"/>
    </row>
    <row r="4275" spans="6:7" x14ac:dyDescent="0.3">
      <c r="F4275" s="50"/>
      <c r="G4275" s="50"/>
    </row>
    <row r="4276" spans="6:7" x14ac:dyDescent="0.3">
      <c r="F4276" s="50"/>
      <c r="G4276" s="50"/>
    </row>
    <row r="4277" spans="6:7" x14ac:dyDescent="0.3">
      <c r="F4277" s="50"/>
      <c r="G4277" s="50"/>
    </row>
    <row r="4278" spans="6:7" x14ac:dyDescent="0.3">
      <c r="F4278" s="50"/>
      <c r="G4278" s="50"/>
    </row>
    <row r="4279" spans="6:7" x14ac:dyDescent="0.3">
      <c r="F4279" s="50"/>
      <c r="G4279" s="50"/>
    </row>
    <row r="4280" spans="6:7" x14ac:dyDescent="0.3">
      <c r="F4280" s="50"/>
      <c r="G4280" s="50"/>
    </row>
    <row r="4281" spans="6:7" x14ac:dyDescent="0.3">
      <c r="F4281" s="50"/>
      <c r="G4281" s="50"/>
    </row>
    <row r="4282" spans="6:7" x14ac:dyDescent="0.3">
      <c r="F4282" s="50"/>
      <c r="G4282" s="50"/>
    </row>
    <row r="4283" spans="6:7" x14ac:dyDescent="0.3">
      <c r="F4283" s="50"/>
      <c r="G4283" s="50"/>
    </row>
    <row r="4284" spans="6:7" x14ac:dyDescent="0.3">
      <c r="F4284" s="50"/>
      <c r="G4284" s="50"/>
    </row>
    <row r="4285" spans="6:7" x14ac:dyDescent="0.3">
      <c r="F4285" s="50"/>
      <c r="G4285" s="50"/>
    </row>
    <row r="4286" spans="6:7" x14ac:dyDescent="0.3">
      <c r="F4286" s="50"/>
      <c r="G4286" s="50"/>
    </row>
    <row r="4287" spans="6:7" x14ac:dyDescent="0.3">
      <c r="F4287" s="50"/>
      <c r="G4287" s="50"/>
    </row>
    <row r="4288" spans="6:7" x14ac:dyDescent="0.3">
      <c r="F4288" s="50"/>
      <c r="G4288" s="50"/>
    </row>
    <row r="4289" spans="6:7" x14ac:dyDescent="0.3">
      <c r="F4289" s="50"/>
      <c r="G4289" s="50"/>
    </row>
    <row r="4290" spans="6:7" x14ac:dyDescent="0.3">
      <c r="F4290" s="50"/>
      <c r="G4290" s="50"/>
    </row>
    <row r="4291" spans="6:7" x14ac:dyDescent="0.3">
      <c r="F4291" s="50"/>
      <c r="G4291" s="50"/>
    </row>
    <row r="4292" spans="6:7" x14ac:dyDescent="0.3">
      <c r="F4292" s="50"/>
      <c r="G4292" s="50"/>
    </row>
    <row r="4293" spans="6:7" x14ac:dyDescent="0.3">
      <c r="F4293" s="50"/>
      <c r="G4293" s="50"/>
    </row>
    <row r="4294" spans="6:7" x14ac:dyDescent="0.3">
      <c r="F4294" s="50"/>
      <c r="G4294" s="50"/>
    </row>
    <row r="4295" spans="6:7" x14ac:dyDescent="0.3">
      <c r="F4295" s="50"/>
      <c r="G4295" s="50"/>
    </row>
    <row r="4296" spans="6:7" x14ac:dyDescent="0.3">
      <c r="F4296" s="50"/>
      <c r="G4296" s="50"/>
    </row>
    <row r="4297" spans="6:7" x14ac:dyDescent="0.3">
      <c r="F4297" s="50"/>
      <c r="G4297" s="50"/>
    </row>
    <row r="4298" spans="6:7" x14ac:dyDescent="0.3">
      <c r="F4298" s="50"/>
      <c r="G4298" s="50"/>
    </row>
    <row r="4299" spans="6:7" x14ac:dyDescent="0.3">
      <c r="F4299" s="50"/>
      <c r="G4299" s="50"/>
    </row>
    <row r="4300" spans="6:7" x14ac:dyDescent="0.3">
      <c r="F4300" s="50"/>
      <c r="G4300" s="50"/>
    </row>
    <row r="4301" spans="6:7" x14ac:dyDescent="0.3">
      <c r="F4301" s="50"/>
      <c r="G4301" s="50"/>
    </row>
    <row r="4302" spans="6:7" x14ac:dyDescent="0.3">
      <c r="F4302" s="50"/>
      <c r="G4302" s="50"/>
    </row>
    <row r="4303" spans="6:7" x14ac:dyDescent="0.3">
      <c r="F4303" s="50"/>
      <c r="G4303" s="50"/>
    </row>
    <row r="4304" spans="6:7" x14ac:dyDescent="0.3">
      <c r="F4304" s="50"/>
      <c r="G4304" s="50"/>
    </row>
    <row r="4305" spans="6:7" x14ac:dyDescent="0.3">
      <c r="F4305" s="50"/>
      <c r="G4305" s="50"/>
    </row>
    <row r="4306" spans="6:7" x14ac:dyDescent="0.3">
      <c r="F4306" s="50"/>
      <c r="G4306" s="50"/>
    </row>
    <row r="4307" spans="6:7" x14ac:dyDescent="0.3">
      <c r="F4307" s="50"/>
      <c r="G4307" s="50"/>
    </row>
    <row r="4308" spans="6:7" x14ac:dyDescent="0.3">
      <c r="F4308" s="50"/>
      <c r="G4308" s="50"/>
    </row>
    <row r="4309" spans="6:7" x14ac:dyDescent="0.3">
      <c r="F4309" s="50"/>
      <c r="G4309" s="50"/>
    </row>
    <row r="4310" spans="6:7" x14ac:dyDescent="0.3">
      <c r="F4310" s="50"/>
      <c r="G4310" s="50"/>
    </row>
    <row r="4311" spans="6:7" x14ac:dyDescent="0.3">
      <c r="F4311" s="50"/>
      <c r="G4311" s="50"/>
    </row>
    <row r="4312" spans="6:7" x14ac:dyDescent="0.3">
      <c r="F4312" s="50"/>
      <c r="G4312" s="50"/>
    </row>
    <row r="4313" spans="6:7" x14ac:dyDescent="0.3">
      <c r="F4313" s="50"/>
      <c r="G4313" s="50"/>
    </row>
    <row r="4314" spans="6:7" x14ac:dyDescent="0.3">
      <c r="F4314" s="50"/>
      <c r="G4314" s="50"/>
    </row>
    <row r="4315" spans="6:7" x14ac:dyDescent="0.3">
      <c r="F4315" s="50"/>
      <c r="G4315" s="50"/>
    </row>
    <row r="4316" spans="6:7" x14ac:dyDescent="0.3">
      <c r="F4316" s="50"/>
      <c r="G4316" s="50"/>
    </row>
    <row r="4317" spans="6:7" x14ac:dyDescent="0.3">
      <c r="F4317" s="50"/>
      <c r="G4317" s="50"/>
    </row>
    <row r="4318" spans="6:7" x14ac:dyDescent="0.3">
      <c r="F4318" s="50"/>
      <c r="G4318" s="50"/>
    </row>
    <row r="4319" spans="6:7" x14ac:dyDescent="0.3">
      <c r="F4319" s="50"/>
      <c r="G4319" s="50"/>
    </row>
    <row r="4320" spans="6:7" x14ac:dyDescent="0.3">
      <c r="F4320" s="50"/>
      <c r="G4320" s="50"/>
    </row>
    <row r="4321" spans="6:7" x14ac:dyDescent="0.3">
      <c r="F4321" s="50"/>
      <c r="G4321" s="50"/>
    </row>
    <row r="4322" spans="6:7" x14ac:dyDescent="0.3">
      <c r="F4322" s="50"/>
      <c r="G4322" s="50"/>
    </row>
    <row r="4323" spans="6:7" x14ac:dyDescent="0.3">
      <c r="F4323" s="50"/>
      <c r="G4323" s="50"/>
    </row>
    <row r="4324" spans="6:7" x14ac:dyDescent="0.3">
      <c r="F4324" s="50"/>
      <c r="G4324" s="50"/>
    </row>
    <row r="4325" spans="6:7" x14ac:dyDescent="0.3">
      <c r="F4325" s="50"/>
      <c r="G4325" s="50"/>
    </row>
    <row r="4326" spans="6:7" x14ac:dyDescent="0.3">
      <c r="F4326" s="50"/>
      <c r="G4326" s="50"/>
    </row>
    <row r="4327" spans="6:7" x14ac:dyDescent="0.3">
      <c r="F4327" s="50"/>
      <c r="G4327" s="50"/>
    </row>
    <row r="4328" spans="6:7" x14ac:dyDescent="0.3">
      <c r="F4328" s="50"/>
      <c r="G4328" s="50"/>
    </row>
    <row r="4329" spans="6:7" x14ac:dyDescent="0.3">
      <c r="F4329" s="50"/>
      <c r="G4329" s="50"/>
    </row>
    <row r="4330" spans="6:7" x14ac:dyDescent="0.3">
      <c r="F4330" s="50"/>
      <c r="G4330" s="50"/>
    </row>
    <row r="4331" spans="6:7" x14ac:dyDescent="0.3">
      <c r="F4331" s="50"/>
      <c r="G4331" s="50"/>
    </row>
    <row r="4332" spans="6:7" x14ac:dyDescent="0.3">
      <c r="F4332" s="50"/>
      <c r="G4332" s="50"/>
    </row>
    <row r="4333" spans="6:7" x14ac:dyDescent="0.3">
      <c r="F4333" s="50"/>
      <c r="G4333" s="50"/>
    </row>
    <row r="4334" spans="6:7" x14ac:dyDescent="0.3">
      <c r="F4334" s="50"/>
      <c r="G4334" s="50"/>
    </row>
    <row r="4335" spans="6:7" x14ac:dyDescent="0.3">
      <c r="F4335" s="50"/>
      <c r="G4335" s="50"/>
    </row>
    <row r="4336" spans="6:7" x14ac:dyDescent="0.3">
      <c r="F4336" s="50"/>
      <c r="G4336" s="50"/>
    </row>
    <row r="4337" spans="6:7" x14ac:dyDescent="0.3">
      <c r="F4337" s="50"/>
      <c r="G4337" s="50"/>
    </row>
    <row r="4338" spans="6:7" x14ac:dyDescent="0.3">
      <c r="F4338" s="50"/>
      <c r="G4338" s="50"/>
    </row>
    <row r="4339" spans="6:7" x14ac:dyDescent="0.3">
      <c r="F4339" s="50"/>
      <c r="G4339" s="50"/>
    </row>
    <row r="4340" spans="6:7" x14ac:dyDescent="0.3">
      <c r="F4340" s="50"/>
      <c r="G4340" s="50"/>
    </row>
    <row r="4341" spans="6:7" x14ac:dyDescent="0.3">
      <c r="F4341" s="50"/>
      <c r="G4341" s="50"/>
    </row>
    <row r="4342" spans="6:7" x14ac:dyDescent="0.3">
      <c r="F4342" s="50"/>
      <c r="G4342" s="50"/>
    </row>
    <row r="4343" spans="6:7" x14ac:dyDescent="0.3">
      <c r="F4343" s="50"/>
      <c r="G4343" s="50"/>
    </row>
    <row r="4344" spans="6:7" x14ac:dyDescent="0.3">
      <c r="F4344" s="50"/>
      <c r="G4344" s="50"/>
    </row>
    <row r="4345" spans="6:7" x14ac:dyDescent="0.3">
      <c r="F4345" s="50"/>
      <c r="G4345" s="50"/>
    </row>
    <row r="4346" spans="6:7" x14ac:dyDescent="0.3">
      <c r="F4346" s="50"/>
      <c r="G4346" s="50"/>
    </row>
    <row r="4347" spans="6:7" x14ac:dyDescent="0.3">
      <c r="F4347" s="50"/>
      <c r="G4347" s="50"/>
    </row>
    <row r="4348" spans="6:7" x14ac:dyDescent="0.3">
      <c r="F4348" s="50"/>
      <c r="G4348" s="50"/>
    </row>
    <row r="4349" spans="6:7" x14ac:dyDescent="0.3">
      <c r="F4349" s="50"/>
      <c r="G4349" s="50"/>
    </row>
    <row r="4350" spans="6:7" x14ac:dyDescent="0.3">
      <c r="F4350" s="50"/>
      <c r="G4350" s="50"/>
    </row>
    <row r="4351" spans="6:7" x14ac:dyDescent="0.3">
      <c r="F4351" s="50"/>
      <c r="G4351" s="50"/>
    </row>
    <row r="4352" spans="6:7" x14ac:dyDescent="0.3">
      <c r="F4352" s="50"/>
      <c r="G4352" s="50"/>
    </row>
    <row r="4353" spans="6:7" x14ac:dyDescent="0.3">
      <c r="F4353" s="50"/>
      <c r="G4353" s="50"/>
    </row>
    <row r="4354" spans="6:7" x14ac:dyDescent="0.3">
      <c r="F4354" s="50"/>
      <c r="G4354" s="50"/>
    </row>
    <row r="4355" spans="6:7" x14ac:dyDescent="0.3">
      <c r="F4355" s="50"/>
      <c r="G4355" s="50"/>
    </row>
    <row r="4356" spans="6:7" x14ac:dyDescent="0.3">
      <c r="F4356" s="50"/>
      <c r="G4356" s="50"/>
    </row>
    <row r="4357" spans="6:7" x14ac:dyDescent="0.3">
      <c r="F4357" s="50"/>
      <c r="G4357" s="50"/>
    </row>
    <row r="4358" spans="6:7" x14ac:dyDescent="0.3">
      <c r="F4358" s="50"/>
      <c r="G4358" s="50"/>
    </row>
    <row r="4359" spans="6:7" x14ac:dyDescent="0.3">
      <c r="F4359" s="50"/>
      <c r="G4359" s="50"/>
    </row>
    <row r="4360" spans="6:7" x14ac:dyDescent="0.3">
      <c r="F4360" s="50"/>
      <c r="G4360" s="50"/>
    </row>
    <row r="4361" spans="6:7" x14ac:dyDescent="0.3">
      <c r="F4361" s="50"/>
      <c r="G4361" s="50"/>
    </row>
    <row r="4362" spans="6:7" x14ac:dyDescent="0.3">
      <c r="F4362" s="50"/>
      <c r="G4362" s="50"/>
    </row>
    <row r="4363" spans="6:7" x14ac:dyDescent="0.3">
      <c r="F4363" s="50"/>
      <c r="G4363" s="50"/>
    </row>
    <row r="4364" spans="6:7" x14ac:dyDescent="0.3">
      <c r="F4364" s="50"/>
      <c r="G4364" s="50"/>
    </row>
    <row r="4365" spans="6:7" x14ac:dyDescent="0.3">
      <c r="F4365" s="50"/>
      <c r="G4365" s="50"/>
    </row>
    <row r="4366" spans="6:7" x14ac:dyDescent="0.3">
      <c r="F4366" s="50"/>
      <c r="G4366" s="50"/>
    </row>
    <row r="4367" spans="6:7" x14ac:dyDescent="0.3">
      <c r="F4367" s="50"/>
      <c r="G4367" s="50"/>
    </row>
    <row r="4368" spans="6:7" x14ac:dyDescent="0.3">
      <c r="F4368" s="50"/>
      <c r="G4368" s="50"/>
    </row>
    <row r="4369" spans="6:7" x14ac:dyDescent="0.3">
      <c r="F4369" s="50"/>
      <c r="G4369" s="50"/>
    </row>
    <row r="4370" spans="6:7" x14ac:dyDescent="0.3">
      <c r="F4370" s="50"/>
      <c r="G4370" s="50"/>
    </row>
    <row r="4371" spans="6:7" x14ac:dyDescent="0.3">
      <c r="F4371" s="50"/>
      <c r="G4371" s="50"/>
    </row>
    <row r="4372" spans="6:7" x14ac:dyDescent="0.3">
      <c r="F4372" s="50"/>
      <c r="G4372" s="50"/>
    </row>
    <row r="4373" spans="6:7" x14ac:dyDescent="0.3">
      <c r="F4373" s="50"/>
      <c r="G4373" s="50"/>
    </row>
    <row r="4374" spans="6:7" x14ac:dyDescent="0.3">
      <c r="F4374" s="50"/>
      <c r="G4374" s="50"/>
    </row>
    <row r="4375" spans="6:7" x14ac:dyDescent="0.3">
      <c r="F4375" s="50"/>
      <c r="G4375" s="50"/>
    </row>
    <row r="4376" spans="6:7" x14ac:dyDescent="0.3">
      <c r="F4376" s="50"/>
      <c r="G4376" s="50"/>
    </row>
    <row r="4377" spans="6:7" x14ac:dyDescent="0.3">
      <c r="F4377" s="50"/>
      <c r="G4377" s="50"/>
    </row>
    <row r="4378" spans="6:7" x14ac:dyDescent="0.3">
      <c r="F4378" s="50"/>
      <c r="G4378" s="50"/>
    </row>
    <row r="4379" spans="6:7" x14ac:dyDescent="0.3">
      <c r="F4379" s="50"/>
      <c r="G4379" s="50"/>
    </row>
    <row r="4380" spans="6:7" x14ac:dyDescent="0.3">
      <c r="F4380" s="50"/>
      <c r="G4380" s="50"/>
    </row>
    <row r="4381" spans="6:7" x14ac:dyDescent="0.3">
      <c r="F4381" s="50"/>
      <c r="G4381" s="50"/>
    </row>
    <row r="4382" spans="6:7" x14ac:dyDescent="0.3">
      <c r="F4382" s="50"/>
      <c r="G4382" s="50"/>
    </row>
    <row r="4383" spans="6:7" x14ac:dyDescent="0.3">
      <c r="F4383" s="50"/>
      <c r="G4383" s="50"/>
    </row>
    <row r="4384" spans="6:7" x14ac:dyDescent="0.3">
      <c r="F4384" s="50"/>
      <c r="G4384" s="50"/>
    </row>
    <row r="4385" spans="6:7" x14ac:dyDescent="0.3">
      <c r="F4385" s="50"/>
      <c r="G4385" s="50"/>
    </row>
    <row r="4386" spans="6:7" x14ac:dyDescent="0.3">
      <c r="F4386" s="50"/>
      <c r="G4386" s="50"/>
    </row>
    <row r="4387" spans="6:7" x14ac:dyDescent="0.3">
      <c r="F4387" s="50"/>
      <c r="G4387" s="50"/>
    </row>
    <row r="4388" spans="6:7" x14ac:dyDescent="0.3">
      <c r="F4388" s="50"/>
      <c r="G4388" s="50"/>
    </row>
    <row r="4389" spans="6:7" x14ac:dyDescent="0.3">
      <c r="F4389" s="50"/>
      <c r="G4389" s="50"/>
    </row>
    <row r="4390" spans="6:7" x14ac:dyDescent="0.3">
      <c r="F4390" s="50"/>
      <c r="G4390" s="50"/>
    </row>
    <row r="4391" spans="6:7" x14ac:dyDescent="0.3">
      <c r="F4391" s="50"/>
      <c r="G4391" s="50"/>
    </row>
    <row r="4392" spans="6:7" x14ac:dyDescent="0.3">
      <c r="F4392" s="50"/>
      <c r="G4392" s="50"/>
    </row>
    <row r="4393" spans="6:7" x14ac:dyDescent="0.3">
      <c r="F4393" s="50"/>
      <c r="G4393" s="50"/>
    </row>
    <row r="4394" spans="6:7" x14ac:dyDescent="0.3">
      <c r="F4394" s="50"/>
      <c r="G4394" s="50"/>
    </row>
    <row r="4395" spans="6:7" x14ac:dyDescent="0.3">
      <c r="F4395" s="50"/>
      <c r="G4395" s="50"/>
    </row>
    <row r="4396" spans="6:7" x14ac:dyDescent="0.3">
      <c r="F4396" s="50"/>
      <c r="G4396" s="50"/>
    </row>
    <row r="4397" spans="6:7" x14ac:dyDescent="0.3">
      <c r="F4397" s="50"/>
      <c r="G4397" s="50"/>
    </row>
    <row r="4398" spans="6:7" x14ac:dyDescent="0.3">
      <c r="F4398" s="50"/>
      <c r="G4398" s="50"/>
    </row>
    <row r="4399" spans="6:7" x14ac:dyDescent="0.3">
      <c r="F4399" s="50"/>
      <c r="G4399" s="50"/>
    </row>
    <row r="4400" spans="6:7" x14ac:dyDescent="0.3">
      <c r="F4400" s="50"/>
      <c r="G4400" s="50"/>
    </row>
    <row r="4401" spans="6:7" x14ac:dyDescent="0.3">
      <c r="F4401" s="50"/>
      <c r="G4401" s="50"/>
    </row>
    <row r="4402" spans="6:7" x14ac:dyDescent="0.3">
      <c r="F4402" s="50"/>
      <c r="G4402" s="50"/>
    </row>
    <row r="4403" spans="6:7" x14ac:dyDescent="0.3">
      <c r="F4403" s="50"/>
      <c r="G4403" s="50"/>
    </row>
    <row r="4404" spans="6:7" x14ac:dyDescent="0.3">
      <c r="F4404" s="50"/>
      <c r="G4404" s="50"/>
    </row>
    <row r="4405" spans="6:7" x14ac:dyDescent="0.3">
      <c r="F4405" s="50"/>
      <c r="G4405" s="50"/>
    </row>
    <row r="4406" spans="6:7" x14ac:dyDescent="0.3">
      <c r="F4406" s="50"/>
      <c r="G4406" s="50"/>
    </row>
    <row r="4407" spans="6:7" x14ac:dyDescent="0.3">
      <c r="F4407" s="50"/>
      <c r="G4407" s="50"/>
    </row>
    <row r="4408" spans="6:7" x14ac:dyDescent="0.3">
      <c r="F4408" s="50"/>
      <c r="G4408" s="50"/>
    </row>
    <row r="4409" spans="6:7" x14ac:dyDescent="0.3">
      <c r="F4409" s="50"/>
      <c r="G4409" s="50"/>
    </row>
    <row r="4410" spans="6:7" x14ac:dyDescent="0.3">
      <c r="F4410" s="50"/>
      <c r="G4410" s="50"/>
    </row>
    <row r="4411" spans="6:7" x14ac:dyDescent="0.3">
      <c r="F4411" s="50"/>
      <c r="G4411" s="50"/>
    </row>
    <row r="4412" spans="6:7" x14ac:dyDescent="0.3">
      <c r="F4412" s="50"/>
      <c r="G4412" s="50"/>
    </row>
    <row r="4413" spans="6:7" x14ac:dyDescent="0.3">
      <c r="F4413" s="50"/>
      <c r="G4413" s="50"/>
    </row>
    <row r="4414" spans="6:7" x14ac:dyDescent="0.3">
      <c r="F4414" s="50"/>
      <c r="G4414" s="50"/>
    </row>
    <row r="4415" spans="6:7" x14ac:dyDescent="0.3">
      <c r="F4415" s="50"/>
      <c r="G4415" s="50"/>
    </row>
    <row r="4416" spans="6:7" x14ac:dyDescent="0.3">
      <c r="F4416" s="50"/>
      <c r="G4416" s="50"/>
    </row>
    <row r="4417" spans="6:7" x14ac:dyDescent="0.3">
      <c r="F4417" s="50"/>
      <c r="G4417" s="50"/>
    </row>
    <row r="4418" spans="6:7" x14ac:dyDescent="0.3">
      <c r="F4418" s="50"/>
      <c r="G4418" s="50"/>
    </row>
    <row r="4419" spans="6:7" x14ac:dyDescent="0.3">
      <c r="F4419" s="50"/>
      <c r="G4419" s="50"/>
    </row>
    <row r="4420" spans="6:7" x14ac:dyDescent="0.3">
      <c r="F4420" s="50"/>
      <c r="G4420" s="50"/>
    </row>
    <row r="4421" spans="6:7" x14ac:dyDescent="0.3">
      <c r="F4421" s="50"/>
      <c r="G4421" s="50"/>
    </row>
    <row r="4422" spans="6:7" x14ac:dyDescent="0.3">
      <c r="F4422" s="50"/>
      <c r="G4422" s="50"/>
    </row>
    <row r="4423" spans="6:7" x14ac:dyDescent="0.3">
      <c r="F4423" s="50"/>
      <c r="G4423" s="50"/>
    </row>
    <row r="4424" spans="6:7" x14ac:dyDescent="0.3">
      <c r="F4424" s="50"/>
      <c r="G4424" s="50"/>
    </row>
    <row r="4425" spans="6:7" x14ac:dyDescent="0.3">
      <c r="F4425" s="50"/>
      <c r="G4425" s="50"/>
    </row>
    <row r="4426" spans="6:7" x14ac:dyDescent="0.3">
      <c r="F4426" s="50"/>
      <c r="G4426" s="50"/>
    </row>
    <row r="4427" spans="6:7" x14ac:dyDescent="0.3">
      <c r="F4427" s="50"/>
      <c r="G4427" s="50"/>
    </row>
    <row r="4428" spans="6:7" x14ac:dyDescent="0.3">
      <c r="F4428" s="50"/>
      <c r="G4428" s="50"/>
    </row>
    <row r="4429" spans="6:7" x14ac:dyDescent="0.3">
      <c r="F4429" s="50"/>
      <c r="G4429" s="50"/>
    </row>
    <row r="4430" spans="6:7" x14ac:dyDescent="0.3">
      <c r="F4430" s="50"/>
      <c r="G4430" s="50"/>
    </row>
    <row r="4431" spans="6:7" x14ac:dyDescent="0.3">
      <c r="F4431" s="50"/>
      <c r="G4431" s="50"/>
    </row>
    <row r="4432" spans="6:7" x14ac:dyDescent="0.3">
      <c r="F4432" s="50"/>
      <c r="G4432" s="50"/>
    </row>
    <row r="4433" spans="6:7" x14ac:dyDescent="0.3">
      <c r="F4433" s="50"/>
      <c r="G4433" s="50"/>
    </row>
    <row r="4434" spans="6:7" x14ac:dyDescent="0.3">
      <c r="F4434" s="50"/>
      <c r="G4434" s="50"/>
    </row>
    <row r="4435" spans="6:7" x14ac:dyDescent="0.3">
      <c r="F4435" s="50"/>
      <c r="G4435" s="50"/>
    </row>
    <row r="4436" spans="6:7" x14ac:dyDescent="0.3">
      <c r="F4436" s="50"/>
      <c r="G4436" s="50"/>
    </row>
    <row r="4437" spans="6:7" x14ac:dyDescent="0.3">
      <c r="F4437" s="50"/>
      <c r="G4437" s="50"/>
    </row>
    <row r="4438" spans="6:7" x14ac:dyDescent="0.3">
      <c r="F4438" s="50"/>
      <c r="G4438" s="50"/>
    </row>
    <row r="4439" spans="6:7" x14ac:dyDescent="0.3">
      <c r="F4439" s="50"/>
      <c r="G4439" s="50"/>
    </row>
    <row r="4440" spans="6:7" x14ac:dyDescent="0.3">
      <c r="F4440" s="50"/>
      <c r="G4440" s="50"/>
    </row>
    <row r="4441" spans="6:7" x14ac:dyDescent="0.3">
      <c r="F4441" s="50"/>
      <c r="G4441" s="50"/>
    </row>
    <row r="4442" spans="6:7" x14ac:dyDescent="0.3">
      <c r="F4442" s="50"/>
      <c r="G4442" s="50"/>
    </row>
    <row r="4443" spans="6:7" x14ac:dyDescent="0.3">
      <c r="F4443" s="50"/>
      <c r="G4443" s="50"/>
    </row>
    <row r="4444" spans="6:7" x14ac:dyDescent="0.3">
      <c r="F4444" s="50"/>
      <c r="G4444" s="50"/>
    </row>
    <row r="4445" spans="6:7" x14ac:dyDescent="0.3">
      <c r="F4445" s="50"/>
      <c r="G4445" s="50"/>
    </row>
    <row r="4446" spans="6:7" x14ac:dyDescent="0.3">
      <c r="F4446" s="50"/>
      <c r="G4446" s="50"/>
    </row>
    <row r="4447" spans="6:7" x14ac:dyDescent="0.3">
      <c r="F4447" s="50"/>
      <c r="G4447" s="50"/>
    </row>
    <row r="4448" spans="6:7" x14ac:dyDescent="0.3">
      <c r="F4448" s="50"/>
      <c r="G4448" s="50"/>
    </row>
    <row r="4449" spans="6:7" x14ac:dyDescent="0.3">
      <c r="F4449" s="50"/>
      <c r="G4449" s="50"/>
    </row>
    <row r="4450" spans="6:7" x14ac:dyDescent="0.3">
      <c r="F4450" s="50"/>
      <c r="G4450" s="50"/>
    </row>
    <row r="4451" spans="6:7" x14ac:dyDescent="0.3">
      <c r="F4451" s="50"/>
      <c r="G4451" s="50"/>
    </row>
    <row r="4452" spans="6:7" x14ac:dyDescent="0.3">
      <c r="F4452" s="50"/>
      <c r="G4452" s="50"/>
    </row>
    <row r="4453" spans="6:7" x14ac:dyDescent="0.3">
      <c r="F4453" s="50"/>
      <c r="G4453" s="50"/>
    </row>
    <row r="4454" spans="6:7" x14ac:dyDescent="0.3">
      <c r="F4454" s="50"/>
      <c r="G4454" s="50"/>
    </row>
    <row r="4455" spans="6:7" x14ac:dyDescent="0.3">
      <c r="F4455" s="50"/>
      <c r="G4455" s="50"/>
    </row>
    <row r="4456" spans="6:7" x14ac:dyDescent="0.3">
      <c r="F4456" s="50"/>
      <c r="G4456" s="50"/>
    </row>
    <row r="4457" spans="6:7" x14ac:dyDescent="0.3">
      <c r="F4457" s="50"/>
      <c r="G4457" s="50"/>
    </row>
    <row r="4458" spans="6:7" x14ac:dyDescent="0.3">
      <c r="F4458" s="50"/>
      <c r="G4458" s="50"/>
    </row>
    <row r="4459" spans="6:7" x14ac:dyDescent="0.3">
      <c r="F4459" s="50"/>
      <c r="G4459" s="50"/>
    </row>
    <row r="4460" spans="6:7" x14ac:dyDescent="0.3">
      <c r="F4460" s="50"/>
      <c r="G4460" s="50"/>
    </row>
    <row r="4461" spans="6:7" x14ac:dyDescent="0.3">
      <c r="F4461" s="50"/>
      <c r="G4461" s="50"/>
    </row>
    <row r="4462" spans="6:7" x14ac:dyDescent="0.3">
      <c r="F4462" s="50"/>
      <c r="G4462" s="50"/>
    </row>
    <row r="4463" spans="6:7" x14ac:dyDescent="0.3">
      <c r="F4463" s="50"/>
      <c r="G4463" s="50"/>
    </row>
    <row r="4464" spans="6:7" x14ac:dyDescent="0.3">
      <c r="F4464" s="50"/>
      <c r="G4464" s="50"/>
    </row>
    <row r="4465" spans="6:7" x14ac:dyDescent="0.3">
      <c r="F4465" s="50"/>
      <c r="G4465" s="50"/>
    </row>
    <row r="4466" spans="6:7" x14ac:dyDescent="0.3">
      <c r="F4466" s="50"/>
      <c r="G4466" s="50"/>
    </row>
    <row r="4467" spans="6:7" x14ac:dyDescent="0.3">
      <c r="F4467" s="50"/>
      <c r="G4467" s="50"/>
    </row>
    <row r="4468" spans="6:7" x14ac:dyDescent="0.3">
      <c r="F4468" s="50"/>
      <c r="G4468" s="50"/>
    </row>
    <row r="4469" spans="6:7" x14ac:dyDescent="0.3">
      <c r="F4469" s="50"/>
      <c r="G4469" s="50"/>
    </row>
    <row r="4470" spans="6:7" x14ac:dyDescent="0.3">
      <c r="F4470" s="50"/>
      <c r="G4470" s="50"/>
    </row>
    <row r="4471" spans="6:7" x14ac:dyDescent="0.3">
      <c r="F4471" s="50"/>
      <c r="G4471" s="50"/>
    </row>
    <row r="4472" spans="6:7" x14ac:dyDescent="0.3">
      <c r="F4472" s="50"/>
      <c r="G4472" s="50"/>
    </row>
    <row r="4473" spans="6:7" x14ac:dyDescent="0.3">
      <c r="F4473" s="50"/>
      <c r="G4473" s="50"/>
    </row>
    <row r="4474" spans="6:7" x14ac:dyDescent="0.3">
      <c r="F4474" s="50"/>
      <c r="G4474" s="50"/>
    </row>
    <row r="4475" spans="6:7" x14ac:dyDescent="0.3">
      <c r="F4475" s="50"/>
      <c r="G4475" s="50"/>
    </row>
    <row r="4476" spans="6:7" x14ac:dyDescent="0.3">
      <c r="F4476" s="50"/>
      <c r="G4476" s="50"/>
    </row>
    <row r="4477" spans="6:7" x14ac:dyDescent="0.3">
      <c r="F4477" s="50"/>
      <c r="G4477" s="50"/>
    </row>
    <row r="4478" spans="6:7" x14ac:dyDescent="0.3">
      <c r="F4478" s="50"/>
      <c r="G4478" s="50"/>
    </row>
    <row r="4479" spans="6:7" x14ac:dyDescent="0.3">
      <c r="F4479" s="50"/>
      <c r="G4479" s="50"/>
    </row>
    <row r="4480" spans="6:7" x14ac:dyDescent="0.3">
      <c r="F4480" s="50"/>
      <c r="G4480" s="50"/>
    </row>
    <row r="4481" spans="6:7" x14ac:dyDescent="0.3">
      <c r="F4481" s="50"/>
      <c r="G4481" s="50"/>
    </row>
    <row r="4482" spans="6:7" x14ac:dyDescent="0.3">
      <c r="F4482" s="50"/>
      <c r="G4482" s="50"/>
    </row>
    <row r="4483" spans="6:7" x14ac:dyDescent="0.3">
      <c r="F4483" s="50"/>
      <c r="G4483" s="50"/>
    </row>
    <row r="4484" spans="6:7" x14ac:dyDescent="0.3">
      <c r="F4484" s="50"/>
      <c r="G4484" s="50"/>
    </row>
    <row r="4485" spans="6:7" x14ac:dyDescent="0.3">
      <c r="F4485" s="50"/>
      <c r="G4485" s="50"/>
    </row>
    <row r="4486" spans="6:7" x14ac:dyDescent="0.3">
      <c r="F4486" s="50"/>
      <c r="G4486" s="50"/>
    </row>
    <row r="4487" spans="6:7" x14ac:dyDescent="0.3">
      <c r="F4487" s="50"/>
      <c r="G4487" s="50"/>
    </row>
    <row r="4488" spans="6:7" x14ac:dyDescent="0.3">
      <c r="F4488" s="50"/>
      <c r="G4488" s="50"/>
    </row>
    <row r="4489" spans="6:7" x14ac:dyDescent="0.3">
      <c r="F4489" s="50"/>
      <c r="G4489" s="50"/>
    </row>
    <row r="4490" spans="6:7" x14ac:dyDescent="0.3">
      <c r="F4490" s="50"/>
      <c r="G4490" s="50"/>
    </row>
    <row r="4491" spans="6:7" x14ac:dyDescent="0.3">
      <c r="F4491" s="50"/>
      <c r="G4491" s="50"/>
    </row>
    <row r="4492" spans="6:7" x14ac:dyDescent="0.3">
      <c r="F4492" s="50"/>
      <c r="G4492" s="50"/>
    </row>
    <row r="4493" spans="6:7" x14ac:dyDescent="0.3">
      <c r="F4493" s="50"/>
      <c r="G4493" s="50"/>
    </row>
    <row r="4494" spans="6:7" x14ac:dyDescent="0.3">
      <c r="F4494" s="50"/>
      <c r="G4494" s="50"/>
    </row>
    <row r="4495" spans="6:7" x14ac:dyDescent="0.3">
      <c r="F4495" s="50"/>
      <c r="G4495" s="50"/>
    </row>
    <row r="4496" spans="6:7" x14ac:dyDescent="0.3">
      <c r="F4496" s="50"/>
      <c r="G4496" s="50"/>
    </row>
    <row r="4497" spans="6:7" x14ac:dyDescent="0.3">
      <c r="F4497" s="50"/>
      <c r="G4497" s="50"/>
    </row>
    <row r="4498" spans="6:7" x14ac:dyDescent="0.3">
      <c r="F4498" s="50"/>
      <c r="G4498" s="50"/>
    </row>
    <row r="4499" spans="6:7" x14ac:dyDescent="0.3">
      <c r="F4499" s="50"/>
      <c r="G4499" s="50"/>
    </row>
    <row r="4500" spans="6:7" x14ac:dyDescent="0.3">
      <c r="F4500" s="50"/>
      <c r="G4500" s="50"/>
    </row>
    <row r="4501" spans="6:7" x14ac:dyDescent="0.3">
      <c r="F4501" s="50"/>
      <c r="G4501" s="50"/>
    </row>
    <row r="4502" spans="6:7" x14ac:dyDescent="0.3">
      <c r="F4502" s="50"/>
      <c r="G4502" s="50"/>
    </row>
    <row r="4503" spans="6:7" x14ac:dyDescent="0.3">
      <c r="F4503" s="50"/>
      <c r="G4503" s="50"/>
    </row>
    <row r="4504" spans="6:7" x14ac:dyDescent="0.3">
      <c r="F4504" s="50"/>
      <c r="G4504" s="50"/>
    </row>
    <row r="4505" spans="6:7" x14ac:dyDescent="0.3">
      <c r="F4505" s="50"/>
      <c r="G4505" s="50"/>
    </row>
    <row r="4506" spans="6:7" x14ac:dyDescent="0.3">
      <c r="F4506" s="50"/>
      <c r="G4506" s="50"/>
    </row>
    <row r="4507" spans="6:7" x14ac:dyDescent="0.3">
      <c r="F4507" s="50"/>
      <c r="G4507" s="50"/>
    </row>
    <row r="4508" spans="6:7" x14ac:dyDescent="0.3">
      <c r="F4508" s="50"/>
      <c r="G4508" s="50"/>
    </row>
    <row r="4509" spans="6:7" x14ac:dyDescent="0.3">
      <c r="F4509" s="50"/>
      <c r="G4509" s="50"/>
    </row>
    <row r="4510" spans="6:7" x14ac:dyDescent="0.3">
      <c r="F4510" s="50"/>
      <c r="G4510" s="50"/>
    </row>
    <row r="4511" spans="6:7" x14ac:dyDescent="0.3">
      <c r="F4511" s="50"/>
      <c r="G4511" s="50"/>
    </row>
    <row r="4512" spans="6:7" x14ac:dyDescent="0.3">
      <c r="F4512" s="50"/>
      <c r="G4512" s="50"/>
    </row>
    <row r="4513" spans="6:7" x14ac:dyDescent="0.3">
      <c r="F4513" s="50"/>
      <c r="G4513" s="50"/>
    </row>
    <row r="4514" spans="6:7" x14ac:dyDescent="0.3">
      <c r="F4514" s="50"/>
      <c r="G4514" s="50"/>
    </row>
    <row r="4515" spans="6:7" x14ac:dyDescent="0.3">
      <c r="F4515" s="50"/>
      <c r="G4515" s="50"/>
    </row>
    <row r="4516" spans="6:7" x14ac:dyDescent="0.3">
      <c r="F4516" s="50"/>
      <c r="G4516" s="50"/>
    </row>
    <row r="4517" spans="6:7" x14ac:dyDescent="0.3">
      <c r="F4517" s="50"/>
      <c r="G4517" s="50"/>
    </row>
    <row r="4518" spans="6:7" x14ac:dyDescent="0.3">
      <c r="F4518" s="50"/>
      <c r="G4518" s="50"/>
    </row>
    <row r="4519" spans="6:7" x14ac:dyDescent="0.3">
      <c r="F4519" s="50"/>
      <c r="G4519" s="50"/>
    </row>
    <row r="4520" spans="6:7" x14ac:dyDescent="0.3">
      <c r="F4520" s="50"/>
      <c r="G4520" s="50"/>
    </row>
    <row r="4521" spans="6:7" x14ac:dyDescent="0.3">
      <c r="F4521" s="50"/>
      <c r="G4521" s="50"/>
    </row>
    <row r="4522" spans="6:7" x14ac:dyDescent="0.3">
      <c r="F4522" s="50"/>
      <c r="G4522" s="50"/>
    </row>
    <row r="4523" spans="6:7" x14ac:dyDescent="0.3">
      <c r="F4523" s="50"/>
      <c r="G4523" s="50"/>
    </row>
    <row r="4524" spans="6:7" x14ac:dyDescent="0.3">
      <c r="F4524" s="50"/>
      <c r="G4524" s="50"/>
    </row>
    <row r="4525" spans="6:7" x14ac:dyDescent="0.3">
      <c r="F4525" s="50"/>
      <c r="G4525" s="50"/>
    </row>
    <row r="4526" spans="6:7" x14ac:dyDescent="0.3">
      <c r="F4526" s="50"/>
      <c r="G4526" s="50"/>
    </row>
    <row r="4527" spans="6:7" x14ac:dyDescent="0.3">
      <c r="F4527" s="50"/>
      <c r="G4527" s="50"/>
    </row>
    <row r="4528" spans="6:7" x14ac:dyDescent="0.3">
      <c r="F4528" s="50"/>
      <c r="G4528" s="50"/>
    </row>
    <row r="4529" spans="6:7" x14ac:dyDescent="0.3">
      <c r="F4529" s="50"/>
      <c r="G4529" s="50"/>
    </row>
    <row r="4530" spans="6:7" x14ac:dyDescent="0.3">
      <c r="F4530" s="50"/>
      <c r="G4530" s="50"/>
    </row>
    <row r="4531" spans="6:7" x14ac:dyDescent="0.3">
      <c r="F4531" s="50"/>
      <c r="G4531" s="50"/>
    </row>
    <row r="4532" spans="6:7" x14ac:dyDescent="0.3">
      <c r="F4532" s="50"/>
      <c r="G4532" s="50"/>
    </row>
    <row r="4533" spans="6:7" x14ac:dyDescent="0.3">
      <c r="F4533" s="50"/>
      <c r="G4533" s="50"/>
    </row>
    <row r="4534" spans="6:7" x14ac:dyDescent="0.3">
      <c r="F4534" s="50"/>
      <c r="G4534" s="50"/>
    </row>
    <row r="4535" spans="6:7" x14ac:dyDescent="0.3">
      <c r="F4535" s="50"/>
      <c r="G4535" s="50"/>
    </row>
    <row r="4536" spans="6:7" x14ac:dyDescent="0.3">
      <c r="F4536" s="50"/>
      <c r="G4536" s="50"/>
    </row>
    <row r="4537" spans="6:7" x14ac:dyDescent="0.3">
      <c r="F4537" s="50"/>
      <c r="G4537" s="50"/>
    </row>
    <row r="4538" spans="6:7" x14ac:dyDescent="0.3">
      <c r="F4538" s="50"/>
      <c r="G4538" s="50"/>
    </row>
    <row r="4539" spans="6:7" x14ac:dyDescent="0.3">
      <c r="F4539" s="50"/>
      <c r="G4539" s="50"/>
    </row>
    <row r="4540" spans="6:7" x14ac:dyDescent="0.3">
      <c r="F4540" s="50"/>
      <c r="G4540" s="50"/>
    </row>
    <row r="4541" spans="6:7" x14ac:dyDescent="0.3">
      <c r="F4541" s="50"/>
      <c r="G4541" s="50"/>
    </row>
    <row r="4542" spans="6:7" x14ac:dyDescent="0.3">
      <c r="F4542" s="50"/>
      <c r="G4542" s="50"/>
    </row>
    <row r="4543" spans="6:7" x14ac:dyDescent="0.3">
      <c r="F4543" s="50"/>
      <c r="G4543" s="50"/>
    </row>
    <row r="4544" spans="6:7" x14ac:dyDescent="0.3">
      <c r="F4544" s="50"/>
      <c r="G4544" s="50"/>
    </row>
    <row r="4545" spans="6:7" x14ac:dyDescent="0.3">
      <c r="F4545" s="50"/>
      <c r="G4545" s="50"/>
    </row>
    <row r="4546" spans="6:7" x14ac:dyDescent="0.3">
      <c r="F4546" s="50"/>
      <c r="G4546" s="50"/>
    </row>
    <row r="4547" spans="6:7" x14ac:dyDescent="0.3">
      <c r="F4547" s="50"/>
      <c r="G4547" s="50"/>
    </row>
    <row r="4548" spans="6:7" x14ac:dyDescent="0.3">
      <c r="F4548" s="50"/>
      <c r="G4548" s="50"/>
    </row>
    <row r="4549" spans="6:7" x14ac:dyDescent="0.3">
      <c r="F4549" s="50"/>
      <c r="G4549" s="50"/>
    </row>
    <row r="4550" spans="6:7" x14ac:dyDescent="0.3">
      <c r="F4550" s="50"/>
      <c r="G4550" s="50"/>
    </row>
    <row r="4551" spans="6:7" x14ac:dyDescent="0.3">
      <c r="F4551" s="50"/>
      <c r="G4551" s="50"/>
    </row>
    <row r="4552" spans="6:7" x14ac:dyDescent="0.3">
      <c r="F4552" s="50"/>
      <c r="G4552" s="50"/>
    </row>
    <row r="4553" spans="6:7" x14ac:dyDescent="0.3">
      <c r="F4553" s="50"/>
      <c r="G4553" s="50"/>
    </row>
    <row r="4554" spans="6:7" x14ac:dyDescent="0.3">
      <c r="F4554" s="50"/>
      <c r="G4554" s="50"/>
    </row>
    <row r="4555" spans="6:7" x14ac:dyDescent="0.3">
      <c r="F4555" s="50"/>
      <c r="G4555" s="50"/>
    </row>
    <row r="4556" spans="6:7" x14ac:dyDescent="0.3">
      <c r="F4556" s="50"/>
      <c r="G4556" s="50"/>
    </row>
    <row r="4557" spans="6:7" x14ac:dyDescent="0.3">
      <c r="F4557" s="50"/>
      <c r="G4557" s="50"/>
    </row>
    <row r="4558" spans="6:7" x14ac:dyDescent="0.3">
      <c r="F4558" s="50"/>
      <c r="G4558" s="50"/>
    </row>
    <row r="4559" spans="6:7" x14ac:dyDescent="0.3">
      <c r="F4559" s="50"/>
      <c r="G4559" s="50"/>
    </row>
    <row r="4560" spans="6:7" x14ac:dyDescent="0.3">
      <c r="F4560" s="50"/>
      <c r="G4560" s="50"/>
    </row>
    <row r="4561" spans="6:7" x14ac:dyDescent="0.3">
      <c r="F4561" s="50"/>
      <c r="G4561" s="50"/>
    </row>
    <row r="4562" spans="6:7" x14ac:dyDescent="0.3">
      <c r="F4562" s="50"/>
      <c r="G4562" s="50"/>
    </row>
    <row r="4563" spans="6:7" x14ac:dyDescent="0.3">
      <c r="F4563" s="50"/>
      <c r="G4563" s="50"/>
    </row>
    <row r="4564" spans="6:7" x14ac:dyDescent="0.3">
      <c r="F4564" s="50"/>
      <c r="G4564" s="50"/>
    </row>
    <row r="4565" spans="6:7" x14ac:dyDescent="0.3">
      <c r="F4565" s="50"/>
      <c r="G4565" s="50"/>
    </row>
    <row r="4566" spans="6:7" x14ac:dyDescent="0.3">
      <c r="F4566" s="50"/>
      <c r="G4566" s="50"/>
    </row>
    <row r="4567" spans="6:7" x14ac:dyDescent="0.3">
      <c r="F4567" s="50"/>
      <c r="G4567" s="50"/>
    </row>
    <row r="4568" spans="6:7" x14ac:dyDescent="0.3">
      <c r="F4568" s="50"/>
      <c r="G4568" s="50"/>
    </row>
    <row r="4569" spans="6:7" x14ac:dyDescent="0.3">
      <c r="F4569" s="50"/>
      <c r="G4569" s="50"/>
    </row>
    <row r="4570" spans="6:7" x14ac:dyDescent="0.3">
      <c r="F4570" s="50"/>
      <c r="G4570" s="50"/>
    </row>
    <row r="4571" spans="6:7" x14ac:dyDescent="0.3">
      <c r="F4571" s="50"/>
      <c r="G4571" s="50"/>
    </row>
    <row r="4572" spans="6:7" x14ac:dyDescent="0.3">
      <c r="F4572" s="50"/>
      <c r="G4572" s="50"/>
    </row>
    <row r="4573" spans="6:7" x14ac:dyDescent="0.3">
      <c r="F4573" s="50"/>
      <c r="G4573" s="50"/>
    </row>
    <row r="4574" spans="6:7" x14ac:dyDescent="0.3">
      <c r="F4574" s="50"/>
      <c r="G4574" s="50"/>
    </row>
    <row r="4575" spans="6:7" x14ac:dyDescent="0.3">
      <c r="F4575" s="50"/>
      <c r="G4575" s="50"/>
    </row>
    <row r="4576" spans="6:7" x14ac:dyDescent="0.3">
      <c r="F4576" s="50"/>
      <c r="G4576" s="50"/>
    </row>
    <row r="4577" spans="6:7" x14ac:dyDescent="0.3">
      <c r="F4577" s="50"/>
      <c r="G4577" s="50"/>
    </row>
    <row r="4578" spans="6:7" x14ac:dyDescent="0.3">
      <c r="F4578" s="50"/>
      <c r="G4578" s="50"/>
    </row>
    <row r="4579" spans="6:7" x14ac:dyDescent="0.3">
      <c r="F4579" s="50"/>
      <c r="G4579" s="50"/>
    </row>
    <row r="4580" spans="6:7" x14ac:dyDescent="0.3">
      <c r="F4580" s="50"/>
      <c r="G4580" s="50"/>
    </row>
    <row r="4581" spans="6:7" x14ac:dyDescent="0.3">
      <c r="F4581" s="50"/>
      <c r="G4581" s="50"/>
    </row>
    <row r="4582" spans="6:7" x14ac:dyDescent="0.3">
      <c r="F4582" s="50"/>
      <c r="G4582" s="50"/>
    </row>
    <row r="4583" spans="6:7" x14ac:dyDescent="0.3">
      <c r="F4583" s="50"/>
      <c r="G4583" s="50"/>
    </row>
    <row r="4584" spans="6:7" x14ac:dyDescent="0.3">
      <c r="F4584" s="50"/>
      <c r="G4584" s="50"/>
    </row>
    <row r="4585" spans="6:7" x14ac:dyDescent="0.3">
      <c r="F4585" s="50"/>
      <c r="G4585" s="50"/>
    </row>
    <row r="4586" spans="6:7" x14ac:dyDescent="0.3">
      <c r="F4586" s="50"/>
      <c r="G4586" s="50"/>
    </row>
    <row r="4587" spans="6:7" x14ac:dyDescent="0.3">
      <c r="F4587" s="50"/>
      <c r="G4587" s="50"/>
    </row>
    <row r="4588" spans="6:7" x14ac:dyDescent="0.3">
      <c r="F4588" s="50"/>
      <c r="G4588" s="50"/>
    </row>
    <row r="4589" spans="6:7" x14ac:dyDescent="0.3">
      <c r="F4589" s="50"/>
      <c r="G4589" s="50"/>
    </row>
    <row r="4590" spans="6:7" x14ac:dyDescent="0.3">
      <c r="F4590" s="50"/>
      <c r="G4590" s="50"/>
    </row>
    <row r="4591" spans="6:7" x14ac:dyDescent="0.3">
      <c r="F4591" s="50"/>
      <c r="G4591" s="50"/>
    </row>
    <row r="4592" spans="6:7" x14ac:dyDescent="0.3">
      <c r="F4592" s="50"/>
      <c r="G4592" s="50"/>
    </row>
    <row r="4593" spans="6:7" x14ac:dyDescent="0.3">
      <c r="F4593" s="50"/>
      <c r="G4593" s="50"/>
    </row>
    <row r="4594" spans="6:7" x14ac:dyDescent="0.3">
      <c r="F4594" s="50"/>
      <c r="G4594" s="50"/>
    </row>
    <row r="4595" spans="6:7" x14ac:dyDescent="0.3">
      <c r="F4595" s="50"/>
      <c r="G4595" s="50"/>
    </row>
    <row r="4596" spans="6:7" x14ac:dyDescent="0.3">
      <c r="F4596" s="50"/>
      <c r="G4596" s="50"/>
    </row>
    <row r="4597" spans="6:7" x14ac:dyDescent="0.3">
      <c r="F4597" s="50"/>
      <c r="G4597" s="50"/>
    </row>
    <row r="4598" spans="6:7" x14ac:dyDescent="0.3">
      <c r="F4598" s="50"/>
      <c r="G4598" s="50"/>
    </row>
    <row r="4599" spans="6:7" x14ac:dyDescent="0.3">
      <c r="F4599" s="50"/>
      <c r="G4599" s="50"/>
    </row>
    <row r="4600" spans="6:7" x14ac:dyDescent="0.3">
      <c r="F4600" s="50"/>
      <c r="G4600" s="50"/>
    </row>
    <row r="4601" spans="6:7" x14ac:dyDescent="0.3">
      <c r="F4601" s="50"/>
      <c r="G4601" s="50"/>
    </row>
    <row r="4602" spans="6:7" x14ac:dyDescent="0.3">
      <c r="F4602" s="50"/>
      <c r="G4602" s="50"/>
    </row>
    <row r="4603" spans="6:7" x14ac:dyDescent="0.3">
      <c r="F4603" s="50"/>
      <c r="G4603" s="50"/>
    </row>
    <row r="4604" spans="6:7" x14ac:dyDescent="0.3">
      <c r="F4604" s="50"/>
      <c r="G4604" s="50"/>
    </row>
    <row r="4605" spans="6:7" x14ac:dyDescent="0.3">
      <c r="F4605" s="50"/>
      <c r="G4605" s="50"/>
    </row>
    <row r="4606" spans="6:7" x14ac:dyDescent="0.3">
      <c r="F4606" s="50"/>
      <c r="G4606" s="50"/>
    </row>
    <row r="4607" spans="6:7" x14ac:dyDescent="0.3">
      <c r="F4607" s="50"/>
      <c r="G4607" s="50"/>
    </row>
    <row r="4608" spans="6:7" x14ac:dyDescent="0.3">
      <c r="F4608" s="50"/>
      <c r="G4608" s="50"/>
    </row>
    <row r="4609" spans="6:7" x14ac:dyDescent="0.3">
      <c r="F4609" s="50"/>
      <c r="G4609" s="50"/>
    </row>
    <row r="4610" spans="6:7" x14ac:dyDescent="0.3">
      <c r="F4610" s="50"/>
      <c r="G4610" s="50"/>
    </row>
    <row r="4611" spans="6:7" x14ac:dyDescent="0.3">
      <c r="F4611" s="50"/>
      <c r="G4611" s="50"/>
    </row>
    <row r="4612" spans="6:7" x14ac:dyDescent="0.3">
      <c r="F4612" s="50"/>
      <c r="G4612" s="50"/>
    </row>
    <row r="4613" spans="6:7" x14ac:dyDescent="0.3">
      <c r="F4613" s="50"/>
      <c r="G4613" s="50"/>
    </row>
    <row r="4614" spans="6:7" x14ac:dyDescent="0.3">
      <c r="F4614" s="50"/>
      <c r="G4614" s="50"/>
    </row>
    <row r="4615" spans="6:7" x14ac:dyDescent="0.3">
      <c r="F4615" s="50"/>
      <c r="G4615" s="50"/>
    </row>
    <row r="4616" spans="6:7" x14ac:dyDescent="0.3">
      <c r="F4616" s="50"/>
      <c r="G4616" s="50"/>
    </row>
    <row r="4617" spans="6:7" x14ac:dyDescent="0.3">
      <c r="F4617" s="50"/>
      <c r="G4617" s="50"/>
    </row>
    <row r="4618" spans="6:7" x14ac:dyDescent="0.3">
      <c r="F4618" s="50"/>
      <c r="G4618" s="50"/>
    </row>
    <row r="4619" spans="6:7" x14ac:dyDescent="0.3">
      <c r="F4619" s="50"/>
      <c r="G4619" s="50"/>
    </row>
    <row r="4620" spans="6:7" x14ac:dyDescent="0.3">
      <c r="F4620" s="50"/>
      <c r="G4620" s="50"/>
    </row>
    <row r="4621" spans="6:7" x14ac:dyDescent="0.3">
      <c r="F4621" s="50"/>
      <c r="G4621" s="50"/>
    </row>
    <row r="4622" spans="6:7" x14ac:dyDescent="0.3">
      <c r="F4622" s="50"/>
      <c r="G4622" s="50"/>
    </row>
    <row r="4623" spans="6:7" x14ac:dyDescent="0.3">
      <c r="F4623" s="50"/>
      <c r="G4623" s="50"/>
    </row>
    <row r="4624" spans="6:7" x14ac:dyDescent="0.3">
      <c r="F4624" s="50"/>
      <c r="G4624" s="50"/>
    </row>
    <row r="4625" spans="6:7" x14ac:dyDescent="0.3">
      <c r="F4625" s="50"/>
      <c r="G4625" s="50"/>
    </row>
    <row r="4626" spans="6:7" x14ac:dyDescent="0.3">
      <c r="F4626" s="50"/>
      <c r="G4626" s="50"/>
    </row>
    <row r="4627" spans="6:7" x14ac:dyDescent="0.3">
      <c r="F4627" s="50"/>
      <c r="G4627" s="50"/>
    </row>
    <row r="4628" spans="6:7" x14ac:dyDescent="0.3">
      <c r="F4628" s="50"/>
      <c r="G4628" s="50"/>
    </row>
    <row r="4629" spans="6:7" x14ac:dyDescent="0.3">
      <c r="F4629" s="50"/>
      <c r="G4629" s="50"/>
    </row>
    <row r="4630" spans="6:7" x14ac:dyDescent="0.3">
      <c r="F4630" s="50"/>
      <c r="G4630" s="50"/>
    </row>
    <row r="4631" spans="6:7" x14ac:dyDescent="0.3">
      <c r="F4631" s="50"/>
      <c r="G4631" s="50"/>
    </row>
    <row r="4632" spans="6:7" x14ac:dyDescent="0.3">
      <c r="F4632" s="50"/>
      <c r="G4632" s="50"/>
    </row>
    <row r="4633" spans="6:7" x14ac:dyDescent="0.3">
      <c r="F4633" s="50"/>
      <c r="G4633" s="50"/>
    </row>
    <row r="4634" spans="6:7" x14ac:dyDescent="0.3">
      <c r="F4634" s="50"/>
      <c r="G4634" s="50"/>
    </row>
    <row r="4635" spans="6:7" x14ac:dyDescent="0.3">
      <c r="F4635" s="50"/>
      <c r="G4635" s="50"/>
    </row>
    <row r="4636" spans="6:7" x14ac:dyDescent="0.3">
      <c r="F4636" s="50"/>
      <c r="G4636" s="50"/>
    </row>
    <row r="4637" spans="6:7" x14ac:dyDescent="0.3">
      <c r="F4637" s="50"/>
      <c r="G4637" s="50"/>
    </row>
    <row r="4638" spans="6:7" x14ac:dyDescent="0.3">
      <c r="F4638" s="50"/>
      <c r="G4638" s="50"/>
    </row>
    <row r="4639" spans="6:7" x14ac:dyDescent="0.3">
      <c r="F4639" s="50"/>
      <c r="G4639" s="50"/>
    </row>
    <row r="4640" spans="6:7" x14ac:dyDescent="0.3">
      <c r="F4640" s="50"/>
      <c r="G4640" s="50"/>
    </row>
    <row r="4641" spans="6:7" x14ac:dyDescent="0.3">
      <c r="F4641" s="50"/>
      <c r="G4641" s="50"/>
    </row>
    <row r="4642" spans="6:7" x14ac:dyDescent="0.3">
      <c r="F4642" s="50"/>
      <c r="G4642" s="50"/>
    </row>
    <row r="4643" spans="6:7" x14ac:dyDescent="0.3">
      <c r="F4643" s="50"/>
      <c r="G4643" s="50"/>
    </row>
    <row r="4644" spans="6:7" x14ac:dyDescent="0.3">
      <c r="F4644" s="50"/>
      <c r="G4644" s="50"/>
    </row>
    <row r="4645" spans="6:7" x14ac:dyDescent="0.3">
      <c r="F4645" s="50"/>
      <c r="G4645" s="50"/>
    </row>
    <row r="4646" spans="6:7" x14ac:dyDescent="0.3">
      <c r="F4646" s="50"/>
      <c r="G4646" s="50"/>
    </row>
    <row r="4647" spans="6:7" x14ac:dyDescent="0.3">
      <c r="F4647" s="50"/>
      <c r="G4647" s="50"/>
    </row>
    <row r="4648" spans="6:7" x14ac:dyDescent="0.3">
      <c r="F4648" s="50"/>
      <c r="G4648" s="50"/>
    </row>
    <row r="4649" spans="6:7" x14ac:dyDescent="0.3">
      <c r="F4649" s="50"/>
      <c r="G4649" s="50"/>
    </row>
    <row r="4650" spans="6:7" x14ac:dyDescent="0.3">
      <c r="F4650" s="50"/>
      <c r="G4650" s="50"/>
    </row>
    <row r="4651" spans="6:7" x14ac:dyDescent="0.3">
      <c r="F4651" s="50"/>
      <c r="G4651" s="50"/>
    </row>
    <row r="4652" spans="6:7" x14ac:dyDescent="0.3">
      <c r="F4652" s="50"/>
      <c r="G4652" s="50"/>
    </row>
    <row r="4653" spans="6:7" x14ac:dyDescent="0.3">
      <c r="F4653" s="50"/>
      <c r="G4653" s="50"/>
    </row>
    <row r="4654" spans="6:7" x14ac:dyDescent="0.3">
      <c r="F4654" s="50"/>
      <c r="G4654" s="50"/>
    </row>
    <row r="4655" spans="6:7" x14ac:dyDescent="0.3">
      <c r="F4655" s="50"/>
      <c r="G4655" s="50"/>
    </row>
    <row r="4656" spans="6:7" x14ac:dyDescent="0.3">
      <c r="F4656" s="50"/>
      <c r="G4656" s="50"/>
    </row>
    <row r="4657" spans="6:7" x14ac:dyDescent="0.3">
      <c r="F4657" s="50"/>
      <c r="G4657" s="50"/>
    </row>
    <row r="4658" spans="6:7" x14ac:dyDescent="0.3">
      <c r="F4658" s="50"/>
      <c r="G4658" s="50"/>
    </row>
    <row r="4659" spans="6:7" x14ac:dyDescent="0.3">
      <c r="F4659" s="50"/>
      <c r="G4659" s="50"/>
    </row>
    <row r="4660" spans="6:7" x14ac:dyDescent="0.3">
      <c r="F4660" s="50"/>
      <c r="G4660" s="50"/>
    </row>
    <row r="4661" spans="6:7" x14ac:dyDescent="0.3">
      <c r="F4661" s="50"/>
      <c r="G4661" s="50"/>
    </row>
    <row r="4662" spans="6:7" x14ac:dyDescent="0.3">
      <c r="F4662" s="50"/>
      <c r="G4662" s="50"/>
    </row>
    <row r="4663" spans="6:7" x14ac:dyDescent="0.3">
      <c r="F4663" s="50"/>
      <c r="G4663" s="50"/>
    </row>
    <row r="4664" spans="6:7" x14ac:dyDescent="0.3">
      <c r="F4664" s="50"/>
      <c r="G4664" s="50"/>
    </row>
    <row r="4665" spans="6:7" x14ac:dyDescent="0.3">
      <c r="F4665" s="50"/>
      <c r="G4665" s="50"/>
    </row>
    <row r="4666" spans="6:7" x14ac:dyDescent="0.3">
      <c r="F4666" s="50"/>
      <c r="G4666" s="50"/>
    </row>
    <row r="4667" spans="6:7" x14ac:dyDescent="0.3">
      <c r="F4667" s="50"/>
      <c r="G4667" s="50"/>
    </row>
    <row r="4668" spans="6:7" x14ac:dyDescent="0.3">
      <c r="F4668" s="50"/>
      <c r="G4668" s="50"/>
    </row>
    <row r="4669" spans="6:7" x14ac:dyDescent="0.3">
      <c r="F4669" s="50"/>
      <c r="G4669" s="50"/>
    </row>
    <row r="4670" spans="6:7" x14ac:dyDescent="0.3">
      <c r="F4670" s="50"/>
      <c r="G4670" s="50"/>
    </row>
    <row r="4671" spans="6:7" x14ac:dyDescent="0.3">
      <c r="F4671" s="50"/>
      <c r="G4671" s="50"/>
    </row>
    <row r="4672" spans="6:7" x14ac:dyDescent="0.3">
      <c r="F4672" s="50"/>
      <c r="G4672" s="50"/>
    </row>
    <row r="4673" spans="6:7" x14ac:dyDescent="0.3">
      <c r="F4673" s="50"/>
      <c r="G4673" s="50"/>
    </row>
    <row r="4674" spans="6:7" x14ac:dyDescent="0.3">
      <c r="F4674" s="50"/>
      <c r="G4674" s="50"/>
    </row>
    <row r="4675" spans="6:7" x14ac:dyDescent="0.3">
      <c r="F4675" s="50"/>
      <c r="G4675" s="50"/>
    </row>
    <row r="4676" spans="6:7" x14ac:dyDescent="0.3">
      <c r="F4676" s="50"/>
      <c r="G4676" s="50"/>
    </row>
    <row r="4677" spans="6:7" x14ac:dyDescent="0.3">
      <c r="F4677" s="50"/>
      <c r="G4677" s="50"/>
    </row>
    <row r="4678" spans="6:7" x14ac:dyDescent="0.3">
      <c r="F4678" s="50"/>
      <c r="G4678" s="50"/>
    </row>
    <row r="4679" spans="6:7" x14ac:dyDescent="0.3">
      <c r="F4679" s="50"/>
      <c r="G4679" s="50"/>
    </row>
    <row r="4680" spans="6:7" x14ac:dyDescent="0.3">
      <c r="F4680" s="50"/>
      <c r="G4680" s="50"/>
    </row>
    <row r="4681" spans="6:7" x14ac:dyDescent="0.3">
      <c r="F4681" s="50"/>
      <c r="G4681" s="50"/>
    </row>
    <row r="4682" spans="6:7" x14ac:dyDescent="0.3">
      <c r="F4682" s="50"/>
      <c r="G4682" s="50"/>
    </row>
    <row r="4683" spans="6:7" x14ac:dyDescent="0.3">
      <c r="F4683" s="50"/>
      <c r="G4683" s="50"/>
    </row>
    <row r="4684" spans="6:7" x14ac:dyDescent="0.3">
      <c r="F4684" s="50"/>
      <c r="G4684" s="50"/>
    </row>
    <row r="4685" spans="6:7" x14ac:dyDescent="0.3">
      <c r="F4685" s="50"/>
      <c r="G4685" s="50"/>
    </row>
    <row r="4686" spans="6:7" x14ac:dyDescent="0.3">
      <c r="F4686" s="50"/>
      <c r="G4686" s="50"/>
    </row>
    <row r="4687" spans="6:7" x14ac:dyDescent="0.3">
      <c r="F4687" s="50"/>
      <c r="G4687" s="50"/>
    </row>
    <row r="4688" spans="6:7" x14ac:dyDescent="0.3">
      <c r="F4688" s="50"/>
      <c r="G4688" s="50"/>
    </row>
    <row r="4689" spans="6:7" x14ac:dyDescent="0.3">
      <c r="F4689" s="50"/>
      <c r="G4689" s="50"/>
    </row>
    <row r="4690" spans="6:7" x14ac:dyDescent="0.3">
      <c r="F4690" s="50"/>
      <c r="G4690" s="50"/>
    </row>
    <row r="4691" spans="6:7" x14ac:dyDescent="0.3">
      <c r="F4691" s="50"/>
      <c r="G4691" s="50"/>
    </row>
    <row r="4692" spans="6:7" x14ac:dyDescent="0.3">
      <c r="F4692" s="50"/>
      <c r="G4692" s="50"/>
    </row>
    <row r="4693" spans="6:7" x14ac:dyDescent="0.3">
      <c r="F4693" s="50"/>
      <c r="G4693" s="50"/>
    </row>
    <row r="4694" spans="6:7" x14ac:dyDescent="0.3">
      <c r="F4694" s="50"/>
      <c r="G4694" s="50"/>
    </row>
    <row r="4695" spans="6:7" x14ac:dyDescent="0.3">
      <c r="F4695" s="50"/>
      <c r="G4695" s="50"/>
    </row>
    <row r="4696" spans="6:7" x14ac:dyDescent="0.3">
      <c r="F4696" s="50"/>
      <c r="G4696" s="50"/>
    </row>
    <row r="4697" spans="6:7" x14ac:dyDescent="0.3">
      <c r="F4697" s="50"/>
      <c r="G4697" s="50"/>
    </row>
    <row r="4698" spans="6:7" x14ac:dyDescent="0.3">
      <c r="F4698" s="50"/>
      <c r="G4698" s="50"/>
    </row>
    <row r="4699" spans="6:7" x14ac:dyDescent="0.3">
      <c r="F4699" s="50"/>
      <c r="G4699" s="50"/>
    </row>
    <row r="4700" spans="6:7" x14ac:dyDescent="0.3">
      <c r="F4700" s="50"/>
      <c r="G4700" s="50"/>
    </row>
    <row r="4701" spans="6:7" x14ac:dyDescent="0.3">
      <c r="F4701" s="50"/>
      <c r="G4701" s="50"/>
    </row>
    <row r="4702" spans="6:7" x14ac:dyDescent="0.3">
      <c r="F4702" s="50"/>
      <c r="G4702" s="50"/>
    </row>
    <row r="4703" spans="6:7" x14ac:dyDescent="0.3">
      <c r="F4703" s="50"/>
      <c r="G4703" s="50"/>
    </row>
    <row r="4704" spans="6:7" x14ac:dyDescent="0.3">
      <c r="F4704" s="50"/>
      <c r="G4704" s="50"/>
    </row>
    <row r="4705" spans="6:7" x14ac:dyDescent="0.3">
      <c r="F4705" s="50"/>
      <c r="G4705" s="50"/>
    </row>
    <row r="4706" spans="6:7" x14ac:dyDescent="0.3">
      <c r="F4706" s="50"/>
      <c r="G4706" s="50"/>
    </row>
    <row r="4707" spans="6:7" x14ac:dyDescent="0.3">
      <c r="F4707" s="50"/>
      <c r="G4707" s="50"/>
    </row>
    <row r="4708" spans="6:7" x14ac:dyDescent="0.3">
      <c r="F4708" s="50"/>
      <c r="G4708" s="50"/>
    </row>
    <row r="4709" spans="6:7" x14ac:dyDescent="0.3">
      <c r="F4709" s="50"/>
      <c r="G4709" s="50"/>
    </row>
    <row r="4710" spans="6:7" x14ac:dyDescent="0.3">
      <c r="F4710" s="50"/>
      <c r="G4710" s="50"/>
    </row>
    <row r="4711" spans="6:7" x14ac:dyDescent="0.3">
      <c r="F4711" s="50"/>
      <c r="G4711" s="50"/>
    </row>
    <row r="4712" spans="6:7" x14ac:dyDescent="0.3">
      <c r="F4712" s="50"/>
      <c r="G4712" s="50"/>
    </row>
    <row r="4713" spans="6:7" x14ac:dyDescent="0.3">
      <c r="F4713" s="50"/>
      <c r="G4713" s="50"/>
    </row>
    <row r="4714" spans="6:7" x14ac:dyDescent="0.3">
      <c r="F4714" s="50"/>
      <c r="G4714" s="50"/>
    </row>
    <row r="4715" spans="6:7" x14ac:dyDescent="0.3">
      <c r="F4715" s="50"/>
      <c r="G4715" s="50"/>
    </row>
    <row r="4716" spans="6:7" x14ac:dyDescent="0.3">
      <c r="F4716" s="50"/>
      <c r="G4716" s="50"/>
    </row>
    <row r="4717" spans="6:7" x14ac:dyDescent="0.3">
      <c r="F4717" s="50"/>
      <c r="G4717" s="50"/>
    </row>
    <row r="4718" spans="6:7" x14ac:dyDescent="0.3">
      <c r="F4718" s="50"/>
      <c r="G4718" s="50"/>
    </row>
    <row r="4719" spans="6:7" x14ac:dyDescent="0.3">
      <c r="F4719" s="50"/>
      <c r="G4719" s="50"/>
    </row>
    <row r="4720" spans="6:7" x14ac:dyDescent="0.3">
      <c r="F4720" s="50"/>
      <c r="G4720" s="50"/>
    </row>
    <row r="4721" spans="6:7" x14ac:dyDescent="0.3">
      <c r="F4721" s="50"/>
      <c r="G4721" s="50"/>
    </row>
    <row r="4722" spans="6:7" x14ac:dyDescent="0.3">
      <c r="F4722" s="50"/>
      <c r="G4722" s="50"/>
    </row>
    <row r="4723" spans="6:7" x14ac:dyDescent="0.3">
      <c r="F4723" s="50"/>
      <c r="G4723" s="50"/>
    </row>
    <row r="4724" spans="6:7" x14ac:dyDescent="0.3">
      <c r="F4724" s="50"/>
      <c r="G4724" s="50"/>
    </row>
    <row r="4725" spans="6:7" x14ac:dyDescent="0.3">
      <c r="F4725" s="50"/>
      <c r="G4725" s="50"/>
    </row>
    <row r="4726" spans="6:7" x14ac:dyDescent="0.3">
      <c r="F4726" s="50"/>
      <c r="G4726" s="50"/>
    </row>
    <row r="4727" spans="6:7" x14ac:dyDescent="0.3">
      <c r="F4727" s="50"/>
      <c r="G4727" s="50"/>
    </row>
    <row r="4728" spans="6:7" x14ac:dyDescent="0.3">
      <c r="F4728" s="50"/>
      <c r="G4728" s="50"/>
    </row>
    <row r="4729" spans="6:7" x14ac:dyDescent="0.3">
      <c r="F4729" s="50"/>
      <c r="G4729" s="50"/>
    </row>
    <row r="4730" spans="6:7" x14ac:dyDescent="0.3">
      <c r="F4730" s="50"/>
      <c r="G4730" s="50"/>
    </row>
    <row r="4731" spans="6:7" x14ac:dyDescent="0.3">
      <c r="F4731" s="50"/>
      <c r="G4731" s="50"/>
    </row>
    <row r="4732" spans="6:7" x14ac:dyDescent="0.3">
      <c r="F4732" s="50"/>
      <c r="G4732" s="50"/>
    </row>
    <row r="4733" spans="6:7" x14ac:dyDescent="0.3">
      <c r="F4733" s="50"/>
      <c r="G4733" s="50"/>
    </row>
    <row r="4734" spans="6:7" x14ac:dyDescent="0.3">
      <c r="F4734" s="50"/>
      <c r="G4734" s="50"/>
    </row>
    <row r="4735" spans="6:7" x14ac:dyDescent="0.3">
      <c r="F4735" s="50"/>
      <c r="G4735" s="50"/>
    </row>
    <row r="4736" spans="6:7" x14ac:dyDescent="0.3">
      <c r="F4736" s="50"/>
      <c r="G4736" s="50"/>
    </row>
    <row r="4737" spans="6:7" x14ac:dyDescent="0.3">
      <c r="F4737" s="50"/>
      <c r="G4737" s="50"/>
    </row>
    <row r="4738" spans="6:7" x14ac:dyDescent="0.3">
      <c r="F4738" s="50"/>
      <c r="G4738" s="50"/>
    </row>
    <row r="4739" spans="6:7" x14ac:dyDescent="0.3">
      <c r="F4739" s="50"/>
      <c r="G4739" s="50"/>
    </row>
    <row r="4740" spans="6:7" x14ac:dyDescent="0.3">
      <c r="F4740" s="50"/>
      <c r="G4740" s="50"/>
    </row>
    <row r="4741" spans="6:7" x14ac:dyDescent="0.3">
      <c r="F4741" s="50"/>
      <c r="G4741" s="50"/>
    </row>
    <row r="4742" spans="6:7" x14ac:dyDescent="0.3">
      <c r="F4742" s="50"/>
      <c r="G4742" s="50"/>
    </row>
    <row r="4743" spans="6:7" x14ac:dyDescent="0.3">
      <c r="F4743" s="50"/>
      <c r="G4743" s="50"/>
    </row>
    <row r="4744" spans="6:7" x14ac:dyDescent="0.3">
      <c r="F4744" s="50"/>
      <c r="G4744" s="50"/>
    </row>
    <row r="4745" spans="6:7" x14ac:dyDescent="0.3">
      <c r="F4745" s="50"/>
      <c r="G4745" s="50"/>
    </row>
    <row r="4746" spans="6:7" x14ac:dyDescent="0.3">
      <c r="F4746" s="50"/>
      <c r="G4746" s="50"/>
    </row>
    <row r="4747" spans="6:7" x14ac:dyDescent="0.3">
      <c r="F4747" s="50"/>
      <c r="G4747" s="50"/>
    </row>
    <row r="4748" spans="6:7" x14ac:dyDescent="0.3">
      <c r="F4748" s="50"/>
      <c r="G4748" s="50"/>
    </row>
    <row r="4749" spans="6:7" x14ac:dyDescent="0.3">
      <c r="F4749" s="50"/>
      <c r="G4749" s="50"/>
    </row>
    <row r="4750" spans="6:7" x14ac:dyDescent="0.3">
      <c r="F4750" s="50"/>
      <c r="G4750" s="50"/>
    </row>
    <row r="4751" spans="6:7" x14ac:dyDescent="0.3">
      <c r="F4751" s="50"/>
      <c r="G4751" s="50"/>
    </row>
    <row r="4752" spans="6:7" x14ac:dyDescent="0.3">
      <c r="F4752" s="50"/>
      <c r="G4752" s="50"/>
    </row>
    <row r="4753" spans="6:7" x14ac:dyDescent="0.3">
      <c r="F4753" s="50"/>
      <c r="G4753" s="50"/>
    </row>
    <row r="4754" spans="6:7" x14ac:dyDescent="0.3">
      <c r="F4754" s="50"/>
      <c r="G4754" s="50"/>
    </row>
    <row r="4755" spans="6:7" x14ac:dyDescent="0.3">
      <c r="F4755" s="50"/>
      <c r="G4755" s="50"/>
    </row>
    <row r="4756" spans="6:7" x14ac:dyDescent="0.3">
      <c r="F4756" s="50"/>
      <c r="G4756" s="50"/>
    </row>
    <row r="4757" spans="6:7" x14ac:dyDescent="0.3">
      <c r="F4757" s="50"/>
      <c r="G4757" s="50"/>
    </row>
    <row r="4758" spans="6:7" x14ac:dyDescent="0.3">
      <c r="F4758" s="50"/>
      <c r="G4758" s="50"/>
    </row>
    <row r="4759" spans="6:7" x14ac:dyDescent="0.3">
      <c r="F4759" s="50"/>
      <c r="G4759" s="50"/>
    </row>
    <row r="4760" spans="6:7" x14ac:dyDescent="0.3">
      <c r="F4760" s="50"/>
      <c r="G4760" s="50"/>
    </row>
    <row r="4761" spans="6:7" x14ac:dyDescent="0.3">
      <c r="F4761" s="50"/>
      <c r="G4761" s="50"/>
    </row>
    <row r="4762" spans="6:7" x14ac:dyDescent="0.3">
      <c r="F4762" s="50"/>
      <c r="G4762" s="50"/>
    </row>
    <row r="4763" spans="6:7" x14ac:dyDescent="0.3">
      <c r="F4763" s="50"/>
      <c r="G4763" s="50"/>
    </row>
    <row r="4764" spans="6:7" x14ac:dyDescent="0.3">
      <c r="F4764" s="50"/>
      <c r="G4764" s="50"/>
    </row>
    <row r="4765" spans="6:7" x14ac:dyDescent="0.3">
      <c r="F4765" s="50"/>
      <c r="G4765" s="50"/>
    </row>
    <row r="4766" spans="6:7" x14ac:dyDescent="0.3">
      <c r="F4766" s="50"/>
      <c r="G4766" s="50"/>
    </row>
    <row r="4767" spans="6:7" x14ac:dyDescent="0.3">
      <c r="F4767" s="50"/>
      <c r="G4767" s="50"/>
    </row>
    <row r="4768" spans="6:7" x14ac:dyDescent="0.3">
      <c r="F4768" s="50"/>
      <c r="G4768" s="50"/>
    </row>
    <row r="4769" spans="6:7" x14ac:dyDescent="0.3">
      <c r="F4769" s="50"/>
      <c r="G4769" s="50"/>
    </row>
    <row r="4770" spans="6:7" x14ac:dyDescent="0.3">
      <c r="F4770" s="50"/>
      <c r="G4770" s="50"/>
    </row>
    <row r="4771" spans="6:7" x14ac:dyDescent="0.3">
      <c r="F4771" s="50"/>
      <c r="G4771" s="50"/>
    </row>
    <row r="4772" spans="6:7" x14ac:dyDescent="0.3">
      <c r="F4772" s="50"/>
      <c r="G4772" s="50"/>
    </row>
    <row r="4773" spans="6:7" x14ac:dyDescent="0.3">
      <c r="F4773" s="50"/>
      <c r="G4773" s="50"/>
    </row>
    <row r="4774" spans="6:7" x14ac:dyDescent="0.3">
      <c r="F4774" s="50"/>
      <c r="G4774" s="50"/>
    </row>
    <row r="4775" spans="6:7" x14ac:dyDescent="0.3">
      <c r="F4775" s="50"/>
      <c r="G4775" s="50"/>
    </row>
    <row r="4776" spans="6:7" x14ac:dyDescent="0.3">
      <c r="F4776" s="50"/>
      <c r="G4776" s="50"/>
    </row>
    <row r="4777" spans="6:7" x14ac:dyDescent="0.3">
      <c r="F4777" s="50"/>
      <c r="G4777" s="50"/>
    </row>
    <row r="4778" spans="6:7" x14ac:dyDescent="0.3">
      <c r="F4778" s="50"/>
      <c r="G4778" s="50"/>
    </row>
    <row r="4779" spans="6:7" x14ac:dyDescent="0.3">
      <c r="F4779" s="50"/>
      <c r="G4779" s="50"/>
    </row>
    <row r="4780" spans="6:7" x14ac:dyDescent="0.3">
      <c r="F4780" s="50"/>
      <c r="G4780" s="50"/>
    </row>
    <row r="4781" spans="6:7" x14ac:dyDescent="0.3">
      <c r="F4781" s="50"/>
      <c r="G4781" s="50"/>
    </row>
    <row r="4782" spans="6:7" x14ac:dyDescent="0.3">
      <c r="F4782" s="50"/>
      <c r="G4782" s="50"/>
    </row>
    <row r="4783" spans="6:7" x14ac:dyDescent="0.3">
      <c r="F4783" s="50"/>
      <c r="G4783" s="50"/>
    </row>
    <row r="4784" spans="6:7" x14ac:dyDescent="0.3">
      <c r="F4784" s="50"/>
      <c r="G4784" s="50"/>
    </row>
    <row r="4785" spans="6:7" x14ac:dyDescent="0.3">
      <c r="F4785" s="50"/>
      <c r="G4785" s="50"/>
    </row>
    <row r="4786" spans="6:7" x14ac:dyDescent="0.3">
      <c r="F4786" s="50"/>
      <c r="G4786" s="50"/>
    </row>
    <row r="4787" spans="6:7" x14ac:dyDescent="0.3">
      <c r="F4787" s="50"/>
      <c r="G4787" s="50"/>
    </row>
    <row r="4788" spans="6:7" x14ac:dyDescent="0.3">
      <c r="F4788" s="50"/>
      <c r="G4788" s="50"/>
    </row>
    <row r="4789" spans="6:7" x14ac:dyDescent="0.3">
      <c r="F4789" s="50"/>
      <c r="G4789" s="50"/>
    </row>
    <row r="4790" spans="6:7" x14ac:dyDescent="0.3">
      <c r="F4790" s="50"/>
      <c r="G4790" s="50"/>
    </row>
    <row r="4791" spans="6:7" x14ac:dyDescent="0.3">
      <c r="F4791" s="50"/>
      <c r="G4791" s="50"/>
    </row>
    <row r="4792" spans="6:7" x14ac:dyDescent="0.3">
      <c r="F4792" s="50"/>
      <c r="G4792" s="50"/>
    </row>
    <row r="4793" spans="6:7" x14ac:dyDescent="0.3">
      <c r="F4793" s="50"/>
      <c r="G4793" s="50"/>
    </row>
    <row r="4794" spans="6:7" x14ac:dyDescent="0.3">
      <c r="F4794" s="50"/>
      <c r="G4794" s="50"/>
    </row>
    <row r="4795" spans="6:7" x14ac:dyDescent="0.3">
      <c r="F4795" s="50"/>
      <c r="G4795" s="50"/>
    </row>
    <row r="4796" spans="6:7" x14ac:dyDescent="0.3">
      <c r="F4796" s="50"/>
      <c r="G4796" s="50"/>
    </row>
    <row r="4797" spans="6:7" x14ac:dyDescent="0.3">
      <c r="F4797" s="50"/>
      <c r="G4797" s="50"/>
    </row>
    <row r="4798" spans="6:7" x14ac:dyDescent="0.3">
      <c r="F4798" s="50"/>
      <c r="G4798" s="50"/>
    </row>
    <row r="4799" spans="6:7" x14ac:dyDescent="0.3">
      <c r="F4799" s="50"/>
      <c r="G4799" s="50"/>
    </row>
    <row r="4800" spans="6:7" x14ac:dyDescent="0.3">
      <c r="F4800" s="50"/>
      <c r="G4800" s="50"/>
    </row>
    <row r="4801" spans="6:7" x14ac:dyDescent="0.3">
      <c r="F4801" s="50"/>
      <c r="G4801" s="50"/>
    </row>
    <row r="4802" spans="6:7" x14ac:dyDescent="0.3">
      <c r="F4802" s="50"/>
      <c r="G4802" s="50"/>
    </row>
    <row r="4803" spans="6:7" x14ac:dyDescent="0.3">
      <c r="F4803" s="50"/>
      <c r="G4803" s="50"/>
    </row>
    <row r="4804" spans="6:7" x14ac:dyDescent="0.3">
      <c r="F4804" s="50"/>
      <c r="G4804" s="50"/>
    </row>
    <row r="4805" spans="6:7" x14ac:dyDescent="0.3">
      <c r="F4805" s="50"/>
      <c r="G4805" s="50"/>
    </row>
    <row r="4806" spans="6:7" x14ac:dyDescent="0.3">
      <c r="F4806" s="50"/>
      <c r="G4806" s="50"/>
    </row>
    <row r="4807" spans="6:7" x14ac:dyDescent="0.3">
      <c r="F4807" s="50"/>
      <c r="G4807" s="50"/>
    </row>
    <row r="4808" spans="6:7" x14ac:dyDescent="0.3">
      <c r="F4808" s="50"/>
      <c r="G4808" s="50"/>
    </row>
    <row r="4809" spans="6:7" x14ac:dyDescent="0.3">
      <c r="F4809" s="50"/>
      <c r="G4809" s="50"/>
    </row>
    <row r="4810" spans="6:7" x14ac:dyDescent="0.3">
      <c r="F4810" s="50"/>
      <c r="G4810" s="50"/>
    </row>
    <row r="4811" spans="6:7" x14ac:dyDescent="0.3">
      <c r="F4811" s="50"/>
      <c r="G4811" s="50"/>
    </row>
    <row r="4812" spans="6:7" x14ac:dyDescent="0.3">
      <c r="F4812" s="50"/>
      <c r="G4812" s="50"/>
    </row>
    <row r="4813" spans="6:7" x14ac:dyDescent="0.3">
      <c r="F4813" s="50"/>
      <c r="G4813" s="50"/>
    </row>
    <row r="4814" spans="6:7" x14ac:dyDescent="0.3">
      <c r="F4814" s="50"/>
      <c r="G4814" s="50"/>
    </row>
    <row r="4815" spans="6:7" x14ac:dyDescent="0.3">
      <c r="F4815" s="50"/>
      <c r="G4815" s="50"/>
    </row>
    <row r="4816" spans="6:7" x14ac:dyDescent="0.3">
      <c r="F4816" s="50"/>
      <c r="G4816" s="50"/>
    </row>
    <row r="4817" spans="6:7" x14ac:dyDescent="0.3">
      <c r="F4817" s="50"/>
      <c r="G4817" s="50"/>
    </row>
    <row r="4818" spans="6:7" x14ac:dyDescent="0.3">
      <c r="F4818" s="50"/>
      <c r="G4818" s="50"/>
    </row>
    <row r="4819" spans="6:7" x14ac:dyDescent="0.3">
      <c r="F4819" s="50"/>
      <c r="G4819" s="50"/>
    </row>
    <row r="4820" spans="6:7" x14ac:dyDescent="0.3">
      <c r="F4820" s="50"/>
      <c r="G4820" s="50"/>
    </row>
    <row r="4821" spans="6:7" x14ac:dyDescent="0.3">
      <c r="F4821" s="50"/>
      <c r="G4821" s="50"/>
    </row>
    <row r="4822" spans="6:7" x14ac:dyDescent="0.3">
      <c r="F4822" s="50"/>
      <c r="G4822" s="50"/>
    </row>
    <row r="4823" spans="6:7" x14ac:dyDescent="0.3">
      <c r="F4823" s="50"/>
      <c r="G4823" s="50"/>
    </row>
    <row r="4824" spans="6:7" x14ac:dyDescent="0.3">
      <c r="F4824" s="50"/>
      <c r="G4824" s="50"/>
    </row>
    <row r="4825" spans="6:7" x14ac:dyDescent="0.3">
      <c r="F4825" s="50"/>
      <c r="G4825" s="50"/>
    </row>
    <row r="4826" spans="6:7" x14ac:dyDescent="0.3">
      <c r="F4826" s="50"/>
      <c r="G4826" s="50"/>
    </row>
    <row r="4827" spans="6:7" x14ac:dyDescent="0.3">
      <c r="F4827" s="50"/>
      <c r="G4827" s="50"/>
    </row>
    <row r="4828" spans="6:7" x14ac:dyDescent="0.3">
      <c r="F4828" s="50"/>
      <c r="G4828" s="50"/>
    </row>
    <row r="4829" spans="6:7" x14ac:dyDescent="0.3">
      <c r="F4829" s="50"/>
      <c r="G4829" s="50"/>
    </row>
    <row r="4830" spans="6:7" x14ac:dyDescent="0.3">
      <c r="F4830" s="50"/>
      <c r="G4830" s="50"/>
    </row>
    <row r="4831" spans="6:7" x14ac:dyDescent="0.3">
      <c r="F4831" s="50"/>
      <c r="G4831" s="50"/>
    </row>
    <row r="4832" spans="6:7" x14ac:dyDescent="0.3">
      <c r="F4832" s="50"/>
      <c r="G4832" s="50"/>
    </row>
    <row r="4833" spans="6:7" x14ac:dyDescent="0.3">
      <c r="F4833" s="50"/>
      <c r="G4833" s="50"/>
    </row>
    <row r="4834" spans="6:7" x14ac:dyDescent="0.3">
      <c r="F4834" s="50"/>
      <c r="G4834" s="50"/>
    </row>
    <row r="4835" spans="6:7" x14ac:dyDescent="0.3">
      <c r="F4835" s="50"/>
      <c r="G4835" s="50"/>
    </row>
    <row r="4836" spans="6:7" x14ac:dyDescent="0.3">
      <c r="F4836" s="50"/>
      <c r="G4836" s="50"/>
    </row>
    <row r="4837" spans="6:7" x14ac:dyDescent="0.3">
      <c r="F4837" s="50"/>
      <c r="G4837" s="50"/>
    </row>
    <row r="4838" spans="6:7" x14ac:dyDescent="0.3">
      <c r="F4838" s="50"/>
      <c r="G4838" s="50"/>
    </row>
    <row r="4839" spans="6:7" x14ac:dyDescent="0.3">
      <c r="F4839" s="50"/>
      <c r="G4839" s="50"/>
    </row>
    <row r="4840" spans="6:7" x14ac:dyDescent="0.3">
      <c r="F4840" s="50"/>
      <c r="G4840" s="50"/>
    </row>
    <row r="4841" spans="6:7" x14ac:dyDescent="0.3">
      <c r="F4841" s="50"/>
      <c r="G4841" s="50"/>
    </row>
    <row r="4842" spans="6:7" x14ac:dyDescent="0.3">
      <c r="F4842" s="50"/>
      <c r="G4842" s="50"/>
    </row>
    <row r="4843" spans="6:7" x14ac:dyDescent="0.3">
      <c r="F4843" s="50"/>
      <c r="G4843" s="50"/>
    </row>
    <row r="4844" spans="6:7" x14ac:dyDescent="0.3">
      <c r="F4844" s="50"/>
      <c r="G4844" s="50"/>
    </row>
    <row r="4845" spans="6:7" x14ac:dyDescent="0.3">
      <c r="F4845" s="50"/>
      <c r="G4845" s="50"/>
    </row>
    <row r="4846" spans="6:7" x14ac:dyDescent="0.3">
      <c r="F4846" s="50"/>
      <c r="G4846" s="50"/>
    </row>
    <row r="4847" spans="6:7" x14ac:dyDescent="0.3">
      <c r="F4847" s="50"/>
      <c r="G4847" s="50"/>
    </row>
    <row r="4848" spans="6:7" x14ac:dyDescent="0.3">
      <c r="F4848" s="50"/>
      <c r="G4848" s="50"/>
    </row>
    <row r="4849" spans="6:7" x14ac:dyDescent="0.3">
      <c r="F4849" s="50"/>
      <c r="G4849" s="50"/>
    </row>
    <row r="4850" spans="6:7" x14ac:dyDescent="0.3">
      <c r="F4850" s="50"/>
      <c r="G4850" s="50"/>
    </row>
    <row r="4851" spans="6:7" x14ac:dyDescent="0.3">
      <c r="F4851" s="50"/>
      <c r="G4851" s="50"/>
    </row>
    <row r="4852" spans="6:7" x14ac:dyDescent="0.3">
      <c r="F4852" s="50"/>
      <c r="G4852" s="50"/>
    </row>
    <row r="4853" spans="6:7" x14ac:dyDescent="0.3">
      <c r="F4853" s="50"/>
      <c r="G4853" s="50"/>
    </row>
    <row r="4854" spans="6:7" x14ac:dyDescent="0.3">
      <c r="F4854" s="50"/>
      <c r="G4854" s="50"/>
    </row>
    <row r="4855" spans="6:7" x14ac:dyDescent="0.3">
      <c r="F4855" s="50"/>
      <c r="G4855" s="50"/>
    </row>
    <row r="4856" spans="6:7" x14ac:dyDescent="0.3">
      <c r="F4856" s="50"/>
      <c r="G4856" s="50"/>
    </row>
    <row r="4857" spans="6:7" x14ac:dyDescent="0.3">
      <c r="F4857" s="50"/>
      <c r="G4857" s="50"/>
    </row>
    <row r="4858" spans="6:7" x14ac:dyDescent="0.3">
      <c r="F4858" s="50"/>
      <c r="G4858" s="50"/>
    </row>
    <row r="4859" spans="6:7" x14ac:dyDescent="0.3">
      <c r="F4859" s="50"/>
      <c r="G4859" s="50"/>
    </row>
    <row r="4860" spans="6:7" x14ac:dyDescent="0.3">
      <c r="F4860" s="50"/>
      <c r="G4860" s="50"/>
    </row>
    <row r="4861" spans="6:7" x14ac:dyDescent="0.3">
      <c r="F4861" s="50"/>
      <c r="G4861" s="50"/>
    </row>
    <row r="4862" spans="6:7" x14ac:dyDescent="0.3">
      <c r="F4862" s="50"/>
      <c r="G4862" s="50"/>
    </row>
    <row r="4863" spans="6:7" x14ac:dyDescent="0.3">
      <c r="F4863" s="50"/>
      <c r="G4863" s="50"/>
    </row>
    <row r="4864" spans="6:7" x14ac:dyDescent="0.3">
      <c r="F4864" s="50"/>
      <c r="G4864" s="50"/>
    </row>
    <row r="4865" spans="6:7" x14ac:dyDescent="0.3">
      <c r="F4865" s="50"/>
      <c r="G4865" s="50"/>
    </row>
    <row r="4866" spans="6:7" x14ac:dyDescent="0.3">
      <c r="F4866" s="50"/>
      <c r="G4866" s="50"/>
    </row>
    <row r="4867" spans="6:7" x14ac:dyDescent="0.3">
      <c r="F4867" s="50"/>
      <c r="G4867" s="50"/>
    </row>
    <row r="4868" spans="6:7" x14ac:dyDescent="0.3">
      <c r="F4868" s="50"/>
      <c r="G4868" s="50"/>
    </row>
    <row r="4869" spans="6:7" x14ac:dyDescent="0.3">
      <c r="F4869" s="50"/>
      <c r="G4869" s="50"/>
    </row>
    <row r="4870" spans="6:7" x14ac:dyDescent="0.3">
      <c r="F4870" s="50"/>
      <c r="G4870" s="50"/>
    </row>
    <row r="4871" spans="6:7" x14ac:dyDescent="0.3">
      <c r="F4871" s="50"/>
      <c r="G4871" s="50"/>
    </row>
    <row r="4872" spans="6:7" x14ac:dyDescent="0.3">
      <c r="F4872" s="50"/>
      <c r="G4872" s="50"/>
    </row>
    <row r="4873" spans="6:7" x14ac:dyDescent="0.3">
      <c r="F4873" s="50"/>
      <c r="G4873" s="50"/>
    </row>
    <row r="4874" spans="6:7" x14ac:dyDescent="0.3">
      <c r="F4874" s="50"/>
      <c r="G4874" s="50"/>
    </row>
    <row r="4875" spans="6:7" x14ac:dyDescent="0.3">
      <c r="F4875" s="50"/>
      <c r="G4875" s="50"/>
    </row>
    <row r="4876" spans="6:7" x14ac:dyDescent="0.3">
      <c r="F4876" s="50"/>
      <c r="G4876" s="50"/>
    </row>
    <row r="4877" spans="6:7" x14ac:dyDescent="0.3">
      <c r="F4877" s="50"/>
      <c r="G4877" s="50"/>
    </row>
    <row r="4878" spans="6:7" x14ac:dyDescent="0.3">
      <c r="F4878" s="50"/>
      <c r="G4878" s="50"/>
    </row>
    <row r="4879" spans="6:7" x14ac:dyDescent="0.3">
      <c r="F4879" s="50"/>
      <c r="G4879" s="50"/>
    </row>
    <row r="4880" spans="6:7" x14ac:dyDescent="0.3">
      <c r="F4880" s="50"/>
      <c r="G4880" s="50"/>
    </row>
    <row r="4881" spans="6:7" x14ac:dyDescent="0.3">
      <c r="F4881" s="50"/>
      <c r="G4881" s="50"/>
    </row>
    <row r="4882" spans="6:7" x14ac:dyDescent="0.3">
      <c r="F4882" s="50"/>
      <c r="G4882" s="50"/>
    </row>
    <row r="4883" spans="6:7" x14ac:dyDescent="0.3">
      <c r="F4883" s="50"/>
      <c r="G4883" s="50"/>
    </row>
    <row r="4884" spans="6:7" x14ac:dyDescent="0.3">
      <c r="F4884" s="50"/>
      <c r="G4884" s="50"/>
    </row>
    <row r="4885" spans="6:7" x14ac:dyDescent="0.3">
      <c r="F4885" s="50"/>
      <c r="G4885" s="50"/>
    </row>
    <row r="4886" spans="6:7" x14ac:dyDescent="0.3">
      <c r="F4886" s="50"/>
      <c r="G4886" s="50"/>
    </row>
    <row r="4887" spans="6:7" x14ac:dyDescent="0.3">
      <c r="F4887" s="50"/>
      <c r="G4887" s="50"/>
    </row>
    <row r="4888" spans="6:7" x14ac:dyDescent="0.3">
      <c r="F4888" s="50"/>
      <c r="G4888" s="50"/>
    </row>
    <row r="4889" spans="6:7" x14ac:dyDescent="0.3">
      <c r="F4889" s="50"/>
      <c r="G4889" s="50"/>
    </row>
    <row r="4890" spans="6:7" x14ac:dyDescent="0.3">
      <c r="F4890" s="50"/>
      <c r="G4890" s="50"/>
    </row>
    <row r="4891" spans="6:7" x14ac:dyDescent="0.3">
      <c r="F4891" s="50"/>
      <c r="G4891" s="50"/>
    </row>
    <row r="4892" spans="6:7" x14ac:dyDescent="0.3">
      <c r="F4892" s="50"/>
      <c r="G4892" s="50"/>
    </row>
    <row r="4893" spans="6:7" x14ac:dyDescent="0.3">
      <c r="F4893" s="50"/>
      <c r="G4893" s="50"/>
    </row>
    <row r="4894" spans="6:7" x14ac:dyDescent="0.3">
      <c r="F4894" s="50"/>
      <c r="G4894" s="50"/>
    </row>
    <row r="4895" spans="6:7" x14ac:dyDescent="0.3">
      <c r="F4895" s="50"/>
      <c r="G4895" s="50"/>
    </row>
    <row r="4896" spans="6:7" x14ac:dyDescent="0.3">
      <c r="F4896" s="50"/>
      <c r="G4896" s="50"/>
    </row>
    <row r="4897" spans="6:7" x14ac:dyDescent="0.3">
      <c r="F4897" s="50"/>
      <c r="G4897" s="50"/>
    </row>
    <row r="4898" spans="6:7" x14ac:dyDescent="0.3">
      <c r="F4898" s="50"/>
      <c r="G4898" s="50"/>
    </row>
    <row r="4899" spans="6:7" x14ac:dyDescent="0.3">
      <c r="F4899" s="50"/>
      <c r="G4899" s="50"/>
    </row>
    <row r="4900" spans="6:7" x14ac:dyDescent="0.3">
      <c r="F4900" s="50"/>
      <c r="G4900" s="50"/>
    </row>
    <row r="4901" spans="6:7" x14ac:dyDescent="0.3">
      <c r="F4901" s="50"/>
      <c r="G4901" s="50"/>
    </row>
    <row r="4902" spans="6:7" x14ac:dyDescent="0.3">
      <c r="F4902" s="50"/>
      <c r="G4902" s="50"/>
    </row>
    <row r="4903" spans="6:7" x14ac:dyDescent="0.3">
      <c r="F4903" s="50"/>
      <c r="G4903" s="50"/>
    </row>
    <row r="4904" spans="6:7" x14ac:dyDescent="0.3">
      <c r="F4904" s="50"/>
      <c r="G4904" s="50"/>
    </row>
    <row r="4905" spans="6:7" x14ac:dyDescent="0.3">
      <c r="F4905" s="50"/>
      <c r="G4905" s="50"/>
    </row>
    <row r="4906" spans="6:7" x14ac:dyDescent="0.3">
      <c r="F4906" s="50"/>
      <c r="G4906" s="50"/>
    </row>
    <row r="4907" spans="6:7" x14ac:dyDescent="0.3">
      <c r="F4907" s="50"/>
      <c r="G4907" s="50"/>
    </row>
    <row r="4908" spans="6:7" x14ac:dyDescent="0.3">
      <c r="F4908" s="50"/>
      <c r="G4908" s="50"/>
    </row>
    <row r="4909" spans="6:7" x14ac:dyDescent="0.3">
      <c r="F4909" s="50"/>
      <c r="G4909" s="50"/>
    </row>
    <row r="4910" spans="6:7" x14ac:dyDescent="0.3">
      <c r="F4910" s="50"/>
      <c r="G4910" s="50"/>
    </row>
    <row r="4911" spans="6:7" x14ac:dyDescent="0.3">
      <c r="F4911" s="50"/>
      <c r="G4911" s="50"/>
    </row>
    <row r="4912" spans="6:7" x14ac:dyDescent="0.3">
      <c r="F4912" s="50"/>
      <c r="G4912" s="50"/>
    </row>
    <row r="4913" spans="6:7" x14ac:dyDescent="0.3">
      <c r="F4913" s="50"/>
      <c r="G4913" s="50"/>
    </row>
    <row r="4914" spans="6:7" x14ac:dyDescent="0.3">
      <c r="F4914" s="50"/>
      <c r="G4914" s="50"/>
    </row>
    <row r="4915" spans="6:7" x14ac:dyDescent="0.3">
      <c r="F4915" s="50"/>
      <c r="G4915" s="50"/>
    </row>
    <row r="4916" spans="6:7" x14ac:dyDescent="0.3">
      <c r="F4916" s="50"/>
      <c r="G4916" s="50"/>
    </row>
    <row r="4917" spans="6:7" x14ac:dyDescent="0.3">
      <c r="F4917" s="50"/>
      <c r="G4917" s="50"/>
    </row>
    <row r="4918" spans="6:7" x14ac:dyDescent="0.3">
      <c r="F4918" s="50"/>
      <c r="G4918" s="50"/>
    </row>
    <row r="4919" spans="6:7" x14ac:dyDescent="0.3">
      <c r="F4919" s="50"/>
      <c r="G4919" s="50"/>
    </row>
    <row r="4920" spans="6:7" x14ac:dyDescent="0.3">
      <c r="F4920" s="50"/>
      <c r="G4920" s="50"/>
    </row>
    <row r="4921" spans="6:7" x14ac:dyDescent="0.3">
      <c r="F4921" s="50"/>
      <c r="G4921" s="50"/>
    </row>
    <row r="4922" spans="6:7" x14ac:dyDescent="0.3">
      <c r="F4922" s="50"/>
      <c r="G4922" s="50"/>
    </row>
    <row r="4923" spans="6:7" x14ac:dyDescent="0.3">
      <c r="F4923" s="50"/>
      <c r="G4923" s="50"/>
    </row>
    <row r="4924" spans="6:7" x14ac:dyDescent="0.3">
      <c r="F4924" s="50"/>
      <c r="G4924" s="50"/>
    </row>
    <row r="4925" spans="6:7" x14ac:dyDescent="0.3">
      <c r="F4925" s="50"/>
      <c r="G4925" s="50"/>
    </row>
    <row r="4926" spans="6:7" x14ac:dyDescent="0.3">
      <c r="F4926" s="50"/>
      <c r="G4926" s="50"/>
    </row>
    <row r="4927" spans="6:7" x14ac:dyDescent="0.3">
      <c r="F4927" s="50"/>
      <c r="G4927" s="50"/>
    </row>
    <row r="4928" spans="6:7" x14ac:dyDescent="0.3">
      <c r="F4928" s="50"/>
      <c r="G4928" s="50"/>
    </row>
    <row r="4929" spans="6:7" x14ac:dyDescent="0.3">
      <c r="F4929" s="50"/>
      <c r="G4929" s="50"/>
    </row>
    <row r="4930" spans="6:7" x14ac:dyDescent="0.3">
      <c r="F4930" s="50"/>
      <c r="G4930" s="50"/>
    </row>
    <row r="4931" spans="6:7" x14ac:dyDescent="0.3">
      <c r="F4931" s="50"/>
      <c r="G4931" s="50"/>
    </row>
    <row r="4932" spans="6:7" x14ac:dyDescent="0.3">
      <c r="F4932" s="50"/>
      <c r="G4932" s="50"/>
    </row>
    <row r="4933" spans="6:7" x14ac:dyDescent="0.3">
      <c r="F4933" s="50"/>
      <c r="G4933" s="50"/>
    </row>
    <row r="4934" spans="6:7" x14ac:dyDescent="0.3">
      <c r="F4934" s="50"/>
      <c r="G4934" s="50"/>
    </row>
    <row r="4935" spans="6:7" x14ac:dyDescent="0.3">
      <c r="F4935" s="50"/>
      <c r="G4935" s="50"/>
    </row>
    <row r="4936" spans="6:7" x14ac:dyDescent="0.3">
      <c r="F4936" s="50"/>
      <c r="G4936" s="50"/>
    </row>
    <row r="4937" spans="6:7" x14ac:dyDescent="0.3">
      <c r="F4937" s="50"/>
      <c r="G4937" s="50"/>
    </row>
    <row r="4938" spans="6:7" x14ac:dyDescent="0.3">
      <c r="F4938" s="50"/>
      <c r="G4938" s="50"/>
    </row>
    <row r="4939" spans="6:7" x14ac:dyDescent="0.3">
      <c r="F4939" s="50"/>
      <c r="G4939" s="50"/>
    </row>
    <row r="4940" spans="6:7" x14ac:dyDescent="0.3">
      <c r="F4940" s="50"/>
      <c r="G4940" s="50"/>
    </row>
    <row r="4941" spans="6:7" x14ac:dyDescent="0.3">
      <c r="F4941" s="50"/>
      <c r="G4941" s="50"/>
    </row>
    <row r="4942" spans="6:7" x14ac:dyDescent="0.3">
      <c r="F4942" s="50"/>
      <c r="G4942" s="50"/>
    </row>
    <row r="4943" spans="6:7" x14ac:dyDescent="0.3">
      <c r="F4943" s="50"/>
      <c r="G4943" s="50"/>
    </row>
    <row r="4944" spans="6:7" x14ac:dyDescent="0.3">
      <c r="F4944" s="50"/>
      <c r="G4944" s="50"/>
    </row>
    <row r="4945" spans="6:7" x14ac:dyDescent="0.3">
      <c r="F4945" s="50"/>
      <c r="G4945" s="50"/>
    </row>
    <row r="4946" spans="6:7" x14ac:dyDescent="0.3">
      <c r="F4946" s="50"/>
      <c r="G4946" s="50"/>
    </row>
    <row r="4947" spans="6:7" x14ac:dyDescent="0.3">
      <c r="F4947" s="50"/>
      <c r="G4947" s="50"/>
    </row>
    <row r="4948" spans="6:7" x14ac:dyDescent="0.3">
      <c r="F4948" s="50"/>
      <c r="G4948" s="50"/>
    </row>
    <row r="4949" spans="6:7" x14ac:dyDescent="0.3">
      <c r="F4949" s="50"/>
      <c r="G4949" s="50"/>
    </row>
    <row r="4950" spans="6:7" x14ac:dyDescent="0.3">
      <c r="F4950" s="50"/>
      <c r="G4950" s="50"/>
    </row>
    <row r="4951" spans="6:7" x14ac:dyDescent="0.3">
      <c r="F4951" s="50"/>
      <c r="G4951" s="50"/>
    </row>
    <row r="4952" spans="6:7" x14ac:dyDescent="0.3">
      <c r="F4952" s="50"/>
      <c r="G4952" s="50"/>
    </row>
    <row r="4953" spans="6:7" x14ac:dyDescent="0.3">
      <c r="F4953" s="50"/>
      <c r="G4953" s="50"/>
    </row>
    <row r="4954" spans="6:7" x14ac:dyDescent="0.3">
      <c r="F4954" s="50"/>
      <c r="G4954" s="50"/>
    </row>
    <row r="4955" spans="6:7" x14ac:dyDescent="0.3">
      <c r="F4955" s="50"/>
      <c r="G4955" s="50"/>
    </row>
    <row r="4956" spans="6:7" x14ac:dyDescent="0.3">
      <c r="F4956" s="50"/>
      <c r="G4956" s="50"/>
    </row>
    <row r="4957" spans="6:7" x14ac:dyDescent="0.3">
      <c r="F4957" s="50"/>
      <c r="G4957" s="50"/>
    </row>
    <row r="4958" spans="6:7" x14ac:dyDescent="0.3">
      <c r="F4958" s="50"/>
      <c r="G4958" s="50"/>
    </row>
    <row r="4959" spans="6:7" x14ac:dyDescent="0.3">
      <c r="F4959" s="50"/>
      <c r="G4959" s="50"/>
    </row>
    <row r="4960" spans="6:7" x14ac:dyDescent="0.3">
      <c r="F4960" s="50"/>
      <c r="G4960" s="50"/>
    </row>
    <row r="4961" spans="6:7" x14ac:dyDescent="0.3">
      <c r="F4961" s="50"/>
      <c r="G4961" s="50"/>
    </row>
    <row r="4962" spans="6:7" x14ac:dyDescent="0.3">
      <c r="F4962" s="50"/>
      <c r="G4962" s="50"/>
    </row>
    <row r="4963" spans="6:7" x14ac:dyDescent="0.3">
      <c r="F4963" s="50"/>
      <c r="G4963" s="50"/>
    </row>
    <row r="4964" spans="6:7" x14ac:dyDescent="0.3">
      <c r="F4964" s="50"/>
      <c r="G4964" s="50"/>
    </row>
    <row r="4965" spans="6:7" x14ac:dyDescent="0.3">
      <c r="F4965" s="50"/>
      <c r="G4965" s="50"/>
    </row>
    <row r="4966" spans="6:7" x14ac:dyDescent="0.3">
      <c r="F4966" s="50"/>
      <c r="G4966" s="50"/>
    </row>
    <row r="4967" spans="6:7" x14ac:dyDescent="0.3">
      <c r="F4967" s="50"/>
      <c r="G4967" s="50"/>
    </row>
    <row r="4968" spans="6:7" x14ac:dyDescent="0.3">
      <c r="F4968" s="50"/>
      <c r="G4968" s="50"/>
    </row>
    <row r="4969" spans="6:7" x14ac:dyDescent="0.3">
      <c r="F4969" s="50"/>
      <c r="G4969" s="50"/>
    </row>
    <row r="4970" spans="6:7" x14ac:dyDescent="0.3">
      <c r="F4970" s="50"/>
      <c r="G4970" s="50"/>
    </row>
    <row r="4971" spans="6:7" x14ac:dyDescent="0.3">
      <c r="F4971" s="50"/>
      <c r="G4971" s="50"/>
    </row>
    <row r="4972" spans="6:7" x14ac:dyDescent="0.3">
      <c r="F4972" s="50"/>
      <c r="G4972" s="50"/>
    </row>
    <row r="4973" spans="6:7" x14ac:dyDescent="0.3">
      <c r="F4973" s="50"/>
      <c r="G4973" s="50"/>
    </row>
    <row r="4974" spans="6:7" x14ac:dyDescent="0.3">
      <c r="F4974" s="50"/>
      <c r="G4974" s="50"/>
    </row>
    <row r="4975" spans="6:7" x14ac:dyDescent="0.3">
      <c r="F4975" s="50"/>
      <c r="G4975" s="50"/>
    </row>
    <row r="4976" spans="6:7" x14ac:dyDescent="0.3">
      <c r="F4976" s="50"/>
      <c r="G4976" s="50"/>
    </row>
    <row r="4977" spans="6:7" x14ac:dyDescent="0.3">
      <c r="F4977" s="50"/>
      <c r="G4977" s="50"/>
    </row>
    <row r="4978" spans="6:7" x14ac:dyDescent="0.3">
      <c r="F4978" s="50"/>
      <c r="G4978" s="50"/>
    </row>
    <row r="4979" spans="6:7" x14ac:dyDescent="0.3">
      <c r="F4979" s="50"/>
      <c r="G4979" s="50"/>
    </row>
    <row r="4980" spans="6:7" x14ac:dyDescent="0.3">
      <c r="F4980" s="50"/>
      <c r="G4980" s="50"/>
    </row>
    <row r="4981" spans="6:7" x14ac:dyDescent="0.3">
      <c r="F4981" s="50"/>
      <c r="G4981" s="50"/>
    </row>
    <row r="4982" spans="6:7" x14ac:dyDescent="0.3">
      <c r="F4982" s="50"/>
      <c r="G4982" s="50"/>
    </row>
    <row r="4983" spans="6:7" x14ac:dyDescent="0.3">
      <c r="F4983" s="50"/>
      <c r="G4983" s="50"/>
    </row>
    <row r="4984" spans="6:7" x14ac:dyDescent="0.3">
      <c r="F4984" s="50"/>
      <c r="G4984" s="50"/>
    </row>
    <row r="4985" spans="6:7" x14ac:dyDescent="0.3">
      <c r="F4985" s="50"/>
      <c r="G4985" s="50"/>
    </row>
    <row r="4986" spans="6:7" x14ac:dyDescent="0.3">
      <c r="F4986" s="50"/>
      <c r="G4986" s="50"/>
    </row>
    <row r="4987" spans="6:7" x14ac:dyDescent="0.3">
      <c r="F4987" s="50"/>
      <c r="G4987" s="50"/>
    </row>
    <row r="4988" spans="6:7" x14ac:dyDescent="0.3">
      <c r="F4988" s="50"/>
      <c r="G4988" s="50"/>
    </row>
    <row r="4989" spans="6:7" x14ac:dyDescent="0.3">
      <c r="F4989" s="50"/>
      <c r="G4989" s="50"/>
    </row>
    <row r="4990" spans="6:7" x14ac:dyDescent="0.3">
      <c r="F4990" s="50"/>
      <c r="G4990" s="50"/>
    </row>
    <row r="4991" spans="6:7" x14ac:dyDescent="0.3">
      <c r="F4991" s="50"/>
      <c r="G4991" s="50"/>
    </row>
    <row r="4992" spans="6:7" x14ac:dyDescent="0.3">
      <c r="F4992" s="50"/>
      <c r="G4992" s="50"/>
    </row>
    <row r="4993" spans="6:7" x14ac:dyDescent="0.3">
      <c r="F4993" s="50"/>
      <c r="G4993" s="50"/>
    </row>
    <row r="4994" spans="6:7" x14ac:dyDescent="0.3">
      <c r="F4994" s="50"/>
      <c r="G4994" s="50"/>
    </row>
    <row r="4995" spans="6:7" x14ac:dyDescent="0.3">
      <c r="F4995" s="50"/>
      <c r="G4995" s="50"/>
    </row>
    <row r="4996" spans="6:7" x14ac:dyDescent="0.3">
      <c r="F4996" s="50"/>
      <c r="G4996" s="50"/>
    </row>
    <row r="4997" spans="6:7" x14ac:dyDescent="0.3">
      <c r="F4997" s="50"/>
      <c r="G4997" s="50"/>
    </row>
    <row r="4998" spans="6:7" x14ac:dyDescent="0.3">
      <c r="F4998" s="50"/>
      <c r="G4998" s="50"/>
    </row>
    <row r="4999" spans="6:7" x14ac:dyDescent="0.3">
      <c r="F4999" s="50"/>
      <c r="G4999" s="50"/>
    </row>
    <row r="5000" spans="6:7" x14ac:dyDescent="0.3">
      <c r="F5000" s="50"/>
      <c r="G5000" s="50"/>
    </row>
    <row r="5001" spans="6:7" x14ac:dyDescent="0.3">
      <c r="F5001" s="50"/>
      <c r="G5001" s="50"/>
    </row>
    <row r="5002" spans="6:7" x14ac:dyDescent="0.3">
      <c r="F5002" s="50"/>
      <c r="G5002" s="50"/>
    </row>
    <row r="5003" spans="6:7" x14ac:dyDescent="0.3">
      <c r="F5003" s="50"/>
      <c r="G5003" s="50"/>
    </row>
    <row r="5004" spans="6:7" x14ac:dyDescent="0.3">
      <c r="F5004" s="50"/>
      <c r="G5004" s="50"/>
    </row>
    <row r="5005" spans="6:7" x14ac:dyDescent="0.3">
      <c r="F5005" s="50"/>
      <c r="G5005" s="50"/>
    </row>
    <row r="5006" spans="6:7" x14ac:dyDescent="0.3">
      <c r="F5006" s="50"/>
      <c r="G5006" s="50"/>
    </row>
    <row r="5007" spans="6:7" x14ac:dyDescent="0.3">
      <c r="F5007" s="50"/>
      <c r="G5007" s="50"/>
    </row>
    <row r="5008" spans="6:7" x14ac:dyDescent="0.3">
      <c r="F5008" s="50"/>
      <c r="G5008" s="50"/>
    </row>
    <row r="5009" spans="6:7" x14ac:dyDescent="0.3">
      <c r="F5009" s="50"/>
      <c r="G5009" s="50"/>
    </row>
    <row r="5010" spans="6:7" x14ac:dyDescent="0.3">
      <c r="F5010" s="50"/>
      <c r="G5010" s="50"/>
    </row>
    <row r="5011" spans="6:7" x14ac:dyDescent="0.3">
      <c r="F5011" s="50"/>
      <c r="G5011" s="50"/>
    </row>
    <row r="5012" spans="6:7" x14ac:dyDescent="0.3">
      <c r="F5012" s="50"/>
      <c r="G5012" s="50"/>
    </row>
    <row r="5013" spans="6:7" x14ac:dyDescent="0.3">
      <c r="F5013" s="50"/>
      <c r="G5013" s="50"/>
    </row>
    <row r="5014" spans="6:7" x14ac:dyDescent="0.3">
      <c r="F5014" s="50"/>
      <c r="G5014" s="50"/>
    </row>
    <row r="5015" spans="6:7" x14ac:dyDescent="0.3">
      <c r="F5015" s="50"/>
      <c r="G5015" s="50"/>
    </row>
    <row r="5016" spans="6:7" x14ac:dyDescent="0.3">
      <c r="F5016" s="50"/>
      <c r="G5016" s="50"/>
    </row>
    <row r="5017" spans="6:7" x14ac:dyDescent="0.3">
      <c r="F5017" s="50"/>
      <c r="G5017" s="50"/>
    </row>
    <row r="5018" spans="6:7" x14ac:dyDescent="0.3">
      <c r="F5018" s="50"/>
      <c r="G5018" s="50"/>
    </row>
    <row r="5019" spans="6:7" x14ac:dyDescent="0.3">
      <c r="F5019" s="50"/>
      <c r="G5019" s="50"/>
    </row>
    <row r="5020" spans="6:7" x14ac:dyDescent="0.3">
      <c r="F5020" s="50"/>
      <c r="G5020" s="50"/>
    </row>
    <row r="5021" spans="6:7" x14ac:dyDescent="0.3">
      <c r="F5021" s="50"/>
      <c r="G5021" s="50"/>
    </row>
    <row r="5022" spans="6:7" x14ac:dyDescent="0.3">
      <c r="F5022" s="50"/>
      <c r="G5022" s="50"/>
    </row>
    <row r="5023" spans="6:7" x14ac:dyDescent="0.3">
      <c r="F5023" s="50"/>
      <c r="G5023" s="50"/>
    </row>
    <row r="5024" spans="6:7" x14ac:dyDescent="0.3">
      <c r="F5024" s="50"/>
      <c r="G5024" s="50"/>
    </row>
    <row r="5025" spans="6:7" x14ac:dyDescent="0.3">
      <c r="F5025" s="50"/>
      <c r="G5025" s="50"/>
    </row>
    <row r="5026" spans="6:7" x14ac:dyDescent="0.3">
      <c r="F5026" s="50"/>
      <c r="G5026" s="50"/>
    </row>
    <row r="5027" spans="6:7" x14ac:dyDescent="0.3">
      <c r="F5027" s="50"/>
      <c r="G5027" s="50"/>
    </row>
    <row r="5028" spans="6:7" x14ac:dyDescent="0.3">
      <c r="F5028" s="50"/>
      <c r="G5028" s="50"/>
    </row>
    <row r="5029" spans="6:7" x14ac:dyDescent="0.3">
      <c r="F5029" s="50"/>
      <c r="G5029" s="50"/>
    </row>
    <row r="5030" spans="6:7" x14ac:dyDescent="0.3">
      <c r="F5030" s="50"/>
      <c r="G5030" s="50"/>
    </row>
    <row r="5031" spans="6:7" x14ac:dyDescent="0.3">
      <c r="F5031" s="50"/>
      <c r="G5031" s="50"/>
    </row>
    <row r="5032" spans="6:7" x14ac:dyDescent="0.3">
      <c r="F5032" s="50"/>
      <c r="G5032" s="50"/>
    </row>
    <row r="5033" spans="6:7" x14ac:dyDescent="0.3">
      <c r="F5033" s="50"/>
      <c r="G5033" s="50"/>
    </row>
    <row r="5034" spans="6:7" x14ac:dyDescent="0.3">
      <c r="F5034" s="50"/>
      <c r="G5034" s="50"/>
    </row>
    <row r="5035" spans="6:7" x14ac:dyDescent="0.3">
      <c r="F5035" s="50"/>
      <c r="G5035" s="50"/>
    </row>
    <row r="5036" spans="6:7" x14ac:dyDescent="0.3">
      <c r="F5036" s="50"/>
      <c r="G5036" s="50"/>
    </row>
    <row r="5037" spans="6:7" x14ac:dyDescent="0.3">
      <c r="F5037" s="50"/>
      <c r="G5037" s="50"/>
    </row>
    <row r="5038" spans="6:7" x14ac:dyDescent="0.3">
      <c r="F5038" s="50"/>
      <c r="G5038" s="50"/>
    </row>
    <row r="5039" spans="6:7" x14ac:dyDescent="0.3">
      <c r="F5039" s="50"/>
      <c r="G5039" s="50"/>
    </row>
    <row r="5040" spans="6:7" x14ac:dyDescent="0.3">
      <c r="F5040" s="50"/>
      <c r="G5040" s="50"/>
    </row>
    <row r="5041" spans="6:7" x14ac:dyDescent="0.3">
      <c r="F5041" s="50"/>
      <c r="G5041" s="50"/>
    </row>
    <row r="5042" spans="6:7" x14ac:dyDescent="0.3">
      <c r="F5042" s="50"/>
      <c r="G5042" s="50"/>
    </row>
    <row r="5043" spans="6:7" x14ac:dyDescent="0.3">
      <c r="F5043" s="50"/>
      <c r="G5043" s="50"/>
    </row>
    <row r="5044" spans="6:7" x14ac:dyDescent="0.3">
      <c r="F5044" s="50"/>
      <c r="G5044" s="50"/>
    </row>
    <row r="5045" spans="6:7" x14ac:dyDescent="0.3">
      <c r="F5045" s="50"/>
      <c r="G5045" s="50"/>
    </row>
    <row r="5046" spans="6:7" x14ac:dyDescent="0.3">
      <c r="F5046" s="50"/>
      <c r="G5046" s="50"/>
    </row>
    <row r="5047" spans="6:7" x14ac:dyDescent="0.3">
      <c r="F5047" s="50"/>
      <c r="G5047" s="50"/>
    </row>
    <row r="5048" spans="6:7" x14ac:dyDescent="0.3">
      <c r="F5048" s="50"/>
      <c r="G5048" s="50"/>
    </row>
    <row r="5049" spans="6:7" x14ac:dyDescent="0.3">
      <c r="F5049" s="50"/>
      <c r="G5049" s="50"/>
    </row>
    <row r="5050" spans="6:7" x14ac:dyDescent="0.3">
      <c r="F5050" s="50"/>
      <c r="G5050" s="50"/>
    </row>
    <row r="5051" spans="6:7" x14ac:dyDescent="0.3">
      <c r="F5051" s="50"/>
      <c r="G5051" s="50"/>
    </row>
    <row r="5052" spans="6:7" x14ac:dyDescent="0.3">
      <c r="F5052" s="50"/>
      <c r="G5052" s="50"/>
    </row>
    <row r="5053" spans="6:7" x14ac:dyDescent="0.3">
      <c r="F5053" s="50"/>
      <c r="G5053" s="50"/>
    </row>
    <row r="5054" spans="6:7" x14ac:dyDescent="0.3">
      <c r="F5054" s="50"/>
      <c r="G5054" s="50"/>
    </row>
    <row r="5055" spans="6:7" x14ac:dyDescent="0.3">
      <c r="F5055" s="50"/>
      <c r="G5055" s="50"/>
    </row>
    <row r="5056" spans="6:7" x14ac:dyDescent="0.3">
      <c r="F5056" s="50"/>
      <c r="G5056" s="50"/>
    </row>
    <row r="5057" spans="6:7" x14ac:dyDescent="0.3">
      <c r="F5057" s="50"/>
      <c r="G5057" s="50"/>
    </row>
    <row r="5058" spans="6:7" x14ac:dyDescent="0.3">
      <c r="F5058" s="50"/>
      <c r="G5058" s="50"/>
    </row>
    <row r="5059" spans="6:7" x14ac:dyDescent="0.3">
      <c r="F5059" s="50"/>
      <c r="G5059" s="50"/>
    </row>
    <row r="5060" spans="6:7" x14ac:dyDescent="0.3">
      <c r="F5060" s="50"/>
      <c r="G5060" s="50"/>
    </row>
    <row r="5061" spans="6:7" x14ac:dyDescent="0.3">
      <c r="F5061" s="50"/>
      <c r="G5061" s="50"/>
    </row>
    <row r="5062" spans="6:7" x14ac:dyDescent="0.3">
      <c r="F5062" s="50"/>
      <c r="G5062" s="50"/>
    </row>
    <row r="5063" spans="6:7" x14ac:dyDescent="0.3">
      <c r="F5063" s="50"/>
      <c r="G5063" s="50"/>
    </row>
    <row r="5064" spans="6:7" x14ac:dyDescent="0.3">
      <c r="F5064" s="50"/>
      <c r="G5064" s="50"/>
    </row>
    <row r="5065" spans="6:7" x14ac:dyDescent="0.3">
      <c r="F5065" s="50"/>
      <c r="G5065" s="50"/>
    </row>
    <row r="5066" spans="6:7" x14ac:dyDescent="0.3">
      <c r="F5066" s="50"/>
      <c r="G5066" s="50"/>
    </row>
    <row r="5067" spans="6:7" x14ac:dyDescent="0.3">
      <c r="F5067" s="50"/>
      <c r="G5067" s="50"/>
    </row>
    <row r="5068" spans="6:7" x14ac:dyDescent="0.3">
      <c r="F5068" s="50"/>
      <c r="G5068" s="50"/>
    </row>
    <row r="5069" spans="6:7" x14ac:dyDescent="0.3">
      <c r="F5069" s="50"/>
      <c r="G5069" s="50"/>
    </row>
    <row r="5070" spans="6:7" x14ac:dyDescent="0.3">
      <c r="F5070" s="50"/>
      <c r="G5070" s="50"/>
    </row>
    <row r="5071" spans="6:7" x14ac:dyDescent="0.3">
      <c r="F5071" s="50"/>
      <c r="G5071" s="50"/>
    </row>
    <row r="5072" spans="6:7" x14ac:dyDescent="0.3">
      <c r="F5072" s="50"/>
      <c r="G5072" s="50"/>
    </row>
    <row r="5073" spans="6:7" x14ac:dyDescent="0.3">
      <c r="F5073" s="50"/>
      <c r="G5073" s="50"/>
    </row>
    <row r="5074" spans="6:7" x14ac:dyDescent="0.3">
      <c r="F5074" s="50"/>
      <c r="G5074" s="50"/>
    </row>
    <row r="5075" spans="6:7" x14ac:dyDescent="0.3">
      <c r="F5075" s="50"/>
      <c r="G5075" s="50"/>
    </row>
    <row r="5076" spans="6:7" x14ac:dyDescent="0.3">
      <c r="F5076" s="50"/>
      <c r="G5076" s="50"/>
    </row>
    <row r="5077" spans="6:7" x14ac:dyDescent="0.3">
      <c r="F5077" s="50"/>
      <c r="G5077" s="50"/>
    </row>
    <row r="5078" spans="6:7" x14ac:dyDescent="0.3">
      <c r="F5078" s="50"/>
      <c r="G5078" s="50"/>
    </row>
    <row r="5079" spans="6:7" x14ac:dyDescent="0.3">
      <c r="F5079" s="50"/>
      <c r="G5079" s="50"/>
    </row>
    <row r="5080" spans="6:7" x14ac:dyDescent="0.3">
      <c r="F5080" s="50"/>
      <c r="G5080" s="50"/>
    </row>
    <row r="5081" spans="6:7" x14ac:dyDescent="0.3">
      <c r="F5081" s="50"/>
      <c r="G5081" s="50"/>
    </row>
    <row r="5082" spans="6:7" x14ac:dyDescent="0.3">
      <c r="F5082" s="50"/>
      <c r="G5082" s="50"/>
    </row>
    <row r="5083" spans="6:7" x14ac:dyDescent="0.3">
      <c r="F5083" s="50"/>
      <c r="G5083" s="50"/>
    </row>
    <row r="5084" spans="6:7" x14ac:dyDescent="0.3">
      <c r="F5084" s="50"/>
      <c r="G5084" s="50"/>
    </row>
    <row r="5085" spans="6:7" x14ac:dyDescent="0.3">
      <c r="F5085" s="50"/>
      <c r="G5085" s="50"/>
    </row>
    <row r="5086" spans="6:7" x14ac:dyDescent="0.3">
      <c r="F5086" s="50"/>
      <c r="G5086" s="50"/>
    </row>
    <row r="5087" spans="6:7" x14ac:dyDescent="0.3">
      <c r="F5087" s="50"/>
      <c r="G5087" s="50"/>
    </row>
    <row r="5088" spans="6:7" x14ac:dyDescent="0.3">
      <c r="F5088" s="50"/>
      <c r="G5088" s="50"/>
    </row>
    <row r="5089" spans="6:7" x14ac:dyDescent="0.3">
      <c r="F5089" s="50"/>
      <c r="G5089" s="50"/>
    </row>
    <row r="5090" spans="6:7" x14ac:dyDescent="0.3">
      <c r="F5090" s="50"/>
      <c r="G5090" s="50"/>
    </row>
    <row r="5091" spans="6:7" x14ac:dyDescent="0.3">
      <c r="F5091" s="50"/>
      <c r="G5091" s="50"/>
    </row>
    <row r="5092" spans="6:7" x14ac:dyDescent="0.3">
      <c r="F5092" s="50"/>
      <c r="G5092" s="50"/>
    </row>
    <row r="5093" spans="6:7" x14ac:dyDescent="0.3">
      <c r="F5093" s="50"/>
      <c r="G5093" s="50"/>
    </row>
    <row r="5094" spans="6:7" x14ac:dyDescent="0.3">
      <c r="F5094" s="50"/>
      <c r="G5094" s="50"/>
    </row>
    <row r="5095" spans="6:7" x14ac:dyDescent="0.3">
      <c r="F5095" s="50"/>
      <c r="G5095" s="50"/>
    </row>
    <row r="5096" spans="6:7" x14ac:dyDescent="0.3">
      <c r="F5096" s="50"/>
      <c r="G5096" s="50"/>
    </row>
    <row r="5097" spans="6:7" x14ac:dyDescent="0.3">
      <c r="F5097" s="50"/>
      <c r="G5097" s="50"/>
    </row>
    <row r="5098" spans="6:7" x14ac:dyDescent="0.3">
      <c r="F5098" s="50"/>
      <c r="G5098" s="50"/>
    </row>
    <row r="5099" spans="6:7" x14ac:dyDescent="0.3">
      <c r="F5099" s="50"/>
      <c r="G5099" s="50"/>
    </row>
    <row r="5100" spans="6:7" x14ac:dyDescent="0.3">
      <c r="F5100" s="50"/>
      <c r="G5100" s="50"/>
    </row>
    <row r="5101" spans="6:7" x14ac:dyDescent="0.3">
      <c r="F5101" s="50"/>
      <c r="G5101" s="50"/>
    </row>
    <row r="5102" spans="6:7" x14ac:dyDescent="0.3">
      <c r="F5102" s="50"/>
      <c r="G5102" s="50"/>
    </row>
    <row r="5103" spans="6:7" x14ac:dyDescent="0.3">
      <c r="F5103" s="50"/>
      <c r="G5103" s="50"/>
    </row>
    <row r="5104" spans="6:7" x14ac:dyDescent="0.3">
      <c r="F5104" s="50"/>
      <c r="G5104" s="50"/>
    </row>
    <row r="5105" spans="6:7" x14ac:dyDescent="0.3">
      <c r="F5105" s="50"/>
      <c r="G5105" s="50"/>
    </row>
    <row r="5106" spans="6:7" x14ac:dyDescent="0.3">
      <c r="F5106" s="50"/>
      <c r="G5106" s="50"/>
    </row>
    <row r="5107" spans="6:7" x14ac:dyDescent="0.3">
      <c r="F5107" s="50"/>
      <c r="G5107" s="50"/>
    </row>
    <row r="5108" spans="6:7" x14ac:dyDescent="0.3">
      <c r="F5108" s="50"/>
      <c r="G5108" s="50"/>
    </row>
    <row r="5109" spans="6:7" x14ac:dyDescent="0.3">
      <c r="F5109" s="50"/>
      <c r="G5109" s="50"/>
    </row>
    <row r="5110" spans="6:7" x14ac:dyDescent="0.3">
      <c r="F5110" s="50"/>
      <c r="G5110" s="50"/>
    </row>
    <row r="5111" spans="6:7" x14ac:dyDescent="0.3">
      <c r="F5111" s="50"/>
      <c r="G5111" s="50"/>
    </row>
    <row r="5112" spans="6:7" x14ac:dyDescent="0.3">
      <c r="F5112" s="50"/>
      <c r="G5112" s="50"/>
    </row>
    <row r="5113" spans="6:7" x14ac:dyDescent="0.3">
      <c r="F5113" s="50"/>
      <c r="G5113" s="50"/>
    </row>
    <row r="5114" spans="6:7" x14ac:dyDescent="0.3">
      <c r="F5114" s="50"/>
      <c r="G5114" s="50"/>
    </row>
    <row r="5115" spans="6:7" x14ac:dyDescent="0.3">
      <c r="F5115" s="50"/>
      <c r="G5115" s="50"/>
    </row>
    <row r="5116" spans="6:7" x14ac:dyDescent="0.3">
      <c r="F5116" s="50"/>
      <c r="G5116" s="50"/>
    </row>
    <row r="5117" spans="6:7" x14ac:dyDescent="0.3">
      <c r="F5117" s="50"/>
      <c r="G5117" s="50"/>
    </row>
    <row r="5118" spans="6:7" x14ac:dyDescent="0.3">
      <c r="F5118" s="50"/>
      <c r="G5118" s="50"/>
    </row>
    <row r="5119" spans="6:7" x14ac:dyDescent="0.3">
      <c r="F5119" s="50"/>
      <c r="G5119" s="50"/>
    </row>
    <row r="5120" spans="6:7" x14ac:dyDescent="0.3">
      <c r="F5120" s="50"/>
      <c r="G5120" s="50"/>
    </row>
    <row r="5121" spans="6:7" x14ac:dyDescent="0.3">
      <c r="F5121" s="50"/>
      <c r="G5121" s="50"/>
    </row>
    <row r="5122" spans="6:7" x14ac:dyDescent="0.3">
      <c r="F5122" s="50"/>
      <c r="G5122" s="50"/>
    </row>
    <row r="5123" spans="6:7" x14ac:dyDescent="0.3">
      <c r="F5123" s="50"/>
      <c r="G5123" s="50"/>
    </row>
    <row r="5124" spans="6:7" x14ac:dyDescent="0.3">
      <c r="F5124" s="50"/>
      <c r="G5124" s="50"/>
    </row>
    <row r="5125" spans="6:7" x14ac:dyDescent="0.3">
      <c r="F5125" s="50"/>
      <c r="G5125" s="50"/>
    </row>
    <row r="5126" spans="6:7" x14ac:dyDescent="0.3">
      <c r="F5126" s="50"/>
      <c r="G5126" s="50"/>
    </row>
    <row r="5127" spans="6:7" x14ac:dyDescent="0.3">
      <c r="F5127" s="50"/>
      <c r="G5127" s="50"/>
    </row>
    <row r="5128" spans="6:7" x14ac:dyDescent="0.3">
      <c r="F5128" s="50"/>
      <c r="G5128" s="50"/>
    </row>
    <row r="5129" spans="6:7" x14ac:dyDescent="0.3">
      <c r="F5129" s="50"/>
      <c r="G5129" s="50"/>
    </row>
    <row r="5130" spans="6:7" x14ac:dyDescent="0.3">
      <c r="F5130" s="50"/>
      <c r="G5130" s="50"/>
    </row>
    <row r="5131" spans="6:7" x14ac:dyDescent="0.3">
      <c r="F5131" s="50"/>
      <c r="G5131" s="50"/>
    </row>
    <row r="5132" spans="6:7" x14ac:dyDescent="0.3">
      <c r="F5132" s="50"/>
      <c r="G5132" s="50"/>
    </row>
    <row r="5133" spans="6:7" x14ac:dyDescent="0.3">
      <c r="F5133" s="50"/>
      <c r="G5133" s="50"/>
    </row>
    <row r="5134" spans="6:7" x14ac:dyDescent="0.3">
      <c r="F5134" s="50"/>
      <c r="G5134" s="50"/>
    </row>
    <row r="5135" spans="6:7" x14ac:dyDescent="0.3">
      <c r="F5135" s="50"/>
      <c r="G5135" s="50"/>
    </row>
    <row r="5136" spans="6:7" x14ac:dyDescent="0.3">
      <c r="F5136" s="50"/>
      <c r="G5136" s="50"/>
    </row>
    <row r="5137" spans="6:7" x14ac:dyDescent="0.3">
      <c r="F5137" s="50"/>
      <c r="G5137" s="50"/>
    </row>
    <row r="5138" spans="6:7" x14ac:dyDescent="0.3">
      <c r="F5138" s="50"/>
      <c r="G5138" s="50"/>
    </row>
    <row r="5139" spans="6:7" x14ac:dyDescent="0.3">
      <c r="F5139" s="50"/>
      <c r="G5139" s="50"/>
    </row>
    <row r="5140" spans="6:7" x14ac:dyDescent="0.3">
      <c r="F5140" s="50"/>
      <c r="G5140" s="50"/>
    </row>
    <row r="5141" spans="6:7" x14ac:dyDescent="0.3">
      <c r="F5141" s="50"/>
      <c r="G5141" s="50"/>
    </row>
    <row r="5142" spans="6:7" x14ac:dyDescent="0.3">
      <c r="F5142" s="50"/>
      <c r="G5142" s="50"/>
    </row>
    <row r="5143" spans="6:7" x14ac:dyDescent="0.3">
      <c r="F5143" s="50"/>
      <c r="G5143" s="50"/>
    </row>
    <row r="5144" spans="6:7" x14ac:dyDescent="0.3">
      <c r="F5144" s="50"/>
      <c r="G5144" s="50"/>
    </row>
    <row r="5145" spans="6:7" x14ac:dyDescent="0.3">
      <c r="F5145" s="50"/>
      <c r="G5145" s="50"/>
    </row>
    <row r="5146" spans="6:7" x14ac:dyDescent="0.3">
      <c r="F5146" s="50"/>
      <c r="G5146" s="50"/>
    </row>
    <row r="5147" spans="6:7" x14ac:dyDescent="0.3">
      <c r="F5147" s="50"/>
      <c r="G5147" s="50"/>
    </row>
    <row r="5148" spans="6:7" x14ac:dyDescent="0.3">
      <c r="F5148" s="50"/>
      <c r="G5148" s="50"/>
    </row>
    <row r="5149" spans="6:7" x14ac:dyDescent="0.3">
      <c r="F5149" s="50"/>
      <c r="G5149" s="50"/>
    </row>
    <row r="5150" spans="6:7" x14ac:dyDescent="0.3">
      <c r="F5150" s="50"/>
      <c r="G5150" s="50"/>
    </row>
    <row r="5151" spans="6:7" x14ac:dyDescent="0.3">
      <c r="F5151" s="50"/>
      <c r="G5151" s="50"/>
    </row>
    <row r="5152" spans="6:7" x14ac:dyDescent="0.3">
      <c r="F5152" s="50"/>
      <c r="G5152" s="50"/>
    </row>
    <row r="5153" spans="6:7" x14ac:dyDescent="0.3">
      <c r="F5153" s="50"/>
      <c r="G5153" s="50"/>
    </row>
    <row r="5154" spans="6:7" x14ac:dyDescent="0.3">
      <c r="F5154" s="50"/>
      <c r="G5154" s="50"/>
    </row>
    <row r="5155" spans="6:7" x14ac:dyDescent="0.3">
      <c r="F5155" s="50"/>
      <c r="G5155" s="50"/>
    </row>
    <row r="5156" spans="6:7" x14ac:dyDescent="0.3">
      <c r="F5156" s="50"/>
      <c r="G5156" s="50"/>
    </row>
    <row r="5157" spans="6:7" x14ac:dyDescent="0.3">
      <c r="F5157" s="50"/>
      <c r="G5157" s="50"/>
    </row>
    <row r="5158" spans="6:7" x14ac:dyDescent="0.3">
      <c r="F5158" s="50"/>
      <c r="G5158" s="50"/>
    </row>
    <row r="5159" spans="6:7" x14ac:dyDescent="0.3">
      <c r="F5159" s="50"/>
      <c r="G5159" s="50"/>
    </row>
    <row r="5160" spans="6:7" x14ac:dyDescent="0.3">
      <c r="F5160" s="50"/>
      <c r="G5160" s="50"/>
    </row>
    <row r="5161" spans="6:7" x14ac:dyDescent="0.3">
      <c r="F5161" s="50"/>
      <c r="G5161" s="50"/>
    </row>
    <row r="5162" spans="6:7" x14ac:dyDescent="0.3">
      <c r="F5162" s="50"/>
      <c r="G5162" s="50"/>
    </row>
    <row r="5163" spans="6:7" x14ac:dyDescent="0.3">
      <c r="F5163" s="50"/>
      <c r="G5163" s="50"/>
    </row>
    <row r="5164" spans="6:7" x14ac:dyDescent="0.3">
      <c r="F5164" s="50"/>
      <c r="G5164" s="50"/>
    </row>
    <row r="5165" spans="6:7" x14ac:dyDescent="0.3">
      <c r="F5165" s="50"/>
      <c r="G5165" s="50"/>
    </row>
    <row r="5166" spans="6:7" x14ac:dyDescent="0.3">
      <c r="F5166" s="50"/>
      <c r="G5166" s="50"/>
    </row>
    <row r="5167" spans="6:7" x14ac:dyDescent="0.3">
      <c r="F5167" s="50"/>
      <c r="G5167" s="50"/>
    </row>
    <row r="5168" spans="6:7" x14ac:dyDescent="0.3">
      <c r="F5168" s="50"/>
      <c r="G5168" s="50"/>
    </row>
    <row r="5169" spans="6:7" x14ac:dyDescent="0.3">
      <c r="F5169" s="50"/>
      <c r="G5169" s="50"/>
    </row>
    <row r="5170" spans="6:7" x14ac:dyDescent="0.3">
      <c r="F5170" s="50"/>
      <c r="G5170" s="50"/>
    </row>
    <row r="5171" spans="6:7" x14ac:dyDescent="0.3">
      <c r="F5171" s="50"/>
      <c r="G5171" s="50"/>
    </row>
    <row r="5172" spans="6:7" x14ac:dyDescent="0.3">
      <c r="F5172" s="50"/>
      <c r="G5172" s="50"/>
    </row>
    <row r="5173" spans="6:7" x14ac:dyDescent="0.3">
      <c r="F5173" s="50"/>
      <c r="G5173" s="50"/>
    </row>
    <row r="5174" spans="6:7" x14ac:dyDescent="0.3">
      <c r="F5174" s="50"/>
      <c r="G5174" s="50"/>
    </row>
    <row r="5175" spans="6:7" x14ac:dyDescent="0.3">
      <c r="F5175" s="50"/>
      <c r="G5175" s="50"/>
    </row>
    <row r="5176" spans="6:7" x14ac:dyDescent="0.3">
      <c r="F5176" s="50"/>
      <c r="G5176" s="50"/>
    </row>
    <row r="5177" spans="6:7" x14ac:dyDescent="0.3">
      <c r="F5177" s="50"/>
      <c r="G5177" s="50"/>
    </row>
    <row r="5178" spans="6:7" x14ac:dyDescent="0.3">
      <c r="F5178" s="50"/>
      <c r="G5178" s="50"/>
    </row>
    <row r="5179" spans="6:7" x14ac:dyDescent="0.3">
      <c r="F5179" s="50"/>
      <c r="G5179" s="50"/>
    </row>
    <row r="5180" spans="6:7" x14ac:dyDescent="0.3">
      <c r="F5180" s="50"/>
      <c r="G5180" s="50"/>
    </row>
    <row r="5181" spans="6:7" x14ac:dyDescent="0.3">
      <c r="F5181" s="50"/>
      <c r="G5181" s="50"/>
    </row>
    <row r="5182" spans="6:7" x14ac:dyDescent="0.3">
      <c r="F5182" s="50"/>
      <c r="G5182" s="50"/>
    </row>
    <row r="5183" spans="6:7" x14ac:dyDescent="0.3">
      <c r="F5183" s="50"/>
      <c r="G5183" s="50"/>
    </row>
    <row r="5184" spans="6:7" x14ac:dyDescent="0.3">
      <c r="F5184" s="50"/>
      <c r="G5184" s="50"/>
    </row>
    <row r="5185" spans="6:7" x14ac:dyDescent="0.3">
      <c r="F5185" s="50"/>
      <c r="G5185" s="50"/>
    </row>
    <row r="5186" spans="6:7" x14ac:dyDescent="0.3">
      <c r="F5186" s="50"/>
      <c r="G5186" s="50"/>
    </row>
    <row r="5187" spans="6:7" x14ac:dyDescent="0.3">
      <c r="F5187" s="50"/>
      <c r="G5187" s="50"/>
    </row>
    <row r="5188" spans="6:7" x14ac:dyDescent="0.3">
      <c r="F5188" s="50"/>
      <c r="G5188" s="50"/>
    </row>
    <row r="5189" spans="6:7" x14ac:dyDescent="0.3">
      <c r="F5189" s="50"/>
      <c r="G5189" s="50"/>
    </row>
    <row r="5190" spans="6:7" x14ac:dyDescent="0.3">
      <c r="F5190" s="50"/>
      <c r="G5190" s="50"/>
    </row>
    <row r="5191" spans="6:7" x14ac:dyDescent="0.3">
      <c r="F5191" s="50"/>
      <c r="G5191" s="50"/>
    </row>
    <row r="5192" spans="6:7" x14ac:dyDescent="0.3">
      <c r="F5192" s="50"/>
      <c r="G5192" s="50"/>
    </row>
    <row r="5193" spans="6:7" x14ac:dyDescent="0.3">
      <c r="F5193" s="50"/>
      <c r="G5193" s="50"/>
    </row>
    <row r="5194" spans="6:7" x14ac:dyDescent="0.3">
      <c r="F5194" s="50"/>
      <c r="G5194" s="50"/>
    </row>
    <row r="5195" spans="6:7" x14ac:dyDescent="0.3">
      <c r="F5195" s="50"/>
      <c r="G5195" s="50"/>
    </row>
    <row r="5196" spans="6:7" x14ac:dyDescent="0.3">
      <c r="F5196" s="50"/>
      <c r="G5196" s="50"/>
    </row>
    <row r="5197" spans="6:7" x14ac:dyDescent="0.3">
      <c r="F5197" s="50"/>
      <c r="G5197" s="50"/>
    </row>
    <row r="5198" spans="6:7" x14ac:dyDescent="0.3">
      <c r="F5198" s="50"/>
      <c r="G5198" s="50"/>
    </row>
    <row r="5199" spans="6:7" x14ac:dyDescent="0.3">
      <c r="F5199" s="50"/>
      <c r="G5199" s="50"/>
    </row>
    <row r="5200" spans="6:7" x14ac:dyDescent="0.3">
      <c r="F5200" s="50"/>
      <c r="G5200" s="50"/>
    </row>
    <row r="5201" spans="6:7" x14ac:dyDescent="0.3">
      <c r="F5201" s="50"/>
      <c r="G5201" s="50"/>
    </row>
    <row r="5202" spans="6:7" x14ac:dyDescent="0.3">
      <c r="F5202" s="50"/>
      <c r="G5202" s="50"/>
    </row>
    <row r="5203" spans="6:7" x14ac:dyDescent="0.3">
      <c r="F5203" s="50"/>
      <c r="G5203" s="50"/>
    </row>
    <row r="5204" spans="6:7" x14ac:dyDescent="0.3">
      <c r="F5204" s="50"/>
      <c r="G5204" s="50"/>
    </row>
    <row r="5205" spans="6:7" x14ac:dyDescent="0.3">
      <c r="F5205" s="50"/>
      <c r="G5205" s="50"/>
    </row>
    <row r="5206" spans="6:7" x14ac:dyDescent="0.3">
      <c r="F5206" s="50"/>
      <c r="G5206" s="50"/>
    </row>
    <row r="5207" spans="6:7" x14ac:dyDescent="0.3">
      <c r="F5207" s="50"/>
      <c r="G5207" s="50"/>
    </row>
    <row r="5208" spans="6:7" x14ac:dyDescent="0.3">
      <c r="F5208" s="50"/>
      <c r="G5208" s="50"/>
    </row>
    <row r="5209" spans="6:7" x14ac:dyDescent="0.3">
      <c r="F5209" s="50"/>
      <c r="G5209" s="50"/>
    </row>
    <row r="5210" spans="6:7" x14ac:dyDescent="0.3">
      <c r="F5210" s="50"/>
      <c r="G5210" s="50"/>
    </row>
    <row r="5211" spans="6:7" x14ac:dyDescent="0.3">
      <c r="F5211" s="50"/>
      <c r="G5211" s="50"/>
    </row>
    <row r="5212" spans="6:7" x14ac:dyDescent="0.3">
      <c r="F5212" s="50"/>
      <c r="G5212" s="50"/>
    </row>
    <row r="5213" spans="6:7" x14ac:dyDescent="0.3">
      <c r="F5213" s="50"/>
      <c r="G5213" s="50"/>
    </row>
    <row r="5214" spans="6:7" x14ac:dyDescent="0.3">
      <c r="F5214" s="50"/>
      <c r="G5214" s="50"/>
    </row>
    <row r="5215" spans="6:7" x14ac:dyDescent="0.3">
      <c r="F5215" s="50"/>
      <c r="G5215" s="50"/>
    </row>
    <row r="5216" spans="6:7" x14ac:dyDescent="0.3">
      <c r="F5216" s="50"/>
      <c r="G5216" s="50"/>
    </row>
    <row r="5217" spans="6:7" x14ac:dyDescent="0.3">
      <c r="F5217" s="50"/>
      <c r="G5217" s="50"/>
    </row>
    <row r="5218" spans="6:7" x14ac:dyDescent="0.3">
      <c r="F5218" s="50"/>
      <c r="G5218" s="50"/>
    </row>
    <row r="5219" spans="6:7" x14ac:dyDescent="0.3">
      <c r="F5219" s="50"/>
      <c r="G5219" s="50"/>
    </row>
    <row r="5220" spans="6:7" x14ac:dyDescent="0.3">
      <c r="F5220" s="50"/>
      <c r="G5220" s="50"/>
    </row>
    <row r="5221" spans="6:7" x14ac:dyDescent="0.3">
      <c r="F5221" s="50"/>
      <c r="G5221" s="50"/>
    </row>
    <row r="5222" spans="6:7" x14ac:dyDescent="0.3">
      <c r="F5222" s="50"/>
      <c r="G5222" s="50"/>
    </row>
    <row r="5223" spans="6:7" x14ac:dyDescent="0.3">
      <c r="F5223" s="50"/>
      <c r="G5223" s="50"/>
    </row>
    <row r="5224" spans="6:7" x14ac:dyDescent="0.3">
      <c r="F5224" s="50"/>
      <c r="G5224" s="50"/>
    </row>
    <row r="5225" spans="6:7" x14ac:dyDescent="0.3">
      <c r="F5225" s="50"/>
      <c r="G5225" s="50"/>
    </row>
    <row r="5226" spans="6:7" x14ac:dyDescent="0.3">
      <c r="F5226" s="50"/>
      <c r="G5226" s="50"/>
    </row>
    <row r="5227" spans="6:7" x14ac:dyDescent="0.3">
      <c r="F5227" s="50"/>
      <c r="G5227" s="50"/>
    </row>
    <row r="5228" spans="6:7" x14ac:dyDescent="0.3">
      <c r="F5228" s="50"/>
      <c r="G5228" s="50"/>
    </row>
    <row r="5229" spans="6:7" x14ac:dyDescent="0.3">
      <c r="F5229" s="50"/>
      <c r="G5229" s="50"/>
    </row>
    <row r="5230" spans="6:7" x14ac:dyDescent="0.3">
      <c r="F5230" s="50"/>
      <c r="G5230" s="50"/>
    </row>
    <row r="5231" spans="6:7" x14ac:dyDescent="0.3">
      <c r="F5231" s="50"/>
      <c r="G5231" s="50"/>
    </row>
    <row r="5232" spans="6:7" x14ac:dyDescent="0.3">
      <c r="F5232" s="50"/>
      <c r="G5232" s="50"/>
    </row>
    <row r="5233" spans="6:7" x14ac:dyDescent="0.3">
      <c r="F5233" s="50"/>
      <c r="G5233" s="50"/>
    </row>
    <row r="5234" spans="6:7" x14ac:dyDescent="0.3">
      <c r="F5234" s="50"/>
      <c r="G5234" s="50"/>
    </row>
    <row r="5235" spans="6:7" x14ac:dyDescent="0.3">
      <c r="F5235" s="50"/>
      <c r="G5235" s="50"/>
    </row>
    <row r="5236" spans="6:7" x14ac:dyDescent="0.3">
      <c r="F5236" s="50"/>
      <c r="G5236" s="50"/>
    </row>
    <row r="5237" spans="6:7" x14ac:dyDescent="0.3">
      <c r="F5237" s="50"/>
      <c r="G5237" s="50"/>
    </row>
    <row r="5238" spans="6:7" x14ac:dyDescent="0.3">
      <c r="F5238" s="50"/>
      <c r="G5238" s="50"/>
    </row>
    <row r="5239" spans="6:7" x14ac:dyDescent="0.3">
      <c r="F5239" s="50"/>
      <c r="G5239" s="50"/>
    </row>
    <row r="5240" spans="6:7" x14ac:dyDescent="0.3">
      <c r="F5240" s="50"/>
      <c r="G5240" s="50"/>
    </row>
    <row r="5241" spans="6:7" x14ac:dyDescent="0.3">
      <c r="F5241" s="50"/>
      <c r="G5241" s="50"/>
    </row>
    <row r="5242" spans="6:7" x14ac:dyDescent="0.3">
      <c r="F5242" s="50"/>
      <c r="G5242" s="50"/>
    </row>
    <row r="5243" spans="6:7" x14ac:dyDescent="0.3">
      <c r="F5243" s="50"/>
      <c r="G5243" s="50"/>
    </row>
    <row r="5244" spans="6:7" x14ac:dyDescent="0.3">
      <c r="F5244" s="50"/>
      <c r="G5244" s="50"/>
    </row>
    <row r="5245" spans="6:7" x14ac:dyDescent="0.3">
      <c r="F5245" s="50"/>
      <c r="G5245" s="50"/>
    </row>
    <row r="5246" spans="6:7" x14ac:dyDescent="0.3">
      <c r="F5246" s="50"/>
      <c r="G5246" s="50"/>
    </row>
    <row r="5247" spans="6:7" x14ac:dyDescent="0.3">
      <c r="F5247" s="50"/>
      <c r="G5247" s="50"/>
    </row>
    <row r="5248" spans="6:7" x14ac:dyDescent="0.3">
      <c r="F5248" s="50"/>
      <c r="G5248" s="50"/>
    </row>
    <row r="5249" spans="6:7" x14ac:dyDescent="0.3">
      <c r="F5249" s="50"/>
      <c r="G5249" s="50"/>
    </row>
    <row r="5250" spans="6:7" x14ac:dyDescent="0.3">
      <c r="F5250" s="50"/>
      <c r="G5250" s="50"/>
    </row>
    <row r="5251" spans="6:7" x14ac:dyDescent="0.3">
      <c r="F5251" s="50"/>
      <c r="G5251" s="50"/>
    </row>
    <row r="5252" spans="6:7" x14ac:dyDescent="0.3">
      <c r="F5252" s="50"/>
      <c r="G5252" s="50"/>
    </row>
    <row r="5253" spans="6:7" x14ac:dyDescent="0.3">
      <c r="F5253" s="50"/>
      <c r="G5253" s="50"/>
    </row>
    <row r="5254" spans="6:7" x14ac:dyDescent="0.3">
      <c r="F5254" s="50"/>
      <c r="G5254" s="50"/>
    </row>
    <row r="5255" spans="6:7" x14ac:dyDescent="0.3">
      <c r="F5255" s="50"/>
      <c r="G5255" s="50"/>
    </row>
    <row r="5256" spans="6:7" x14ac:dyDescent="0.3">
      <c r="F5256" s="50"/>
      <c r="G5256" s="50"/>
    </row>
    <row r="5257" spans="6:7" x14ac:dyDescent="0.3">
      <c r="F5257" s="50"/>
      <c r="G5257" s="50"/>
    </row>
    <row r="5258" spans="6:7" x14ac:dyDescent="0.3">
      <c r="F5258" s="50"/>
      <c r="G5258" s="50"/>
    </row>
    <row r="5259" spans="6:7" x14ac:dyDescent="0.3">
      <c r="F5259" s="50"/>
      <c r="G5259" s="50"/>
    </row>
    <row r="5260" spans="6:7" x14ac:dyDescent="0.3">
      <c r="F5260" s="50"/>
      <c r="G5260" s="50"/>
    </row>
    <row r="5261" spans="6:7" x14ac:dyDescent="0.3">
      <c r="F5261" s="50"/>
      <c r="G5261" s="50"/>
    </row>
    <row r="5262" spans="6:7" x14ac:dyDescent="0.3">
      <c r="F5262" s="50"/>
      <c r="G5262" s="50"/>
    </row>
    <row r="5263" spans="6:7" x14ac:dyDescent="0.3">
      <c r="F5263" s="50"/>
      <c r="G5263" s="50"/>
    </row>
    <row r="5264" spans="6:7" x14ac:dyDescent="0.3">
      <c r="F5264" s="50"/>
      <c r="G5264" s="50"/>
    </row>
    <row r="5265" spans="6:7" x14ac:dyDescent="0.3">
      <c r="F5265" s="50"/>
      <c r="G5265" s="50"/>
    </row>
    <row r="5266" spans="6:7" x14ac:dyDescent="0.3">
      <c r="F5266" s="50"/>
      <c r="G5266" s="50"/>
    </row>
    <row r="5267" spans="6:7" x14ac:dyDescent="0.3">
      <c r="F5267" s="50"/>
      <c r="G5267" s="50"/>
    </row>
    <row r="5268" spans="6:7" x14ac:dyDescent="0.3">
      <c r="F5268" s="50"/>
      <c r="G5268" s="50"/>
    </row>
    <row r="5269" spans="6:7" x14ac:dyDescent="0.3">
      <c r="F5269" s="50"/>
      <c r="G5269" s="50"/>
    </row>
    <row r="5270" spans="6:7" x14ac:dyDescent="0.3">
      <c r="F5270" s="50"/>
      <c r="G5270" s="50"/>
    </row>
    <row r="5271" spans="6:7" x14ac:dyDescent="0.3">
      <c r="F5271" s="50"/>
      <c r="G5271" s="50"/>
    </row>
    <row r="5272" spans="6:7" x14ac:dyDescent="0.3">
      <c r="F5272" s="50"/>
      <c r="G5272" s="50"/>
    </row>
    <row r="5273" spans="6:7" x14ac:dyDescent="0.3">
      <c r="F5273" s="50"/>
      <c r="G5273" s="50"/>
    </row>
    <row r="5274" spans="6:7" x14ac:dyDescent="0.3">
      <c r="F5274" s="50"/>
      <c r="G5274" s="50"/>
    </row>
    <row r="5275" spans="6:7" x14ac:dyDescent="0.3">
      <c r="F5275" s="50"/>
      <c r="G5275" s="50"/>
    </row>
    <row r="5276" spans="6:7" x14ac:dyDescent="0.3">
      <c r="F5276" s="50"/>
      <c r="G5276" s="50"/>
    </row>
    <row r="5277" spans="6:7" x14ac:dyDescent="0.3">
      <c r="F5277" s="50"/>
      <c r="G5277" s="50"/>
    </row>
    <row r="5278" spans="6:7" x14ac:dyDescent="0.3">
      <c r="F5278" s="50"/>
      <c r="G5278" s="50"/>
    </row>
    <row r="5279" spans="6:7" x14ac:dyDescent="0.3">
      <c r="F5279" s="50"/>
      <c r="G5279" s="50"/>
    </row>
    <row r="5280" spans="6:7" x14ac:dyDescent="0.3">
      <c r="F5280" s="50"/>
      <c r="G5280" s="50"/>
    </row>
    <row r="5281" spans="6:7" x14ac:dyDescent="0.3">
      <c r="F5281" s="50"/>
      <c r="G5281" s="50"/>
    </row>
    <row r="5282" spans="6:7" x14ac:dyDescent="0.3">
      <c r="F5282" s="50"/>
      <c r="G5282" s="50"/>
    </row>
    <row r="5283" spans="6:7" x14ac:dyDescent="0.3">
      <c r="F5283" s="50"/>
      <c r="G5283" s="50"/>
    </row>
    <row r="5284" spans="6:7" x14ac:dyDescent="0.3">
      <c r="F5284" s="50"/>
      <c r="G5284" s="50"/>
    </row>
    <row r="5285" spans="6:7" x14ac:dyDescent="0.3">
      <c r="F5285" s="50"/>
      <c r="G5285" s="50"/>
    </row>
    <row r="5286" spans="6:7" x14ac:dyDescent="0.3">
      <c r="F5286" s="50"/>
      <c r="G5286" s="50"/>
    </row>
    <row r="5287" spans="6:7" x14ac:dyDescent="0.3">
      <c r="F5287" s="50"/>
      <c r="G5287" s="50"/>
    </row>
    <row r="5288" spans="6:7" x14ac:dyDescent="0.3">
      <c r="F5288" s="50"/>
      <c r="G5288" s="50"/>
    </row>
    <row r="5289" spans="6:7" x14ac:dyDescent="0.3">
      <c r="F5289" s="50"/>
      <c r="G5289" s="50"/>
    </row>
    <row r="5290" spans="6:7" x14ac:dyDescent="0.3">
      <c r="F5290" s="50"/>
      <c r="G5290" s="50"/>
    </row>
    <row r="5291" spans="6:7" x14ac:dyDescent="0.3">
      <c r="F5291" s="50"/>
      <c r="G5291" s="50"/>
    </row>
    <row r="5292" spans="6:7" x14ac:dyDescent="0.3">
      <c r="F5292" s="50"/>
      <c r="G5292" s="50"/>
    </row>
    <row r="5293" spans="6:7" x14ac:dyDescent="0.3">
      <c r="F5293" s="50"/>
      <c r="G5293" s="50"/>
    </row>
    <row r="5294" spans="6:7" x14ac:dyDescent="0.3">
      <c r="F5294" s="50"/>
      <c r="G5294" s="50"/>
    </row>
    <row r="5295" spans="6:7" x14ac:dyDescent="0.3">
      <c r="F5295" s="50"/>
      <c r="G5295" s="50"/>
    </row>
    <row r="5296" spans="6:7" x14ac:dyDescent="0.3">
      <c r="F5296" s="50"/>
      <c r="G5296" s="50"/>
    </row>
    <row r="5297" spans="6:7" x14ac:dyDescent="0.3">
      <c r="F5297" s="50"/>
      <c r="G5297" s="50"/>
    </row>
    <row r="5298" spans="6:7" x14ac:dyDescent="0.3">
      <c r="F5298" s="50"/>
      <c r="G5298" s="50"/>
    </row>
    <row r="5299" spans="6:7" x14ac:dyDescent="0.3">
      <c r="F5299" s="50"/>
      <c r="G5299" s="50"/>
    </row>
    <row r="5300" spans="6:7" x14ac:dyDescent="0.3">
      <c r="F5300" s="50"/>
      <c r="G5300" s="50"/>
    </row>
    <row r="5301" spans="6:7" x14ac:dyDescent="0.3">
      <c r="F5301" s="50"/>
      <c r="G5301" s="50"/>
    </row>
    <row r="5302" spans="6:7" x14ac:dyDescent="0.3">
      <c r="F5302" s="50"/>
      <c r="G5302" s="50"/>
    </row>
    <row r="5303" spans="6:7" x14ac:dyDescent="0.3">
      <c r="F5303" s="50"/>
      <c r="G5303" s="50"/>
    </row>
    <row r="5304" spans="6:7" x14ac:dyDescent="0.3">
      <c r="F5304" s="50"/>
      <c r="G5304" s="50"/>
    </row>
    <row r="5305" spans="6:7" x14ac:dyDescent="0.3">
      <c r="F5305" s="50"/>
      <c r="G5305" s="50"/>
    </row>
    <row r="5306" spans="6:7" x14ac:dyDescent="0.3">
      <c r="F5306" s="50"/>
      <c r="G5306" s="50"/>
    </row>
    <row r="5307" spans="6:7" x14ac:dyDescent="0.3">
      <c r="F5307" s="50"/>
      <c r="G5307" s="50"/>
    </row>
    <row r="5308" spans="6:7" x14ac:dyDescent="0.3">
      <c r="F5308" s="50"/>
      <c r="G5308" s="50"/>
    </row>
    <row r="5309" spans="6:7" x14ac:dyDescent="0.3">
      <c r="F5309" s="50"/>
      <c r="G5309" s="50"/>
    </row>
    <row r="5310" spans="6:7" x14ac:dyDescent="0.3">
      <c r="F5310" s="50"/>
      <c r="G5310" s="50"/>
    </row>
    <row r="5311" spans="6:7" x14ac:dyDescent="0.3">
      <c r="F5311" s="50"/>
      <c r="G5311" s="50"/>
    </row>
    <row r="5312" spans="6:7" x14ac:dyDescent="0.3">
      <c r="F5312" s="50"/>
      <c r="G5312" s="50"/>
    </row>
    <row r="5313" spans="6:7" x14ac:dyDescent="0.3">
      <c r="F5313" s="50"/>
      <c r="G5313" s="50"/>
    </row>
    <row r="5314" spans="6:7" x14ac:dyDescent="0.3">
      <c r="F5314" s="50"/>
      <c r="G5314" s="50"/>
    </row>
    <row r="5315" spans="6:7" x14ac:dyDescent="0.3">
      <c r="F5315" s="50"/>
      <c r="G5315" s="50"/>
    </row>
    <row r="5316" spans="6:7" x14ac:dyDescent="0.3">
      <c r="F5316" s="50"/>
      <c r="G5316" s="50"/>
    </row>
    <row r="5317" spans="6:7" x14ac:dyDescent="0.3">
      <c r="F5317" s="50"/>
      <c r="G5317" s="50"/>
    </row>
    <row r="5318" spans="6:7" x14ac:dyDescent="0.3">
      <c r="F5318" s="50"/>
      <c r="G5318" s="50"/>
    </row>
    <row r="5319" spans="6:7" x14ac:dyDescent="0.3">
      <c r="F5319" s="50"/>
      <c r="G5319" s="50"/>
    </row>
    <row r="5320" spans="6:7" x14ac:dyDescent="0.3">
      <c r="F5320" s="50"/>
      <c r="G5320" s="50"/>
    </row>
    <row r="5321" spans="6:7" x14ac:dyDescent="0.3">
      <c r="F5321" s="50"/>
      <c r="G5321" s="50"/>
    </row>
    <row r="5322" spans="6:7" x14ac:dyDescent="0.3">
      <c r="F5322" s="50"/>
      <c r="G5322" s="50"/>
    </row>
    <row r="5323" spans="6:7" x14ac:dyDescent="0.3">
      <c r="F5323" s="50"/>
      <c r="G5323" s="50"/>
    </row>
    <row r="5324" spans="6:7" x14ac:dyDescent="0.3">
      <c r="F5324" s="50"/>
      <c r="G5324" s="50"/>
    </row>
    <row r="5325" spans="6:7" x14ac:dyDescent="0.3">
      <c r="F5325" s="50"/>
      <c r="G5325" s="50"/>
    </row>
    <row r="5326" spans="6:7" x14ac:dyDescent="0.3">
      <c r="F5326" s="50"/>
      <c r="G5326" s="50"/>
    </row>
    <row r="5327" spans="6:7" x14ac:dyDescent="0.3">
      <c r="F5327" s="50"/>
      <c r="G5327" s="50"/>
    </row>
    <row r="5328" spans="6:7" x14ac:dyDescent="0.3">
      <c r="F5328" s="50"/>
      <c r="G5328" s="50"/>
    </row>
    <row r="5329" spans="6:7" x14ac:dyDescent="0.3">
      <c r="F5329" s="50"/>
      <c r="G5329" s="50"/>
    </row>
    <row r="5330" spans="6:7" x14ac:dyDescent="0.3">
      <c r="F5330" s="50"/>
      <c r="G5330" s="50"/>
    </row>
    <row r="5331" spans="6:7" x14ac:dyDescent="0.3">
      <c r="F5331" s="50"/>
      <c r="G5331" s="50"/>
    </row>
    <row r="5332" spans="6:7" x14ac:dyDescent="0.3">
      <c r="F5332" s="50"/>
      <c r="G5332" s="50"/>
    </row>
    <row r="5333" spans="6:7" x14ac:dyDescent="0.3">
      <c r="F5333" s="50"/>
      <c r="G5333" s="50"/>
    </row>
    <row r="5334" spans="6:7" x14ac:dyDescent="0.3">
      <c r="F5334" s="50"/>
      <c r="G5334" s="50"/>
    </row>
    <row r="5335" spans="6:7" x14ac:dyDescent="0.3">
      <c r="F5335" s="50"/>
      <c r="G5335" s="50"/>
    </row>
    <row r="5336" spans="6:7" x14ac:dyDescent="0.3">
      <c r="F5336" s="50"/>
      <c r="G5336" s="50"/>
    </row>
    <row r="5337" spans="6:7" x14ac:dyDescent="0.3">
      <c r="F5337" s="50"/>
      <c r="G5337" s="50"/>
    </row>
    <row r="5338" spans="6:7" x14ac:dyDescent="0.3">
      <c r="F5338" s="50"/>
      <c r="G5338" s="50"/>
    </row>
    <row r="5339" spans="6:7" x14ac:dyDescent="0.3">
      <c r="F5339" s="50"/>
      <c r="G5339" s="50"/>
    </row>
    <row r="5340" spans="6:7" x14ac:dyDescent="0.3">
      <c r="F5340" s="50"/>
      <c r="G5340" s="50"/>
    </row>
    <row r="5341" spans="6:7" x14ac:dyDescent="0.3">
      <c r="F5341" s="50"/>
      <c r="G5341" s="50"/>
    </row>
    <row r="5342" spans="6:7" x14ac:dyDescent="0.3">
      <c r="F5342" s="50"/>
      <c r="G5342" s="50"/>
    </row>
    <row r="5343" spans="6:7" x14ac:dyDescent="0.3">
      <c r="F5343" s="50"/>
      <c r="G5343" s="50"/>
    </row>
    <row r="5344" spans="6:7" x14ac:dyDescent="0.3">
      <c r="F5344" s="50"/>
      <c r="G5344" s="50"/>
    </row>
    <row r="5345" spans="6:7" x14ac:dyDescent="0.3">
      <c r="F5345" s="50"/>
      <c r="G5345" s="50"/>
    </row>
    <row r="5346" spans="6:7" x14ac:dyDescent="0.3">
      <c r="F5346" s="50"/>
      <c r="G5346" s="50"/>
    </row>
    <row r="5347" spans="6:7" x14ac:dyDescent="0.3">
      <c r="F5347" s="50"/>
      <c r="G5347" s="50"/>
    </row>
    <row r="5348" spans="6:7" x14ac:dyDescent="0.3">
      <c r="F5348" s="50"/>
      <c r="G5348" s="50"/>
    </row>
    <row r="5349" spans="6:7" x14ac:dyDescent="0.3">
      <c r="F5349" s="50"/>
      <c r="G5349" s="50"/>
    </row>
    <row r="5350" spans="6:7" x14ac:dyDescent="0.3">
      <c r="F5350" s="50"/>
      <c r="G5350" s="50"/>
    </row>
    <row r="5351" spans="6:7" x14ac:dyDescent="0.3">
      <c r="F5351" s="50"/>
      <c r="G5351" s="50"/>
    </row>
    <row r="5352" spans="6:7" x14ac:dyDescent="0.3">
      <c r="F5352" s="50"/>
      <c r="G5352" s="50"/>
    </row>
    <row r="5353" spans="6:7" x14ac:dyDescent="0.3">
      <c r="F5353" s="50"/>
      <c r="G5353" s="50"/>
    </row>
    <row r="5354" spans="6:7" x14ac:dyDescent="0.3">
      <c r="F5354" s="50"/>
      <c r="G5354" s="50"/>
    </row>
    <row r="5355" spans="6:7" x14ac:dyDescent="0.3">
      <c r="F5355" s="50"/>
      <c r="G5355" s="50"/>
    </row>
    <row r="5356" spans="6:7" x14ac:dyDescent="0.3">
      <c r="F5356" s="50"/>
      <c r="G5356" s="50"/>
    </row>
    <row r="5357" spans="6:7" x14ac:dyDescent="0.3">
      <c r="F5357" s="50"/>
      <c r="G5357" s="50"/>
    </row>
    <row r="5358" spans="6:7" x14ac:dyDescent="0.3">
      <c r="F5358" s="50"/>
      <c r="G5358" s="50"/>
    </row>
    <row r="5359" spans="6:7" x14ac:dyDescent="0.3">
      <c r="F5359" s="50"/>
      <c r="G5359" s="50"/>
    </row>
    <row r="5360" spans="6:7" x14ac:dyDescent="0.3">
      <c r="F5360" s="50"/>
      <c r="G5360" s="50"/>
    </row>
    <row r="5361" spans="6:7" x14ac:dyDescent="0.3">
      <c r="F5361" s="50"/>
      <c r="G5361" s="50"/>
    </row>
    <row r="5362" spans="6:7" x14ac:dyDescent="0.3">
      <c r="F5362" s="50"/>
      <c r="G5362" s="50"/>
    </row>
    <row r="5363" spans="6:7" x14ac:dyDescent="0.3">
      <c r="F5363" s="50"/>
      <c r="G5363" s="50"/>
    </row>
    <row r="5364" spans="6:7" x14ac:dyDescent="0.3">
      <c r="F5364" s="50"/>
      <c r="G5364" s="50"/>
    </row>
    <row r="5365" spans="6:7" x14ac:dyDescent="0.3">
      <c r="F5365" s="50"/>
      <c r="G5365" s="50"/>
    </row>
    <row r="5366" spans="6:7" x14ac:dyDescent="0.3">
      <c r="F5366" s="50"/>
      <c r="G5366" s="50"/>
    </row>
    <row r="5367" spans="6:7" x14ac:dyDescent="0.3">
      <c r="F5367" s="50"/>
      <c r="G5367" s="50"/>
    </row>
    <row r="5368" spans="6:7" x14ac:dyDescent="0.3">
      <c r="F5368" s="50"/>
      <c r="G5368" s="50"/>
    </row>
    <row r="5369" spans="6:7" x14ac:dyDescent="0.3">
      <c r="F5369" s="50"/>
      <c r="G5369" s="50"/>
    </row>
    <row r="5370" spans="6:7" x14ac:dyDescent="0.3">
      <c r="F5370" s="50"/>
      <c r="G5370" s="50"/>
    </row>
    <row r="5371" spans="6:7" x14ac:dyDescent="0.3">
      <c r="F5371" s="50"/>
      <c r="G5371" s="50"/>
    </row>
    <row r="5372" spans="6:7" x14ac:dyDescent="0.3">
      <c r="F5372" s="50"/>
      <c r="G5372" s="50"/>
    </row>
    <row r="5373" spans="6:7" x14ac:dyDescent="0.3">
      <c r="F5373" s="50"/>
      <c r="G5373" s="50"/>
    </row>
    <row r="5374" spans="6:7" x14ac:dyDescent="0.3">
      <c r="F5374" s="50"/>
      <c r="G5374" s="50"/>
    </row>
    <row r="5375" spans="6:7" x14ac:dyDescent="0.3">
      <c r="F5375" s="50"/>
      <c r="G5375" s="50"/>
    </row>
    <row r="5376" spans="6:7" x14ac:dyDescent="0.3">
      <c r="F5376" s="50"/>
      <c r="G5376" s="50"/>
    </row>
    <row r="5377" spans="6:7" x14ac:dyDescent="0.3">
      <c r="F5377" s="50"/>
      <c r="G5377" s="50"/>
    </row>
    <row r="5378" spans="6:7" x14ac:dyDescent="0.3">
      <c r="F5378" s="50"/>
      <c r="G5378" s="50"/>
    </row>
    <row r="5379" spans="6:7" x14ac:dyDescent="0.3">
      <c r="F5379" s="50"/>
      <c r="G5379" s="50"/>
    </row>
    <row r="5380" spans="6:7" x14ac:dyDescent="0.3">
      <c r="F5380" s="50"/>
      <c r="G5380" s="50"/>
    </row>
    <row r="5381" spans="6:7" x14ac:dyDescent="0.3">
      <c r="F5381" s="50"/>
      <c r="G5381" s="50"/>
    </row>
    <row r="5382" spans="6:7" x14ac:dyDescent="0.3">
      <c r="F5382" s="50"/>
      <c r="G5382" s="50"/>
    </row>
    <row r="5383" spans="6:7" x14ac:dyDescent="0.3">
      <c r="F5383" s="50"/>
      <c r="G5383" s="50"/>
    </row>
    <row r="5384" spans="6:7" x14ac:dyDescent="0.3">
      <c r="F5384" s="50"/>
      <c r="G5384" s="50"/>
    </row>
    <row r="5385" spans="6:7" x14ac:dyDescent="0.3">
      <c r="F5385" s="50"/>
      <c r="G5385" s="50"/>
    </row>
    <row r="5386" spans="6:7" x14ac:dyDescent="0.3">
      <c r="F5386" s="50"/>
      <c r="G5386" s="50"/>
    </row>
    <row r="5387" spans="6:7" x14ac:dyDescent="0.3">
      <c r="F5387" s="50"/>
      <c r="G5387" s="50"/>
    </row>
    <row r="5388" spans="6:7" x14ac:dyDescent="0.3">
      <c r="F5388" s="50"/>
      <c r="G5388" s="50"/>
    </row>
    <row r="5389" spans="6:7" x14ac:dyDescent="0.3">
      <c r="F5389" s="50"/>
      <c r="G5389" s="50"/>
    </row>
    <row r="5390" spans="6:7" x14ac:dyDescent="0.3">
      <c r="F5390" s="50"/>
      <c r="G5390" s="50"/>
    </row>
    <row r="5391" spans="6:7" x14ac:dyDescent="0.3">
      <c r="F5391" s="50"/>
      <c r="G5391" s="50"/>
    </row>
    <row r="5392" spans="6:7" x14ac:dyDescent="0.3">
      <c r="F5392" s="50"/>
      <c r="G5392" s="50"/>
    </row>
    <row r="5393" spans="6:7" x14ac:dyDescent="0.3">
      <c r="F5393" s="50"/>
      <c r="G5393" s="50"/>
    </row>
    <row r="5394" spans="6:7" x14ac:dyDescent="0.3">
      <c r="F5394" s="50"/>
      <c r="G5394" s="50"/>
    </row>
    <row r="5395" spans="6:7" x14ac:dyDescent="0.3">
      <c r="F5395" s="50"/>
      <c r="G5395" s="50"/>
    </row>
    <row r="5396" spans="6:7" x14ac:dyDescent="0.3">
      <c r="F5396" s="50"/>
      <c r="G5396" s="50"/>
    </row>
    <row r="5397" spans="6:7" x14ac:dyDescent="0.3">
      <c r="F5397" s="50"/>
      <c r="G5397" s="50"/>
    </row>
    <row r="5398" spans="6:7" x14ac:dyDescent="0.3">
      <c r="F5398" s="50"/>
      <c r="G5398" s="50"/>
    </row>
    <row r="5399" spans="6:7" x14ac:dyDescent="0.3">
      <c r="F5399" s="50"/>
      <c r="G5399" s="50"/>
    </row>
    <row r="5400" spans="6:7" x14ac:dyDescent="0.3">
      <c r="F5400" s="50"/>
      <c r="G5400" s="50"/>
    </row>
    <row r="5401" spans="6:7" x14ac:dyDescent="0.3">
      <c r="F5401" s="50"/>
      <c r="G5401" s="50"/>
    </row>
    <row r="5402" spans="6:7" x14ac:dyDescent="0.3">
      <c r="F5402" s="50"/>
      <c r="G5402" s="50"/>
    </row>
    <row r="5403" spans="6:7" x14ac:dyDescent="0.3">
      <c r="F5403" s="50"/>
      <c r="G5403" s="50"/>
    </row>
    <row r="5404" spans="6:7" x14ac:dyDescent="0.3">
      <c r="F5404" s="50"/>
      <c r="G5404" s="50"/>
    </row>
    <row r="5405" spans="6:7" x14ac:dyDescent="0.3">
      <c r="F5405" s="50"/>
      <c r="G5405" s="50"/>
    </row>
    <row r="5406" spans="6:7" x14ac:dyDescent="0.3">
      <c r="F5406" s="50"/>
      <c r="G5406" s="50"/>
    </row>
    <row r="5407" spans="6:7" x14ac:dyDescent="0.3">
      <c r="F5407" s="50"/>
      <c r="G5407" s="50"/>
    </row>
    <row r="5408" spans="6:7" x14ac:dyDescent="0.3">
      <c r="F5408" s="50"/>
      <c r="G5408" s="50"/>
    </row>
    <row r="5409" spans="6:7" x14ac:dyDescent="0.3">
      <c r="F5409" s="50"/>
      <c r="G5409" s="50"/>
    </row>
    <row r="5410" spans="6:7" x14ac:dyDescent="0.3">
      <c r="F5410" s="50"/>
      <c r="G5410" s="50"/>
    </row>
    <row r="5411" spans="6:7" x14ac:dyDescent="0.3">
      <c r="F5411" s="50"/>
      <c r="G5411" s="50"/>
    </row>
    <row r="5412" spans="6:7" x14ac:dyDescent="0.3">
      <c r="F5412" s="50"/>
      <c r="G5412" s="50"/>
    </row>
    <row r="5413" spans="6:7" x14ac:dyDescent="0.3">
      <c r="F5413" s="50"/>
      <c r="G5413" s="50"/>
    </row>
    <row r="5414" spans="6:7" x14ac:dyDescent="0.3">
      <c r="F5414" s="50"/>
      <c r="G5414" s="50"/>
    </row>
    <row r="5415" spans="6:7" x14ac:dyDescent="0.3">
      <c r="F5415" s="50"/>
      <c r="G5415" s="50"/>
    </row>
    <row r="5416" spans="6:7" x14ac:dyDescent="0.3">
      <c r="F5416" s="50"/>
      <c r="G5416" s="50"/>
    </row>
    <row r="5417" spans="6:7" x14ac:dyDescent="0.3">
      <c r="F5417" s="50"/>
      <c r="G5417" s="50"/>
    </row>
    <row r="5418" spans="6:7" x14ac:dyDescent="0.3">
      <c r="F5418" s="50"/>
      <c r="G5418" s="50"/>
    </row>
    <row r="5419" spans="6:7" x14ac:dyDescent="0.3">
      <c r="F5419" s="50"/>
      <c r="G5419" s="50"/>
    </row>
    <row r="5420" spans="6:7" x14ac:dyDescent="0.3">
      <c r="F5420" s="50"/>
      <c r="G5420" s="50"/>
    </row>
    <row r="5421" spans="6:7" x14ac:dyDescent="0.3">
      <c r="F5421" s="50"/>
      <c r="G5421" s="50"/>
    </row>
    <row r="5422" spans="6:7" x14ac:dyDescent="0.3">
      <c r="F5422" s="50"/>
      <c r="G5422" s="50"/>
    </row>
    <row r="5423" spans="6:7" x14ac:dyDescent="0.3">
      <c r="F5423" s="50"/>
      <c r="G5423" s="50"/>
    </row>
    <row r="5424" spans="6:7" x14ac:dyDescent="0.3">
      <c r="F5424" s="50"/>
      <c r="G5424" s="50"/>
    </row>
    <row r="5425" spans="6:7" x14ac:dyDescent="0.3">
      <c r="F5425" s="50"/>
      <c r="G5425" s="50"/>
    </row>
    <row r="5426" spans="6:7" x14ac:dyDescent="0.3">
      <c r="F5426" s="50"/>
      <c r="G5426" s="50"/>
    </row>
    <row r="5427" spans="6:7" x14ac:dyDescent="0.3">
      <c r="F5427" s="50"/>
      <c r="G5427" s="50"/>
    </row>
    <row r="5428" spans="6:7" x14ac:dyDescent="0.3">
      <c r="F5428" s="50"/>
      <c r="G5428" s="50"/>
    </row>
    <row r="5429" spans="6:7" x14ac:dyDescent="0.3">
      <c r="F5429" s="50"/>
      <c r="G5429" s="50"/>
    </row>
    <row r="5430" spans="6:7" x14ac:dyDescent="0.3">
      <c r="F5430" s="50"/>
      <c r="G5430" s="50"/>
    </row>
    <row r="5431" spans="6:7" x14ac:dyDescent="0.3">
      <c r="F5431" s="50"/>
      <c r="G5431" s="50"/>
    </row>
    <row r="5432" spans="6:7" x14ac:dyDescent="0.3">
      <c r="F5432" s="50"/>
      <c r="G5432" s="50"/>
    </row>
    <row r="5433" spans="6:7" x14ac:dyDescent="0.3">
      <c r="F5433" s="50"/>
      <c r="G5433" s="50"/>
    </row>
    <row r="5434" spans="6:7" x14ac:dyDescent="0.3">
      <c r="F5434" s="50"/>
      <c r="G5434" s="50"/>
    </row>
    <row r="5435" spans="6:7" x14ac:dyDescent="0.3">
      <c r="F5435" s="50"/>
      <c r="G5435" s="50"/>
    </row>
    <row r="5436" spans="6:7" x14ac:dyDescent="0.3">
      <c r="F5436" s="50"/>
      <c r="G5436" s="50"/>
    </row>
    <row r="5437" spans="6:7" x14ac:dyDescent="0.3">
      <c r="F5437" s="50"/>
      <c r="G5437" s="50"/>
    </row>
    <row r="5438" spans="6:7" x14ac:dyDescent="0.3">
      <c r="F5438" s="50"/>
      <c r="G5438" s="50"/>
    </row>
    <row r="5439" spans="6:7" x14ac:dyDescent="0.3">
      <c r="F5439" s="50"/>
      <c r="G5439" s="50"/>
    </row>
    <row r="5440" spans="6:7" x14ac:dyDescent="0.3">
      <c r="F5440" s="50"/>
      <c r="G5440" s="50"/>
    </row>
    <row r="5441" spans="6:7" x14ac:dyDescent="0.3">
      <c r="F5441" s="50"/>
      <c r="G5441" s="50"/>
    </row>
    <row r="5442" spans="6:7" x14ac:dyDescent="0.3">
      <c r="F5442" s="50"/>
      <c r="G5442" s="50"/>
    </row>
    <row r="5443" spans="6:7" x14ac:dyDescent="0.3">
      <c r="F5443" s="50"/>
      <c r="G5443" s="50"/>
    </row>
    <row r="5444" spans="6:7" x14ac:dyDescent="0.3">
      <c r="F5444" s="50"/>
      <c r="G5444" s="50"/>
    </row>
    <row r="5445" spans="6:7" x14ac:dyDescent="0.3">
      <c r="F5445" s="50"/>
      <c r="G5445" s="50"/>
    </row>
    <row r="5446" spans="6:7" x14ac:dyDescent="0.3">
      <c r="F5446" s="50"/>
      <c r="G5446" s="50"/>
    </row>
    <row r="5447" spans="6:7" x14ac:dyDescent="0.3">
      <c r="F5447" s="50"/>
      <c r="G5447" s="50"/>
    </row>
    <row r="5448" spans="6:7" x14ac:dyDescent="0.3">
      <c r="F5448" s="50"/>
      <c r="G5448" s="50"/>
    </row>
    <row r="5449" spans="6:7" x14ac:dyDescent="0.3">
      <c r="F5449" s="50"/>
      <c r="G5449" s="50"/>
    </row>
    <row r="5450" spans="6:7" x14ac:dyDescent="0.3">
      <c r="F5450" s="50"/>
      <c r="G5450" s="50"/>
    </row>
    <row r="5451" spans="6:7" x14ac:dyDescent="0.3">
      <c r="F5451" s="50"/>
      <c r="G5451" s="50"/>
    </row>
    <row r="5452" spans="6:7" x14ac:dyDescent="0.3">
      <c r="F5452" s="50"/>
      <c r="G5452" s="50"/>
    </row>
    <row r="5453" spans="6:7" x14ac:dyDescent="0.3">
      <c r="F5453" s="50"/>
      <c r="G5453" s="50"/>
    </row>
    <row r="5454" spans="6:7" x14ac:dyDescent="0.3">
      <c r="F5454" s="50"/>
      <c r="G5454" s="50"/>
    </row>
    <row r="5455" spans="6:7" x14ac:dyDescent="0.3">
      <c r="F5455" s="50"/>
      <c r="G5455" s="50"/>
    </row>
    <row r="5456" spans="6:7" x14ac:dyDescent="0.3">
      <c r="F5456" s="50"/>
      <c r="G5456" s="50"/>
    </row>
    <row r="5457" spans="6:7" x14ac:dyDescent="0.3">
      <c r="F5457" s="50"/>
      <c r="G5457" s="50"/>
    </row>
    <row r="5458" spans="6:7" x14ac:dyDescent="0.3">
      <c r="F5458" s="50"/>
      <c r="G5458" s="50"/>
    </row>
    <row r="5459" spans="6:7" x14ac:dyDescent="0.3">
      <c r="F5459" s="50"/>
      <c r="G5459" s="50"/>
    </row>
    <row r="5460" spans="6:7" x14ac:dyDescent="0.3">
      <c r="F5460" s="50"/>
      <c r="G5460" s="50"/>
    </row>
    <row r="5461" spans="6:7" x14ac:dyDescent="0.3">
      <c r="F5461" s="50"/>
      <c r="G5461" s="50"/>
    </row>
    <row r="5462" spans="6:7" x14ac:dyDescent="0.3">
      <c r="F5462" s="50"/>
      <c r="G5462" s="50"/>
    </row>
    <row r="5463" spans="6:7" x14ac:dyDescent="0.3">
      <c r="F5463" s="50"/>
      <c r="G5463" s="50"/>
    </row>
    <row r="5464" spans="6:7" x14ac:dyDescent="0.3">
      <c r="F5464" s="50"/>
      <c r="G5464" s="50"/>
    </row>
    <row r="5465" spans="6:7" x14ac:dyDescent="0.3">
      <c r="F5465" s="50"/>
      <c r="G5465" s="50"/>
    </row>
    <row r="5466" spans="6:7" x14ac:dyDescent="0.3">
      <c r="F5466" s="50"/>
      <c r="G5466" s="50"/>
    </row>
    <row r="5467" spans="6:7" x14ac:dyDescent="0.3">
      <c r="F5467" s="50"/>
      <c r="G5467" s="50"/>
    </row>
    <row r="5468" spans="6:7" x14ac:dyDescent="0.3">
      <c r="F5468" s="50"/>
      <c r="G5468" s="50"/>
    </row>
    <row r="5469" spans="6:7" x14ac:dyDescent="0.3">
      <c r="F5469" s="50"/>
      <c r="G5469" s="50"/>
    </row>
    <row r="5470" spans="6:7" x14ac:dyDescent="0.3">
      <c r="F5470" s="50"/>
      <c r="G5470" s="50"/>
    </row>
    <row r="5471" spans="6:7" x14ac:dyDescent="0.3">
      <c r="F5471" s="50"/>
      <c r="G5471" s="50"/>
    </row>
    <row r="5472" spans="6:7" x14ac:dyDescent="0.3">
      <c r="F5472" s="50"/>
      <c r="G5472" s="50"/>
    </row>
    <row r="5473" spans="6:7" x14ac:dyDescent="0.3">
      <c r="F5473" s="50"/>
      <c r="G5473" s="50"/>
    </row>
    <row r="5474" spans="6:7" x14ac:dyDescent="0.3">
      <c r="F5474" s="50"/>
      <c r="G5474" s="50"/>
    </row>
    <row r="5475" spans="6:7" x14ac:dyDescent="0.3">
      <c r="F5475" s="50"/>
      <c r="G5475" s="50"/>
    </row>
    <row r="5476" spans="6:7" x14ac:dyDescent="0.3">
      <c r="F5476" s="50"/>
      <c r="G5476" s="50"/>
    </row>
    <row r="5477" spans="6:7" x14ac:dyDescent="0.3">
      <c r="F5477" s="50"/>
      <c r="G5477" s="50"/>
    </row>
    <row r="5478" spans="6:7" x14ac:dyDescent="0.3">
      <c r="F5478" s="50"/>
      <c r="G5478" s="50"/>
    </row>
    <row r="5479" spans="6:7" x14ac:dyDescent="0.3">
      <c r="F5479" s="50"/>
      <c r="G5479" s="50"/>
    </row>
    <row r="5480" spans="6:7" x14ac:dyDescent="0.3">
      <c r="F5480" s="50"/>
      <c r="G5480" s="50"/>
    </row>
    <row r="5481" spans="6:7" x14ac:dyDescent="0.3">
      <c r="F5481" s="50"/>
      <c r="G5481" s="50"/>
    </row>
    <row r="5482" spans="6:7" x14ac:dyDescent="0.3">
      <c r="F5482" s="50"/>
      <c r="G5482" s="50"/>
    </row>
    <row r="5483" spans="6:7" x14ac:dyDescent="0.3">
      <c r="F5483" s="50"/>
      <c r="G5483" s="50"/>
    </row>
    <row r="5484" spans="6:7" x14ac:dyDescent="0.3">
      <c r="F5484" s="50"/>
      <c r="G5484" s="50"/>
    </row>
    <row r="5485" spans="6:7" x14ac:dyDescent="0.3">
      <c r="F5485" s="50"/>
      <c r="G5485" s="50"/>
    </row>
    <row r="5486" spans="6:7" x14ac:dyDescent="0.3">
      <c r="F5486" s="50"/>
      <c r="G5486" s="50"/>
    </row>
    <row r="5487" spans="6:7" x14ac:dyDescent="0.3">
      <c r="F5487" s="50"/>
      <c r="G5487" s="50"/>
    </row>
    <row r="5488" spans="6:7" x14ac:dyDescent="0.3">
      <c r="F5488" s="50"/>
      <c r="G5488" s="50"/>
    </row>
    <row r="5489" spans="6:7" x14ac:dyDescent="0.3">
      <c r="F5489" s="50"/>
      <c r="G5489" s="50"/>
    </row>
    <row r="5490" spans="6:7" x14ac:dyDescent="0.3">
      <c r="F5490" s="50"/>
      <c r="G5490" s="50"/>
    </row>
    <row r="5491" spans="6:7" x14ac:dyDescent="0.3">
      <c r="F5491" s="50"/>
      <c r="G5491" s="50"/>
    </row>
    <row r="5492" spans="6:7" x14ac:dyDescent="0.3">
      <c r="F5492" s="50"/>
      <c r="G5492" s="50"/>
    </row>
    <row r="5493" spans="6:7" x14ac:dyDescent="0.3">
      <c r="F5493" s="50"/>
      <c r="G5493" s="50"/>
    </row>
    <row r="5494" spans="6:7" x14ac:dyDescent="0.3">
      <c r="F5494" s="50"/>
      <c r="G5494" s="50"/>
    </row>
    <row r="5495" spans="6:7" x14ac:dyDescent="0.3">
      <c r="F5495" s="50"/>
      <c r="G5495" s="50"/>
    </row>
    <row r="5496" spans="6:7" x14ac:dyDescent="0.3">
      <c r="F5496" s="50"/>
      <c r="G5496" s="50"/>
    </row>
    <row r="5497" spans="6:7" x14ac:dyDescent="0.3">
      <c r="F5497" s="50"/>
      <c r="G5497" s="50"/>
    </row>
    <row r="5498" spans="6:7" x14ac:dyDescent="0.3">
      <c r="F5498" s="50"/>
      <c r="G5498" s="50"/>
    </row>
    <row r="5499" spans="6:7" x14ac:dyDescent="0.3">
      <c r="F5499" s="50"/>
      <c r="G5499" s="50"/>
    </row>
    <row r="5500" spans="6:7" x14ac:dyDescent="0.3">
      <c r="F5500" s="50"/>
      <c r="G5500" s="50"/>
    </row>
    <row r="5501" spans="6:7" x14ac:dyDescent="0.3">
      <c r="F5501" s="50"/>
      <c r="G5501" s="50"/>
    </row>
    <row r="5502" spans="6:7" x14ac:dyDescent="0.3">
      <c r="F5502" s="50"/>
      <c r="G5502" s="50"/>
    </row>
    <row r="5503" spans="6:7" x14ac:dyDescent="0.3">
      <c r="F5503" s="50"/>
      <c r="G5503" s="50"/>
    </row>
    <row r="5504" spans="6:7" x14ac:dyDescent="0.3">
      <c r="F5504" s="50"/>
      <c r="G5504" s="50"/>
    </row>
    <row r="5505" spans="6:7" x14ac:dyDescent="0.3">
      <c r="F5505" s="50"/>
      <c r="G5505" s="50"/>
    </row>
    <row r="5506" spans="6:7" x14ac:dyDescent="0.3">
      <c r="F5506" s="50"/>
      <c r="G5506" s="50"/>
    </row>
    <row r="5507" spans="6:7" x14ac:dyDescent="0.3">
      <c r="F5507" s="50"/>
      <c r="G5507" s="50"/>
    </row>
    <row r="5508" spans="6:7" x14ac:dyDescent="0.3">
      <c r="F5508" s="50"/>
      <c r="G5508" s="50"/>
    </row>
    <row r="5509" spans="6:7" x14ac:dyDescent="0.3">
      <c r="F5509" s="50"/>
      <c r="G5509" s="50"/>
    </row>
    <row r="5510" spans="6:7" x14ac:dyDescent="0.3">
      <c r="F5510" s="50"/>
      <c r="G5510" s="50"/>
    </row>
    <row r="5511" spans="6:7" x14ac:dyDescent="0.3">
      <c r="F5511" s="50"/>
      <c r="G5511" s="50"/>
    </row>
    <row r="5512" spans="6:7" x14ac:dyDescent="0.3">
      <c r="F5512" s="50"/>
      <c r="G5512" s="50"/>
    </row>
    <row r="5513" spans="6:7" x14ac:dyDescent="0.3">
      <c r="F5513" s="50"/>
      <c r="G5513" s="50"/>
    </row>
    <row r="5514" spans="6:7" x14ac:dyDescent="0.3">
      <c r="F5514" s="50"/>
      <c r="G5514" s="50"/>
    </row>
    <row r="5515" spans="6:7" x14ac:dyDescent="0.3">
      <c r="F5515" s="50"/>
      <c r="G5515" s="50"/>
    </row>
    <row r="5516" spans="6:7" x14ac:dyDescent="0.3">
      <c r="F5516" s="50"/>
      <c r="G5516" s="50"/>
    </row>
    <row r="5517" spans="6:7" x14ac:dyDescent="0.3">
      <c r="F5517" s="50"/>
      <c r="G5517" s="50"/>
    </row>
    <row r="5518" spans="6:7" x14ac:dyDescent="0.3">
      <c r="F5518" s="50"/>
      <c r="G5518" s="50"/>
    </row>
    <row r="5519" spans="6:7" x14ac:dyDescent="0.3">
      <c r="F5519" s="50"/>
      <c r="G5519" s="50"/>
    </row>
    <row r="5520" spans="6:7" x14ac:dyDescent="0.3">
      <c r="F5520" s="50"/>
      <c r="G5520" s="50"/>
    </row>
    <row r="5521" spans="6:7" x14ac:dyDescent="0.3">
      <c r="F5521" s="50"/>
      <c r="G5521" s="50"/>
    </row>
    <row r="5522" spans="6:7" x14ac:dyDescent="0.3">
      <c r="F5522" s="50"/>
      <c r="G5522" s="50"/>
    </row>
    <row r="5523" spans="6:7" x14ac:dyDescent="0.3">
      <c r="F5523" s="50"/>
      <c r="G5523" s="50"/>
    </row>
    <row r="5524" spans="6:7" x14ac:dyDescent="0.3">
      <c r="F5524" s="50"/>
      <c r="G5524" s="50"/>
    </row>
    <row r="5525" spans="6:7" x14ac:dyDescent="0.3">
      <c r="F5525" s="50"/>
      <c r="G5525" s="50"/>
    </row>
    <row r="5526" spans="6:7" x14ac:dyDescent="0.3">
      <c r="F5526" s="50"/>
      <c r="G5526" s="50"/>
    </row>
    <row r="5527" spans="6:7" x14ac:dyDescent="0.3">
      <c r="F5527" s="50"/>
      <c r="G5527" s="50"/>
    </row>
    <row r="5528" spans="6:7" x14ac:dyDescent="0.3">
      <c r="F5528" s="50"/>
      <c r="G5528" s="50"/>
    </row>
    <row r="5529" spans="6:7" x14ac:dyDescent="0.3">
      <c r="F5529" s="50"/>
      <c r="G5529" s="50"/>
    </row>
    <row r="5530" spans="6:7" x14ac:dyDescent="0.3">
      <c r="F5530" s="50"/>
      <c r="G5530" s="50"/>
    </row>
    <row r="5531" spans="6:7" x14ac:dyDescent="0.3">
      <c r="F5531" s="50"/>
      <c r="G5531" s="50"/>
    </row>
    <row r="5532" spans="6:7" x14ac:dyDescent="0.3">
      <c r="F5532" s="50"/>
      <c r="G5532" s="50"/>
    </row>
    <row r="5533" spans="6:7" x14ac:dyDescent="0.3">
      <c r="F5533" s="50"/>
      <c r="G5533" s="50"/>
    </row>
    <row r="5534" spans="6:7" x14ac:dyDescent="0.3">
      <c r="F5534" s="50"/>
      <c r="G5534" s="50"/>
    </row>
    <row r="5535" spans="6:7" x14ac:dyDescent="0.3">
      <c r="F5535" s="50"/>
      <c r="G5535" s="50"/>
    </row>
    <row r="5536" spans="6:7" x14ac:dyDescent="0.3">
      <c r="F5536" s="50"/>
      <c r="G5536" s="50"/>
    </row>
    <row r="5537" spans="6:7" x14ac:dyDescent="0.3">
      <c r="F5537" s="50"/>
      <c r="G5537" s="50"/>
    </row>
    <row r="5538" spans="6:7" x14ac:dyDescent="0.3">
      <c r="F5538" s="50"/>
      <c r="G5538" s="50"/>
    </row>
    <row r="5539" spans="6:7" x14ac:dyDescent="0.3">
      <c r="F5539" s="50"/>
      <c r="G5539" s="50"/>
    </row>
    <row r="5540" spans="6:7" x14ac:dyDescent="0.3">
      <c r="F5540" s="50"/>
      <c r="G5540" s="50"/>
    </row>
    <row r="5541" spans="6:7" x14ac:dyDescent="0.3">
      <c r="F5541" s="50"/>
      <c r="G5541" s="50"/>
    </row>
    <row r="5542" spans="6:7" x14ac:dyDescent="0.3">
      <c r="F5542" s="50"/>
      <c r="G5542" s="50"/>
    </row>
    <row r="5543" spans="6:7" x14ac:dyDescent="0.3">
      <c r="F5543" s="50"/>
      <c r="G5543" s="50"/>
    </row>
    <row r="5544" spans="6:7" x14ac:dyDescent="0.3">
      <c r="F5544" s="50"/>
      <c r="G5544" s="50"/>
    </row>
    <row r="5545" spans="6:7" x14ac:dyDescent="0.3">
      <c r="F5545" s="50"/>
      <c r="G5545" s="50"/>
    </row>
    <row r="5546" spans="6:7" x14ac:dyDescent="0.3">
      <c r="F5546" s="50"/>
      <c r="G5546" s="50"/>
    </row>
    <row r="5547" spans="6:7" x14ac:dyDescent="0.3">
      <c r="F5547" s="50"/>
      <c r="G5547" s="50"/>
    </row>
    <row r="5548" spans="6:7" x14ac:dyDescent="0.3">
      <c r="F5548" s="50"/>
      <c r="G5548" s="50"/>
    </row>
    <row r="5549" spans="6:7" x14ac:dyDescent="0.3">
      <c r="F5549" s="50"/>
      <c r="G5549" s="50"/>
    </row>
    <row r="5550" spans="6:7" x14ac:dyDescent="0.3">
      <c r="F5550" s="50"/>
      <c r="G5550" s="50"/>
    </row>
    <row r="5551" spans="6:7" x14ac:dyDescent="0.3">
      <c r="F5551" s="50"/>
      <c r="G5551" s="50"/>
    </row>
    <row r="5552" spans="6:7" x14ac:dyDescent="0.3">
      <c r="F5552" s="50"/>
      <c r="G5552" s="50"/>
    </row>
    <row r="5553" spans="6:7" x14ac:dyDescent="0.3">
      <c r="F5553" s="50"/>
      <c r="G5553" s="50"/>
    </row>
    <row r="5554" spans="6:7" x14ac:dyDescent="0.3">
      <c r="F5554" s="50"/>
      <c r="G5554" s="50"/>
    </row>
    <row r="5555" spans="6:7" x14ac:dyDescent="0.3">
      <c r="F5555" s="50"/>
      <c r="G5555" s="50"/>
    </row>
    <row r="5556" spans="6:7" x14ac:dyDescent="0.3">
      <c r="F5556" s="50"/>
      <c r="G5556" s="50"/>
    </row>
    <row r="5557" spans="6:7" x14ac:dyDescent="0.3">
      <c r="F5557" s="50"/>
      <c r="G5557" s="50"/>
    </row>
    <row r="5558" spans="6:7" x14ac:dyDescent="0.3">
      <c r="F5558" s="50"/>
      <c r="G5558" s="50"/>
    </row>
    <row r="5559" spans="6:7" x14ac:dyDescent="0.3">
      <c r="F5559" s="50"/>
      <c r="G5559" s="50"/>
    </row>
    <row r="5560" spans="6:7" x14ac:dyDescent="0.3">
      <c r="F5560" s="50"/>
      <c r="G5560" s="50"/>
    </row>
    <row r="5561" spans="6:7" x14ac:dyDescent="0.3">
      <c r="F5561" s="50"/>
      <c r="G5561" s="50"/>
    </row>
    <row r="5562" spans="6:7" x14ac:dyDescent="0.3">
      <c r="F5562" s="50"/>
      <c r="G5562" s="50"/>
    </row>
    <row r="5563" spans="6:7" x14ac:dyDescent="0.3">
      <c r="F5563" s="50"/>
      <c r="G5563" s="50"/>
    </row>
    <row r="5564" spans="6:7" x14ac:dyDescent="0.3">
      <c r="F5564" s="50"/>
      <c r="G5564" s="50"/>
    </row>
    <row r="5565" spans="6:7" x14ac:dyDescent="0.3">
      <c r="F5565" s="50"/>
      <c r="G5565" s="50"/>
    </row>
    <row r="5566" spans="6:7" x14ac:dyDescent="0.3">
      <c r="F5566" s="50"/>
      <c r="G5566" s="50"/>
    </row>
    <row r="5567" spans="6:7" x14ac:dyDescent="0.3">
      <c r="F5567" s="50"/>
      <c r="G5567" s="50"/>
    </row>
    <row r="5568" spans="6:7" x14ac:dyDescent="0.3">
      <c r="F5568" s="50"/>
      <c r="G5568" s="50"/>
    </row>
    <row r="5569" spans="6:7" x14ac:dyDescent="0.3">
      <c r="F5569" s="50"/>
      <c r="G5569" s="50"/>
    </row>
    <row r="5570" spans="6:7" x14ac:dyDescent="0.3">
      <c r="F5570" s="50"/>
      <c r="G5570" s="50"/>
    </row>
    <row r="5571" spans="6:7" x14ac:dyDescent="0.3">
      <c r="F5571" s="50"/>
      <c r="G5571" s="50"/>
    </row>
    <row r="5572" spans="6:7" x14ac:dyDescent="0.3">
      <c r="F5572" s="50"/>
      <c r="G5572" s="50"/>
    </row>
    <row r="5573" spans="6:7" x14ac:dyDescent="0.3">
      <c r="F5573" s="50"/>
      <c r="G5573" s="50"/>
    </row>
    <row r="5574" spans="6:7" x14ac:dyDescent="0.3">
      <c r="F5574" s="50"/>
      <c r="G5574" s="50"/>
    </row>
    <row r="5575" spans="6:7" x14ac:dyDescent="0.3">
      <c r="F5575" s="50"/>
      <c r="G5575" s="50"/>
    </row>
    <row r="5576" spans="6:7" x14ac:dyDescent="0.3">
      <c r="F5576" s="50"/>
      <c r="G5576" s="50"/>
    </row>
    <row r="5577" spans="6:7" x14ac:dyDescent="0.3">
      <c r="F5577" s="50"/>
      <c r="G5577" s="50"/>
    </row>
    <row r="5578" spans="6:7" x14ac:dyDescent="0.3">
      <c r="F5578" s="50"/>
      <c r="G5578" s="50"/>
    </row>
    <row r="5579" spans="6:7" x14ac:dyDescent="0.3">
      <c r="F5579" s="50"/>
      <c r="G5579" s="50"/>
    </row>
    <row r="5580" spans="6:7" x14ac:dyDescent="0.3">
      <c r="F5580" s="50"/>
      <c r="G5580" s="50"/>
    </row>
    <row r="5581" spans="6:7" x14ac:dyDescent="0.3">
      <c r="F5581" s="50"/>
      <c r="G5581" s="50"/>
    </row>
    <row r="5582" spans="6:7" x14ac:dyDescent="0.3">
      <c r="F5582" s="50"/>
      <c r="G5582" s="50"/>
    </row>
    <row r="5583" spans="6:7" x14ac:dyDescent="0.3">
      <c r="F5583" s="50"/>
      <c r="G5583" s="50"/>
    </row>
    <row r="5584" spans="6:7" x14ac:dyDescent="0.3">
      <c r="F5584" s="50"/>
      <c r="G5584" s="50"/>
    </row>
    <row r="5585" spans="6:7" x14ac:dyDescent="0.3">
      <c r="F5585" s="50"/>
      <c r="G5585" s="50"/>
    </row>
    <row r="5586" spans="6:7" x14ac:dyDescent="0.3">
      <c r="F5586" s="50"/>
      <c r="G5586" s="50"/>
    </row>
    <row r="5587" spans="6:7" x14ac:dyDescent="0.3">
      <c r="F5587" s="50"/>
      <c r="G5587" s="50"/>
    </row>
    <row r="5588" spans="6:7" x14ac:dyDescent="0.3">
      <c r="F5588" s="50"/>
      <c r="G5588" s="50"/>
    </row>
    <row r="5589" spans="6:7" x14ac:dyDescent="0.3">
      <c r="F5589" s="50"/>
      <c r="G5589" s="50"/>
    </row>
    <row r="5590" spans="6:7" x14ac:dyDescent="0.3">
      <c r="F5590" s="50"/>
      <c r="G5590" s="50"/>
    </row>
    <row r="5591" spans="6:7" x14ac:dyDescent="0.3">
      <c r="F5591" s="50"/>
      <c r="G5591" s="50"/>
    </row>
    <row r="5592" spans="6:7" x14ac:dyDescent="0.3">
      <c r="F5592" s="50"/>
      <c r="G5592" s="50"/>
    </row>
    <row r="5593" spans="6:7" x14ac:dyDescent="0.3">
      <c r="F5593" s="50"/>
      <c r="G5593" s="50"/>
    </row>
    <row r="5594" spans="6:7" x14ac:dyDescent="0.3">
      <c r="F5594" s="50"/>
      <c r="G5594" s="50"/>
    </row>
    <row r="5595" spans="6:7" x14ac:dyDescent="0.3">
      <c r="F5595" s="50"/>
      <c r="G5595" s="50"/>
    </row>
    <row r="5596" spans="6:7" x14ac:dyDescent="0.3">
      <c r="F5596" s="50"/>
      <c r="G5596" s="50"/>
    </row>
    <row r="5597" spans="6:7" x14ac:dyDescent="0.3">
      <c r="F5597" s="50"/>
      <c r="G5597" s="50"/>
    </row>
    <row r="5598" spans="6:7" x14ac:dyDescent="0.3">
      <c r="F5598" s="50"/>
      <c r="G5598" s="50"/>
    </row>
    <row r="5599" spans="6:7" x14ac:dyDescent="0.3">
      <c r="F5599" s="50"/>
      <c r="G5599" s="50"/>
    </row>
    <row r="5600" spans="6:7" x14ac:dyDescent="0.3">
      <c r="F5600" s="50"/>
      <c r="G5600" s="50"/>
    </row>
    <row r="5601" spans="6:7" x14ac:dyDescent="0.3">
      <c r="F5601" s="50"/>
      <c r="G5601" s="50"/>
    </row>
    <row r="5602" spans="6:7" x14ac:dyDescent="0.3">
      <c r="F5602" s="50"/>
      <c r="G5602" s="50"/>
    </row>
    <row r="5603" spans="6:7" x14ac:dyDescent="0.3">
      <c r="F5603" s="50"/>
      <c r="G5603" s="50"/>
    </row>
    <row r="5604" spans="6:7" x14ac:dyDescent="0.3">
      <c r="F5604" s="50"/>
      <c r="G5604" s="50"/>
    </row>
    <row r="5605" spans="6:7" x14ac:dyDescent="0.3">
      <c r="F5605" s="50"/>
      <c r="G5605" s="50"/>
    </row>
    <row r="5606" spans="6:7" x14ac:dyDescent="0.3">
      <c r="F5606" s="50"/>
      <c r="G5606" s="50"/>
    </row>
    <row r="5607" spans="6:7" x14ac:dyDescent="0.3">
      <c r="F5607" s="50"/>
      <c r="G5607" s="50"/>
    </row>
    <row r="5608" spans="6:7" x14ac:dyDescent="0.3">
      <c r="F5608" s="50"/>
      <c r="G5608" s="50"/>
    </row>
    <row r="5609" spans="6:7" x14ac:dyDescent="0.3">
      <c r="F5609" s="50"/>
      <c r="G5609" s="50"/>
    </row>
    <row r="5610" spans="6:7" x14ac:dyDescent="0.3">
      <c r="F5610" s="50"/>
      <c r="G5610" s="50"/>
    </row>
    <row r="5611" spans="6:7" x14ac:dyDescent="0.3">
      <c r="F5611" s="50"/>
      <c r="G5611" s="50"/>
    </row>
    <row r="5612" spans="6:7" x14ac:dyDescent="0.3">
      <c r="F5612" s="50"/>
      <c r="G5612" s="50"/>
    </row>
    <row r="5613" spans="6:7" x14ac:dyDescent="0.3">
      <c r="F5613" s="50"/>
      <c r="G5613" s="50"/>
    </row>
    <row r="5614" spans="6:7" x14ac:dyDescent="0.3">
      <c r="F5614" s="50"/>
      <c r="G5614" s="50"/>
    </row>
    <row r="5615" spans="6:7" x14ac:dyDescent="0.3">
      <c r="F5615" s="50"/>
      <c r="G5615" s="50"/>
    </row>
    <row r="5616" spans="6:7" x14ac:dyDescent="0.3">
      <c r="F5616" s="50"/>
      <c r="G5616" s="50"/>
    </row>
    <row r="5617" spans="6:7" x14ac:dyDescent="0.3">
      <c r="F5617" s="50"/>
      <c r="G5617" s="50"/>
    </row>
    <row r="5618" spans="6:7" x14ac:dyDescent="0.3">
      <c r="F5618" s="50"/>
      <c r="G5618" s="50"/>
    </row>
    <row r="5619" spans="6:7" x14ac:dyDescent="0.3">
      <c r="F5619" s="50"/>
      <c r="G5619" s="50"/>
    </row>
    <row r="5620" spans="6:7" x14ac:dyDescent="0.3">
      <c r="F5620" s="50"/>
      <c r="G5620" s="50"/>
    </row>
    <row r="5621" spans="6:7" x14ac:dyDescent="0.3">
      <c r="F5621" s="50"/>
      <c r="G5621" s="50"/>
    </row>
    <row r="5622" spans="6:7" x14ac:dyDescent="0.3">
      <c r="F5622" s="50"/>
      <c r="G5622" s="50"/>
    </row>
    <row r="5623" spans="6:7" x14ac:dyDescent="0.3">
      <c r="F5623" s="50"/>
      <c r="G5623" s="50"/>
    </row>
    <row r="5624" spans="6:7" x14ac:dyDescent="0.3">
      <c r="F5624" s="50"/>
      <c r="G5624" s="50"/>
    </row>
    <row r="5625" spans="6:7" x14ac:dyDescent="0.3">
      <c r="F5625" s="50"/>
      <c r="G5625" s="50"/>
    </row>
    <row r="5626" spans="6:7" x14ac:dyDescent="0.3">
      <c r="F5626" s="50"/>
      <c r="G5626" s="50"/>
    </row>
    <row r="5627" spans="6:7" x14ac:dyDescent="0.3">
      <c r="F5627" s="50"/>
      <c r="G5627" s="50"/>
    </row>
    <row r="5628" spans="6:7" x14ac:dyDescent="0.3">
      <c r="F5628" s="50"/>
      <c r="G5628" s="50"/>
    </row>
    <row r="5629" spans="6:7" x14ac:dyDescent="0.3">
      <c r="F5629" s="50"/>
      <c r="G5629" s="50"/>
    </row>
    <row r="5630" spans="6:7" x14ac:dyDescent="0.3">
      <c r="F5630" s="50"/>
      <c r="G5630" s="50"/>
    </row>
    <row r="5631" spans="6:7" x14ac:dyDescent="0.3">
      <c r="F5631" s="50"/>
      <c r="G5631" s="50"/>
    </row>
    <row r="5632" spans="6:7" x14ac:dyDescent="0.3">
      <c r="F5632" s="50"/>
      <c r="G5632" s="50"/>
    </row>
    <row r="5633" spans="6:7" x14ac:dyDescent="0.3">
      <c r="F5633" s="50"/>
      <c r="G5633" s="50"/>
    </row>
    <row r="5634" spans="6:7" x14ac:dyDescent="0.3">
      <c r="F5634" s="50"/>
      <c r="G5634" s="50"/>
    </row>
    <row r="5635" spans="6:7" x14ac:dyDescent="0.3">
      <c r="F5635" s="50"/>
      <c r="G5635" s="50"/>
    </row>
    <row r="5636" spans="6:7" x14ac:dyDescent="0.3">
      <c r="F5636" s="50"/>
      <c r="G5636" s="50"/>
    </row>
    <row r="5637" spans="6:7" x14ac:dyDescent="0.3">
      <c r="F5637" s="50"/>
      <c r="G5637" s="50"/>
    </row>
    <row r="5638" spans="6:7" x14ac:dyDescent="0.3">
      <c r="F5638" s="50"/>
      <c r="G5638" s="50"/>
    </row>
    <row r="5639" spans="6:7" x14ac:dyDescent="0.3">
      <c r="F5639" s="50"/>
      <c r="G5639" s="50"/>
    </row>
    <row r="5640" spans="6:7" x14ac:dyDescent="0.3">
      <c r="F5640" s="50"/>
      <c r="G5640" s="50"/>
    </row>
    <row r="5641" spans="6:7" x14ac:dyDescent="0.3">
      <c r="F5641" s="50"/>
      <c r="G5641" s="50"/>
    </row>
    <row r="5642" spans="6:7" x14ac:dyDescent="0.3">
      <c r="F5642" s="50"/>
      <c r="G5642" s="50"/>
    </row>
    <row r="5643" spans="6:7" x14ac:dyDescent="0.3">
      <c r="F5643" s="50"/>
      <c r="G5643" s="50"/>
    </row>
    <row r="5644" spans="6:7" x14ac:dyDescent="0.3">
      <c r="F5644" s="50"/>
      <c r="G5644" s="50"/>
    </row>
    <row r="5645" spans="6:7" x14ac:dyDescent="0.3">
      <c r="F5645" s="50"/>
      <c r="G5645" s="50"/>
    </row>
    <row r="5646" spans="6:7" x14ac:dyDescent="0.3">
      <c r="F5646" s="50"/>
      <c r="G5646" s="50"/>
    </row>
    <row r="5647" spans="6:7" x14ac:dyDescent="0.3">
      <c r="F5647" s="50"/>
      <c r="G5647" s="50"/>
    </row>
    <row r="5648" spans="6:7" x14ac:dyDescent="0.3">
      <c r="F5648" s="50"/>
      <c r="G5648" s="50"/>
    </row>
    <row r="5649" spans="6:7" x14ac:dyDescent="0.3">
      <c r="F5649" s="50"/>
      <c r="G5649" s="50"/>
    </row>
    <row r="5650" spans="6:7" x14ac:dyDescent="0.3">
      <c r="F5650" s="50"/>
      <c r="G5650" s="50"/>
    </row>
    <row r="5651" spans="6:7" x14ac:dyDescent="0.3">
      <c r="F5651" s="50"/>
      <c r="G5651" s="50"/>
    </row>
    <row r="5652" spans="6:7" x14ac:dyDescent="0.3">
      <c r="F5652" s="50"/>
      <c r="G5652" s="50"/>
    </row>
    <row r="5653" spans="6:7" x14ac:dyDescent="0.3">
      <c r="F5653" s="50"/>
      <c r="G5653" s="50"/>
    </row>
    <row r="5654" spans="6:7" x14ac:dyDescent="0.3">
      <c r="F5654" s="50"/>
      <c r="G5654" s="50"/>
    </row>
    <row r="5655" spans="6:7" x14ac:dyDescent="0.3">
      <c r="F5655" s="50"/>
      <c r="G5655" s="50"/>
    </row>
    <row r="5656" spans="6:7" x14ac:dyDescent="0.3">
      <c r="F5656" s="50"/>
      <c r="G5656" s="50"/>
    </row>
    <row r="5657" spans="6:7" x14ac:dyDescent="0.3">
      <c r="F5657" s="50"/>
      <c r="G5657" s="50"/>
    </row>
    <row r="5658" spans="6:7" x14ac:dyDescent="0.3">
      <c r="F5658" s="50"/>
      <c r="G5658" s="50"/>
    </row>
    <row r="5659" spans="6:7" x14ac:dyDescent="0.3">
      <c r="F5659" s="50"/>
      <c r="G5659" s="50"/>
    </row>
    <row r="5660" spans="6:7" x14ac:dyDescent="0.3">
      <c r="F5660" s="50"/>
      <c r="G5660" s="50"/>
    </row>
    <row r="5661" spans="6:7" x14ac:dyDescent="0.3">
      <c r="F5661" s="50"/>
      <c r="G5661" s="50"/>
    </row>
    <row r="5662" spans="6:7" x14ac:dyDescent="0.3">
      <c r="F5662" s="50"/>
      <c r="G5662" s="50"/>
    </row>
    <row r="5663" spans="6:7" x14ac:dyDescent="0.3">
      <c r="F5663" s="50"/>
      <c r="G5663" s="50"/>
    </row>
    <row r="5664" spans="6:7" x14ac:dyDescent="0.3">
      <c r="F5664" s="50"/>
      <c r="G5664" s="50"/>
    </row>
    <row r="5665" spans="6:7" x14ac:dyDescent="0.3">
      <c r="F5665" s="50"/>
      <c r="G5665" s="50"/>
    </row>
    <row r="5666" spans="6:7" x14ac:dyDescent="0.3">
      <c r="F5666" s="50"/>
      <c r="G5666" s="50"/>
    </row>
    <row r="5667" spans="6:7" x14ac:dyDescent="0.3">
      <c r="F5667" s="50"/>
      <c r="G5667" s="50"/>
    </row>
    <row r="5668" spans="6:7" x14ac:dyDescent="0.3">
      <c r="F5668" s="50"/>
      <c r="G5668" s="50"/>
    </row>
    <row r="5669" spans="6:7" x14ac:dyDescent="0.3">
      <c r="F5669" s="50"/>
      <c r="G5669" s="50"/>
    </row>
    <row r="5670" spans="6:7" x14ac:dyDescent="0.3">
      <c r="F5670" s="50"/>
      <c r="G5670" s="50"/>
    </row>
    <row r="5671" spans="6:7" x14ac:dyDescent="0.3">
      <c r="F5671" s="50"/>
      <c r="G5671" s="50"/>
    </row>
    <row r="5672" spans="6:7" x14ac:dyDescent="0.3">
      <c r="F5672" s="50"/>
      <c r="G5672" s="50"/>
    </row>
    <row r="5673" spans="6:7" x14ac:dyDescent="0.3">
      <c r="F5673" s="50"/>
      <c r="G5673" s="50"/>
    </row>
    <row r="5674" spans="6:7" x14ac:dyDescent="0.3">
      <c r="F5674" s="50"/>
      <c r="G5674" s="50"/>
    </row>
    <row r="5675" spans="6:7" x14ac:dyDescent="0.3">
      <c r="F5675" s="50"/>
      <c r="G5675" s="50"/>
    </row>
    <row r="5676" spans="6:7" x14ac:dyDescent="0.3">
      <c r="F5676" s="50"/>
      <c r="G5676" s="50"/>
    </row>
    <row r="5677" spans="6:7" x14ac:dyDescent="0.3">
      <c r="F5677" s="50"/>
      <c r="G5677" s="50"/>
    </row>
    <row r="5678" spans="6:7" x14ac:dyDescent="0.3">
      <c r="F5678" s="50"/>
      <c r="G5678" s="50"/>
    </row>
    <row r="5679" spans="6:7" x14ac:dyDescent="0.3">
      <c r="F5679" s="50"/>
      <c r="G5679" s="50"/>
    </row>
    <row r="5680" spans="6:7" x14ac:dyDescent="0.3">
      <c r="F5680" s="50"/>
      <c r="G5680" s="50"/>
    </row>
    <row r="5681" spans="6:7" x14ac:dyDescent="0.3">
      <c r="F5681" s="50"/>
      <c r="G5681" s="50"/>
    </row>
    <row r="5682" spans="6:7" x14ac:dyDescent="0.3">
      <c r="F5682" s="50"/>
      <c r="G5682" s="50"/>
    </row>
    <row r="5683" spans="6:7" x14ac:dyDescent="0.3">
      <c r="F5683" s="50"/>
      <c r="G5683" s="50"/>
    </row>
    <row r="5684" spans="6:7" x14ac:dyDescent="0.3">
      <c r="F5684" s="50"/>
      <c r="G5684" s="50"/>
    </row>
    <row r="5685" spans="6:7" x14ac:dyDescent="0.3">
      <c r="F5685" s="50"/>
      <c r="G5685" s="50"/>
    </row>
    <row r="5686" spans="6:7" x14ac:dyDescent="0.3">
      <c r="F5686" s="50"/>
      <c r="G5686" s="50"/>
    </row>
    <row r="5687" spans="6:7" x14ac:dyDescent="0.3">
      <c r="F5687" s="50"/>
      <c r="G5687" s="50"/>
    </row>
    <row r="5688" spans="6:7" x14ac:dyDescent="0.3">
      <c r="F5688" s="50"/>
      <c r="G5688" s="50"/>
    </row>
    <row r="5689" spans="6:7" x14ac:dyDescent="0.3">
      <c r="F5689" s="50"/>
      <c r="G5689" s="50"/>
    </row>
    <row r="5690" spans="6:7" x14ac:dyDescent="0.3">
      <c r="F5690" s="50"/>
      <c r="G5690" s="50"/>
    </row>
    <row r="5691" spans="6:7" x14ac:dyDescent="0.3">
      <c r="F5691" s="50"/>
      <c r="G5691" s="50"/>
    </row>
    <row r="5692" spans="6:7" x14ac:dyDescent="0.3">
      <c r="F5692" s="50"/>
      <c r="G5692" s="50"/>
    </row>
    <row r="5693" spans="6:7" x14ac:dyDescent="0.3">
      <c r="F5693" s="50"/>
      <c r="G5693" s="50"/>
    </row>
    <row r="5694" spans="6:7" x14ac:dyDescent="0.3">
      <c r="F5694" s="50"/>
      <c r="G5694" s="50"/>
    </row>
    <row r="5695" spans="6:7" x14ac:dyDescent="0.3">
      <c r="F5695" s="50"/>
      <c r="G5695" s="50"/>
    </row>
    <row r="5696" spans="6:7" x14ac:dyDescent="0.3">
      <c r="F5696" s="50"/>
      <c r="G5696" s="50"/>
    </row>
    <row r="5697" spans="6:7" x14ac:dyDescent="0.3">
      <c r="F5697" s="50"/>
      <c r="G5697" s="50"/>
    </row>
    <row r="5698" spans="6:7" x14ac:dyDescent="0.3">
      <c r="F5698" s="50"/>
      <c r="G5698" s="50"/>
    </row>
    <row r="5699" spans="6:7" x14ac:dyDescent="0.3">
      <c r="F5699" s="50"/>
      <c r="G5699" s="50"/>
    </row>
    <row r="5700" spans="6:7" x14ac:dyDescent="0.3">
      <c r="F5700" s="50"/>
      <c r="G5700" s="50"/>
    </row>
    <row r="5701" spans="6:7" x14ac:dyDescent="0.3">
      <c r="F5701" s="50"/>
      <c r="G5701" s="50"/>
    </row>
    <row r="5702" spans="6:7" x14ac:dyDescent="0.3">
      <c r="F5702" s="50"/>
      <c r="G5702" s="50"/>
    </row>
    <row r="5703" spans="6:7" x14ac:dyDescent="0.3">
      <c r="F5703" s="50"/>
      <c r="G5703" s="50"/>
    </row>
    <row r="5704" spans="6:7" x14ac:dyDescent="0.3">
      <c r="F5704" s="50"/>
      <c r="G5704" s="50"/>
    </row>
    <row r="5705" spans="6:7" x14ac:dyDescent="0.3">
      <c r="F5705" s="50"/>
      <c r="G5705" s="50"/>
    </row>
    <row r="5706" spans="6:7" x14ac:dyDescent="0.3">
      <c r="F5706" s="50"/>
      <c r="G5706" s="50"/>
    </row>
    <row r="5707" spans="6:7" x14ac:dyDescent="0.3">
      <c r="F5707" s="50"/>
      <c r="G5707" s="50"/>
    </row>
    <row r="5708" spans="6:7" x14ac:dyDescent="0.3">
      <c r="F5708" s="50"/>
      <c r="G5708" s="50"/>
    </row>
    <row r="5709" spans="6:7" x14ac:dyDescent="0.3">
      <c r="F5709" s="50"/>
      <c r="G5709" s="50"/>
    </row>
    <row r="5710" spans="6:7" x14ac:dyDescent="0.3">
      <c r="F5710" s="50"/>
      <c r="G5710" s="50"/>
    </row>
    <row r="5711" spans="6:7" x14ac:dyDescent="0.3">
      <c r="F5711" s="50"/>
      <c r="G5711" s="50"/>
    </row>
    <row r="5712" spans="6:7" x14ac:dyDescent="0.3">
      <c r="F5712" s="50"/>
      <c r="G5712" s="50"/>
    </row>
    <row r="5713" spans="6:7" x14ac:dyDescent="0.3">
      <c r="F5713" s="50"/>
      <c r="G5713" s="50"/>
    </row>
    <row r="5714" spans="6:7" x14ac:dyDescent="0.3">
      <c r="F5714" s="50"/>
      <c r="G5714" s="50"/>
    </row>
    <row r="5715" spans="6:7" x14ac:dyDescent="0.3">
      <c r="F5715" s="50"/>
      <c r="G5715" s="50"/>
    </row>
    <row r="5716" spans="6:7" x14ac:dyDescent="0.3">
      <c r="F5716" s="50"/>
      <c r="G5716" s="50"/>
    </row>
    <row r="5717" spans="6:7" x14ac:dyDescent="0.3">
      <c r="F5717" s="50"/>
      <c r="G5717" s="50"/>
    </row>
    <row r="5718" spans="6:7" x14ac:dyDescent="0.3">
      <c r="F5718" s="50"/>
      <c r="G5718" s="50"/>
    </row>
    <row r="5719" spans="6:7" x14ac:dyDescent="0.3">
      <c r="F5719" s="50"/>
      <c r="G5719" s="50"/>
    </row>
    <row r="5720" spans="6:7" x14ac:dyDescent="0.3">
      <c r="F5720" s="50"/>
      <c r="G5720" s="50"/>
    </row>
    <row r="5721" spans="6:7" x14ac:dyDescent="0.3">
      <c r="F5721" s="50"/>
      <c r="G5721" s="50"/>
    </row>
    <row r="5722" spans="6:7" x14ac:dyDescent="0.3">
      <c r="F5722" s="50"/>
      <c r="G5722" s="50"/>
    </row>
    <row r="5723" spans="6:7" x14ac:dyDescent="0.3">
      <c r="F5723" s="50"/>
      <c r="G5723" s="50"/>
    </row>
    <row r="5724" spans="6:7" x14ac:dyDescent="0.3">
      <c r="F5724" s="50"/>
      <c r="G5724" s="50"/>
    </row>
    <row r="5725" spans="6:7" x14ac:dyDescent="0.3">
      <c r="F5725" s="50"/>
      <c r="G5725" s="50"/>
    </row>
    <row r="5726" spans="6:7" x14ac:dyDescent="0.3">
      <c r="F5726" s="50"/>
      <c r="G5726" s="50"/>
    </row>
    <row r="5727" spans="6:7" x14ac:dyDescent="0.3">
      <c r="F5727" s="50"/>
      <c r="G5727" s="50"/>
    </row>
    <row r="5728" spans="6:7" x14ac:dyDescent="0.3">
      <c r="F5728" s="50"/>
      <c r="G5728" s="50"/>
    </row>
    <row r="5729" spans="6:7" x14ac:dyDescent="0.3">
      <c r="F5729" s="50"/>
      <c r="G5729" s="50"/>
    </row>
    <row r="5730" spans="6:7" x14ac:dyDescent="0.3">
      <c r="F5730" s="50"/>
      <c r="G5730" s="50"/>
    </row>
  </sheetData>
  <pageMargins left="0.7" right="0.7" top="0.75" bottom="0.75" header="0.3" footer="0.3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780"/>
  <sheetViews>
    <sheetView tabSelected="1" topLeftCell="J1" workbookViewId="0">
      <selection activeCell="V9" sqref="V9"/>
    </sheetView>
  </sheetViews>
  <sheetFormatPr defaultRowHeight="14.4" x14ac:dyDescent="0.3"/>
  <cols>
    <col min="1" max="1" width="18.5546875" customWidth="1"/>
    <col min="2" max="2" width="127.88671875" bestFit="1" customWidth="1"/>
    <col min="3" max="4" width="12.33203125" customWidth="1"/>
    <col min="5" max="5" width="15.88671875" customWidth="1"/>
    <col min="6" max="7" width="18.109375" style="2" bestFit="1" customWidth="1"/>
    <col min="8" max="8" width="11" customWidth="1"/>
    <col min="10" max="10" width="8.88671875" customWidth="1"/>
    <col min="12" max="12" width="13" bestFit="1" customWidth="1"/>
    <col min="13" max="13" width="15.44140625" bestFit="1" customWidth="1"/>
    <col min="14" max="14" width="15.33203125" bestFit="1" customWidth="1"/>
    <col min="15" max="15" width="14.77734375" customWidth="1"/>
    <col min="16" max="16" width="11.77734375" style="26" bestFit="1" customWidth="1"/>
    <col min="18" max="18" width="18.109375" bestFit="1" customWidth="1"/>
    <col min="19" max="19" width="7.33203125" style="48" customWidth="1"/>
    <col min="23" max="23" width="10.109375" bestFit="1" customWidth="1"/>
    <col min="24" max="27" width="10.44140625" customWidth="1"/>
  </cols>
  <sheetData>
    <row r="1" spans="1:27" x14ac:dyDescent="0.3">
      <c r="A1" s="31" t="s">
        <v>692</v>
      </c>
      <c r="B1" s="31" t="s">
        <v>693</v>
      </c>
      <c r="C1" s="31" t="s">
        <v>694</v>
      </c>
      <c r="D1" s="40" t="s">
        <v>695</v>
      </c>
      <c r="E1" s="31" t="s">
        <v>696</v>
      </c>
      <c r="F1" s="31" t="s">
        <v>697</v>
      </c>
      <c r="G1" s="31" t="s">
        <v>698</v>
      </c>
      <c r="H1" s="31" t="s">
        <v>699</v>
      </c>
      <c r="I1" s="28" t="s">
        <v>700</v>
      </c>
      <c r="J1" s="28" t="s">
        <v>613</v>
      </c>
      <c r="K1" s="4" t="s">
        <v>701</v>
      </c>
      <c r="L1" s="4" t="s">
        <v>702</v>
      </c>
      <c r="M1" s="28" t="s">
        <v>703</v>
      </c>
      <c r="N1" s="28" t="s">
        <v>704</v>
      </c>
      <c r="O1" s="28" t="s">
        <v>705</v>
      </c>
      <c r="P1" s="11" t="s">
        <v>706</v>
      </c>
      <c r="Q1" s="95"/>
      <c r="R1" s="28"/>
      <c r="S1" s="96"/>
      <c r="T1" s="28"/>
      <c r="U1" t="s">
        <v>663</v>
      </c>
      <c r="V1">
        <v>7</v>
      </c>
      <c r="W1" t="str">
        <f>IF(V1=1,"Sunday",IF(V1=2,"Monday",IF(V1=3,"Tuesday",IF(V1=4,"wednesday",IF(V1=5,"Thursday",IF(V1=6,"Friday","Saturday"))))))</f>
        <v>Saturday</v>
      </c>
      <c r="X1" t="s">
        <v>1</v>
      </c>
      <c r="Y1" t="s">
        <v>892</v>
      </c>
      <c r="Z1" t="s">
        <v>890</v>
      </c>
      <c r="AA1" t="s">
        <v>891</v>
      </c>
    </row>
    <row r="2" spans="1:27" x14ac:dyDescent="0.3">
      <c r="A2">
        <v>49668</v>
      </c>
      <c r="B2" t="s">
        <v>2</v>
      </c>
      <c r="C2" t="s">
        <v>3</v>
      </c>
      <c r="D2" t="s">
        <v>4</v>
      </c>
      <c r="E2">
        <v>5.91</v>
      </c>
      <c r="F2" s="50">
        <v>44990</v>
      </c>
      <c r="G2" s="50">
        <v>44990</v>
      </c>
      <c r="H2">
        <v>4</v>
      </c>
      <c r="I2">
        <v>2021</v>
      </c>
      <c r="J2" t="s">
        <v>5</v>
      </c>
      <c r="K2">
        <v>1</v>
      </c>
      <c r="L2">
        <v>3.3333333333333333E-2</v>
      </c>
      <c r="M2">
        <v>3.3333333333333333E-2</v>
      </c>
      <c r="N2">
        <v>1</v>
      </c>
      <c r="O2">
        <v>3.3333333333333333E-2</v>
      </c>
      <c r="P2">
        <v>1</v>
      </c>
      <c r="Q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" s="50">
        <f>DATE(YEAR(tb_list[[#This Row],[Start Date]]),1,1)+(WEEKNUM(tb_list[[#This Row],[Start Date]])-1)*7-WEEKDAY(DATE(YEAR(tb_list[[#This Row],[Start Date]]),1,1))+$V$1</f>
        <v>44996</v>
      </c>
      <c r="S2" s="48">
        <f>IF(R2&gt;tb_list[[#This Row],[Start Date]],WEEKNUM(tb_list[[#This Row],[Start Date]])-1,WEEKNUM(tb_list[[#This Row],[Start Date]]))</f>
        <v>9</v>
      </c>
      <c r="T2">
        <f>YEAR(tb_list[[#This Row],[Start Date]])</f>
        <v>2023</v>
      </c>
      <c r="U2" t="s">
        <v>893</v>
      </c>
      <c r="V2">
        <f>IF(V1+6&gt;7,V1-1,V1+6)</f>
        <v>6</v>
      </c>
      <c r="W2" t="str">
        <f>IF(V2=1,"Sunday",IF(V2=2,"Monday",IF(V2=3,"Tuesday",IF(V2=4,"wednesday",IF(V2=5,"Thursday",IF(V2=6,"Friday","Saturday"))))))</f>
        <v>Friday</v>
      </c>
      <c r="X2">
        <v>2024</v>
      </c>
      <c r="Y2">
        <v>1</v>
      </c>
      <c r="Z2" t="e" cm="1">
        <f t="array" ref="Z2">INDEX(B:B,MATCH(1,(S:S=Table19[[#This Row],[week]])*(T:T=Table19[[#This Row],[year]])*(Q:Q=1),0))</f>
        <v>#N/A</v>
      </c>
    </row>
    <row r="3" spans="1:27" x14ac:dyDescent="0.3">
      <c r="A3">
        <v>1143</v>
      </c>
      <c r="B3" t="s">
        <v>7</v>
      </c>
      <c r="C3" t="s">
        <v>8</v>
      </c>
      <c r="D3" t="s">
        <v>4</v>
      </c>
      <c r="E3">
        <v>6.52</v>
      </c>
      <c r="F3" s="50">
        <v>43511</v>
      </c>
      <c r="G3" s="50">
        <v>43511</v>
      </c>
      <c r="H3">
        <v>3</v>
      </c>
      <c r="I3">
        <v>2003</v>
      </c>
      <c r="J3" t="s">
        <v>9</v>
      </c>
      <c r="K3">
        <v>1</v>
      </c>
      <c r="L3">
        <v>0.4</v>
      </c>
      <c r="M3">
        <v>0.4</v>
      </c>
      <c r="N3">
        <v>1</v>
      </c>
      <c r="O3">
        <v>0.4</v>
      </c>
      <c r="P3">
        <v>1</v>
      </c>
      <c r="Q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" s="50">
        <f>DATE(YEAR(tb_list[[#This Row],[Start Date]]),1,1)+(WEEKNUM(tb_list[[#This Row],[Start Date]])-1)*7-WEEKDAY(DATE(YEAR(tb_list[[#This Row],[Start Date]]),1,1))+$V$1</f>
        <v>43512</v>
      </c>
      <c r="S3" s="48">
        <f>IF(R3&gt;tb_list[[#This Row],[Start Date]],WEEKNUM(tb_list[[#This Row],[Start Date]])-1,WEEKNUM(tb_list[[#This Row],[Start Date]]))</f>
        <v>6</v>
      </c>
      <c r="T3">
        <f>YEAR(tb_list[[#This Row],[Start Date]])</f>
        <v>2019</v>
      </c>
      <c r="X3">
        <v>2024</v>
      </c>
      <c r="Y3">
        <v>2</v>
      </c>
      <c r="Z3" t="e" cm="1">
        <f t="array" ref="Z3">INDEX(B:B,MATCH(1,(S:S=Table19[[#This Row],[week]])*(T:T=Table19[[#This Row],[year]])*(Q:Q=1),0))</f>
        <v>#N/A</v>
      </c>
    </row>
    <row r="4" spans="1:27" x14ac:dyDescent="0.3">
      <c r="A4">
        <v>48</v>
      </c>
      <c r="B4" t="s">
        <v>15</v>
      </c>
      <c r="C4" t="s">
        <v>16</v>
      </c>
      <c r="D4" t="s">
        <v>4</v>
      </c>
      <c r="E4">
        <v>6.95</v>
      </c>
      <c r="F4" s="50">
        <v>43505</v>
      </c>
      <c r="G4" s="50">
        <v>43511</v>
      </c>
      <c r="H4">
        <v>2</v>
      </c>
      <c r="I4">
        <v>2002</v>
      </c>
      <c r="J4" t="s">
        <v>17</v>
      </c>
      <c r="K4">
        <v>26</v>
      </c>
      <c r="L4">
        <v>0.4</v>
      </c>
      <c r="M4">
        <v>10.4</v>
      </c>
      <c r="N4">
        <v>7</v>
      </c>
      <c r="O4">
        <v>1.485714285714286</v>
      </c>
      <c r="P4">
        <v>3.714285714285714</v>
      </c>
      <c r="Q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" s="50">
        <f>DATE(YEAR(tb_list[[#This Row],[Start Date]]),1,1)+(WEEKNUM(tb_list[[#This Row],[Start Date]])-1)*7-WEEKDAY(DATE(YEAR(tb_list[[#This Row],[Start Date]]),1,1))+$V$1</f>
        <v>43505</v>
      </c>
      <c r="S4" s="48">
        <f>IF(R4&gt;tb_list[[#This Row],[Start Date]],WEEKNUM(tb_list[[#This Row],[Start Date]])-1,WEEKNUM(tb_list[[#This Row],[Start Date]]))</f>
        <v>6</v>
      </c>
      <c r="T4">
        <f>YEAR(tb_list[[#This Row],[Start Date]])</f>
        <v>2019</v>
      </c>
      <c r="X4">
        <v>2024</v>
      </c>
      <c r="Y4">
        <v>3</v>
      </c>
      <c r="Z4" t="e" cm="1">
        <f t="array" ref="Z4">INDEX(B:B,MATCH(1,(S:S=Table19[[#This Row],[week]])*(T:T=Table19[[#This Row],[year]])*(Q:Q=1),0))</f>
        <v>#N/A</v>
      </c>
    </row>
    <row r="5" spans="1:27" x14ac:dyDescent="0.3">
      <c r="A5">
        <v>1487</v>
      </c>
      <c r="B5" t="s">
        <v>18</v>
      </c>
      <c r="C5" t="s">
        <v>8</v>
      </c>
      <c r="D5" t="s">
        <v>4</v>
      </c>
      <c r="E5">
        <v>6.63</v>
      </c>
      <c r="F5" s="50">
        <v>43511</v>
      </c>
      <c r="G5" s="50">
        <v>43511</v>
      </c>
      <c r="H5">
        <v>3</v>
      </c>
      <c r="I5">
        <v>2003</v>
      </c>
      <c r="J5" t="s">
        <v>19</v>
      </c>
      <c r="K5">
        <v>1</v>
      </c>
      <c r="L5">
        <v>0.4</v>
      </c>
      <c r="M5">
        <v>0.4</v>
      </c>
      <c r="N5" s="26">
        <v>1</v>
      </c>
      <c r="O5">
        <v>0.4</v>
      </c>
      <c r="P5">
        <v>1</v>
      </c>
      <c r="Q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" s="50">
        <f>DATE(YEAR(tb_list[[#This Row],[Start Date]]),1,1)+(WEEKNUM(tb_list[[#This Row],[Start Date]])-1)*7-WEEKDAY(DATE(YEAR(tb_list[[#This Row],[Start Date]]),1,1))+$V$1</f>
        <v>43512</v>
      </c>
      <c r="S5" s="48">
        <f>IF(R5&gt;tb_list[[#This Row],[Start Date]],WEEKNUM(tb_list[[#This Row],[Start Date]])-1,WEEKNUM(tb_list[[#This Row],[Start Date]]))</f>
        <v>6</v>
      </c>
      <c r="T5">
        <f>YEAR(tb_list[[#This Row],[Start Date]])</f>
        <v>2019</v>
      </c>
      <c r="X5">
        <v>2024</v>
      </c>
      <c r="Y5">
        <v>4</v>
      </c>
      <c r="Z5" t="e" cm="1">
        <f t="array" ref="Z5">INDEX(B:B,MATCH(1,(S:S=Table19[[#This Row],[week]])*(T:T=Table19[[#This Row],[year]])*(Q:Q=1),0))</f>
        <v>#N/A</v>
      </c>
    </row>
    <row r="6" spans="1:27" x14ac:dyDescent="0.3">
      <c r="A6">
        <v>41380</v>
      </c>
      <c r="B6" t="s">
        <v>21</v>
      </c>
      <c r="C6" t="s">
        <v>16</v>
      </c>
      <c r="D6" t="s">
        <v>22</v>
      </c>
      <c r="E6">
        <v>6.51</v>
      </c>
      <c r="F6" s="50">
        <v>44693</v>
      </c>
      <c r="G6" s="50">
        <v>44698</v>
      </c>
      <c r="H6">
        <v>5</v>
      </c>
      <c r="I6">
        <v>2020</v>
      </c>
      <c r="J6" t="s">
        <v>19</v>
      </c>
      <c r="K6">
        <v>12</v>
      </c>
      <c r="L6">
        <v>0.39444444444444438</v>
      </c>
      <c r="M6">
        <v>4.7333333333333334</v>
      </c>
      <c r="N6">
        <v>6</v>
      </c>
      <c r="O6">
        <v>0.78888888888888886</v>
      </c>
      <c r="P6">
        <v>2</v>
      </c>
      <c r="Q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" s="50">
        <f>DATE(YEAR(tb_list[[#This Row],[Start Date]]),1,1)+(WEEKNUM(tb_list[[#This Row],[Start Date]])-1)*7-WEEKDAY(DATE(YEAR(tb_list[[#This Row],[Start Date]]),1,1))+$V$1</f>
        <v>44695</v>
      </c>
      <c r="S6" s="48">
        <f>IF(R6&gt;tb_list[[#This Row],[Start Date]],WEEKNUM(tb_list[[#This Row],[Start Date]])-1,WEEKNUM(tb_list[[#This Row],[Start Date]]))</f>
        <v>19</v>
      </c>
      <c r="T6">
        <f>YEAR(tb_list[[#This Row],[Start Date]])</f>
        <v>2022</v>
      </c>
      <c r="V6">
        <f ca="1">WEEKNUM(TODAY())</f>
        <v>36</v>
      </c>
      <c r="X6">
        <v>2024</v>
      </c>
      <c r="Y6">
        <v>5</v>
      </c>
      <c r="Z6" t="e" cm="1">
        <f t="array" ref="Z6">INDEX(B:B,MATCH(1,(S:S=Table19[[#This Row],[week]])*(T:T=Table19[[#This Row],[year]])*(Q:Q=1),0))</f>
        <v>#N/A</v>
      </c>
    </row>
    <row r="7" spans="1:27" x14ac:dyDescent="0.3">
      <c r="A7">
        <v>44881</v>
      </c>
      <c r="B7" t="s">
        <v>28</v>
      </c>
      <c r="C7" t="s">
        <v>16</v>
      </c>
      <c r="D7" t="s">
        <v>22</v>
      </c>
      <c r="E7">
        <v>6.8</v>
      </c>
      <c r="F7" s="50">
        <v>44699</v>
      </c>
      <c r="G7" s="50">
        <v>44701</v>
      </c>
      <c r="H7">
        <v>5</v>
      </c>
      <c r="I7">
        <v>2021</v>
      </c>
      <c r="J7" t="s">
        <v>5</v>
      </c>
      <c r="K7">
        <v>12</v>
      </c>
      <c r="L7">
        <v>0.39444444444444438</v>
      </c>
      <c r="M7">
        <v>4.7333333333333334</v>
      </c>
      <c r="N7">
        <v>3</v>
      </c>
      <c r="O7">
        <v>1.5777777777777779</v>
      </c>
      <c r="P7">
        <v>4</v>
      </c>
      <c r="Q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7" s="50">
        <f>DATE(YEAR(tb_list[[#This Row],[Start Date]]),1,1)+(WEEKNUM(tb_list[[#This Row],[Start Date]])-1)*7-WEEKDAY(DATE(YEAR(tb_list[[#This Row],[Start Date]]),1,1))+$V$1</f>
        <v>44702</v>
      </c>
      <c r="S7" s="48">
        <f>IF(R7&gt;tb_list[[#This Row],[Start Date]],WEEKNUM(tb_list[[#This Row],[Start Date]])-1,WEEKNUM(tb_list[[#This Row],[Start Date]]))</f>
        <v>20</v>
      </c>
      <c r="T7">
        <f>YEAR(tb_list[[#This Row],[Start Date]])</f>
        <v>2022</v>
      </c>
      <c r="X7">
        <v>2024</v>
      </c>
      <c r="Y7">
        <v>6</v>
      </c>
      <c r="Z7" t="e" cm="1">
        <f t="array" ref="Z7">INDEX(B:B,MATCH(1,(S:S=Table19[[#This Row],[week]])*(T:T=Table19[[#This Row],[year]])*(Q:Q=1),0))</f>
        <v>#N/A</v>
      </c>
    </row>
    <row r="8" spans="1:27" x14ac:dyDescent="0.3">
      <c r="A8">
        <v>48858</v>
      </c>
      <c r="B8" t="s">
        <v>29</v>
      </c>
      <c r="C8" t="s">
        <v>16</v>
      </c>
      <c r="D8" t="s">
        <v>4</v>
      </c>
      <c r="E8">
        <v>5.31</v>
      </c>
      <c r="F8" s="50">
        <v>44731</v>
      </c>
      <c r="G8" s="50">
        <v>44754</v>
      </c>
      <c r="H8">
        <v>6</v>
      </c>
      <c r="I8">
        <v>2021</v>
      </c>
      <c r="J8" t="s">
        <v>19</v>
      </c>
      <c r="K8">
        <v>12</v>
      </c>
      <c r="L8">
        <v>5.8333333333333327E-2</v>
      </c>
      <c r="M8">
        <v>0.7</v>
      </c>
      <c r="N8" s="26">
        <v>24</v>
      </c>
      <c r="O8">
        <v>2.916666666666666E-2</v>
      </c>
      <c r="P8">
        <v>0.5</v>
      </c>
      <c r="Q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8" s="50">
        <f>DATE(YEAR(tb_list[[#This Row],[Start Date]]),1,1)+(WEEKNUM(tb_list[[#This Row],[Start Date]])-1)*7-WEEKDAY(DATE(YEAR(tb_list[[#This Row],[Start Date]]),1,1))+$V$1</f>
        <v>44737</v>
      </c>
      <c r="S8" s="48">
        <f>IF(R8&gt;tb_list[[#This Row],[Start Date]],WEEKNUM(tb_list[[#This Row],[Start Date]])-1,WEEKNUM(tb_list[[#This Row],[Start Date]]))</f>
        <v>25</v>
      </c>
      <c r="T8">
        <f>YEAR(tb_list[[#This Row],[Start Date]])</f>
        <v>2022</v>
      </c>
      <c r="X8">
        <v>2024</v>
      </c>
      <c r="Y8">
        <v>7</v>
      </c>
      <c r="Z8" t="e" cm="1">
        <f t="array" ref="Z8">INDEX(B:B,MATCH(1,(S:S=Table19[[#This Row],[week]])*(T:T=Table19[[#This Row],[year]])*(Q:Q=1),0))</f>
        <v>#N/A</v>
      </c>
    </row>
    <row r="9" spans="1:27" x14ac:dyDescent="0.3">
      <c r="A9">
        <v>40679</v>
      </c>
      <c r="B9" t="s">
        <v>30</v>
      </c>
      <c r="C9" t="s">
        <v>16</v>
      </c>
      <c r="D9" t="s">
        <v>31</v>
      </c>
      <c r="E9">
        <v>6.14</v>
      </c>
      <c r="F9" s="50">
        <v>44499</v>
      </c>
      <c r="G9" s="50">
        <v>44504</v>
      </c>
      <c r="H9">
        <v>7</v>
      </c>
      <c r="I9">
        <v>2021</v>
      </c>
      <c r="J9" t="s">
        <v>9</v>
      </c>
      <c r="K9">
        <v>12</v>
      </c>
      <c r="L9">
        <v>0.38388888888888889</v>
      </c>
      <c r="M9">
        <v>4.6066666666666656</v>
      </c>
      <c r="N9">
        <v>6</v>
      </c>
      <c r="O9">
        <v>0.76777777777777778</v>
      </c>
      <c r="P9">
        <v>2</v>
      </c>
      <c r="Q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9" s="50">
        <f>DATE(YEAR(tb_list[[#This Row],[Start Date]]),1,1)+(WEEKNUM(tb_list[[#This Row],[Start Date]])-1)*7-WEEKDAY(DATE(YEAR(tb_list[[#This Row],[Start Date]]),1,1))+$V$1</f>
        <v>44499</v>
      </c>
      <c r="S9" s="48">
        <f>IF(R9&gt;tb_list[[#This Row],[Start Date]],WEEKNUM(tb_list[[#This Row],[Start Date]])-1,WEEKNUM(tb_list[[#This Row],[Start Date]]))</f>
        <v>44</v>
      </c>
      <c r="T9">
        <f>YEAR(tb_list[[#This Row],[Start Date]])</f>
        <v>2021</v>
      </c>
      <c r="X9">
        <v>2024</v>
      </c>
      <c r="Y9">
        <v>8</v>
      </c>
      <c r="Z9" t="e" cm="1">
        <f t="array" ref="Z9">INDEX(B:B,MATCH(1,(S:S=Table19[[#This Row],[week]])*(T:T=Table19[[#This Row],[year]])*(Q:Q=1),0))</f>
        <v>#N/A</v>
      </c>
    </row>
    <row r="10" spans="1:27" x14ac:dyDescent="0.3">
      <c r="A10">
        <v>40148</v>
      </c>
      <c r="B10" t="s">
        <v>35</v>
      </c>
      <c r="C10" t="s">
        <v>16</v>
      </c>
      <c r="D10" t="s">
        <v>36</v>
      </c>
      <c r="E10">
        <v>6.79</v>
      </c>
      <c r="F10" s="50">
        <v>44074</v>
      </c>
      <c r="G10" s="50">
        <v>44089</v>
      </c>
      <c r="H10">
        <v>5</v>
      </c>
      <c r="I10">
        <v>2020</v>
      </c>
      <c r="J10" t="s">
        <v>9</v>
      </c>
      <c r="K10">
        <v>12</v>
      </c>
      <c r="L10">
        <v>0.40333333333333332</v>
      </c>
      <c r="M10">
        <v>4.84</v>
      </c>
      <c r="N10" s="26">
        <v>16</v>
      </c>
      <c r="O10">
        <v>0.30249999999999999</v>
      </c>
      <c r="P10">
        <v>0.75</v>
      </c>
      <c r="Q1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0" s="50">
        <f>DATE(YEAR(tb_list[[#This Row],[Start Date]]),1,1)+(WEEKNUM(tb_list[[#This Row],[Start Date]])-1)*7-WEEKDAY(DATE(YEAR(tb_list[[#This Row],[Start Date]]),1,1))+$V$1</f>
        <v>44079</v>
      </c>
      <c r="S10" s="48">
        <f>IF(R10&gt;tb_list[[#This Row],[Start Date]],WEEKNUM(tb_list[[#This Row],[Start Date]])-1,WEEKNUM(tb_list[[#This Row],[Start Date]]))</f>
        <v>35</v>
      </c>
      <c r="T10">
        <f>YEAR(tb_list[[#This Row],[Start Date]])</f>
        <v>2020</v>
      </c>
      <c r="X10">
        <v>2024</v>
      </c>
      <c r="Y10">
        <v>9</v>
      </c>
      <c r="Z10" t="e" cm="1">
        <f t="array" ref="Z10">INDEX(B:B,MATCH(1,(S:S=Table19[[#This Row],[week]])*(T:T=Table19[[#This Row],[year]])*(Q:Q=1),0))</f>
        <v>#N/A</v>
      </c>
    </row>
    <row r="11" spans="1:27" x14ac:dyDescent="0.3">
      <c r="A11">
        <v>40924</v>
      </c>
      <c r="B11" t="s">
        <v>39</v>
      </c>
      <c r="C11" t="s">
        <v>8</v>
      </c>
      <c r="D11" t="s">
        <v>36</v>
      </c>
      <c r="E11">
        <v>6.51</v>
      </c>
      <c r="F11" s="50">
        <v>44542</v>
      </c>
      <c r="G11" s="50">
        <v>44542</v>
      </c>
      <c r="H11">
        <v>5</v>
      </c>
      <c r="I11">
        <v>2020</v>
      </c>
      <c r="J11" t="s">
        <v>5</v>
      </c>
      <c r="K11">
        <v>1</v>
      </c>
      <c r="L11">
        <v>0.40333333333333332</v>
      </c>
      <c r="M11">
        <v>0.40333333333333332</v>
      </c>
      <c r="N11" s="26">
        <v>1</v>
      </c>
      <c r="O11">
        <v>0.40333333333333332</v>
      </c>
      <c r="P11">
        <v>1</v>
      </c>
      <c r="Q1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1" s="50">
        <f>DATE(YEAR(tb_list[[#This Row],[Start Date]]),1,1)+(WEEKNUM(tb_list[[#This Row],[Start Date]])-1)*7-WEEKDAY(DATE(YEAR(tb_list[[#This Row],[Start Date]]),1,1))+$V$1</f>
        <v>44548</v>
      </c>
      <c r="S11" s="48">
        <f>IF(R11&gt;tb_list[[#This Row],[Start Date]],WEEKNUM(tb_list[[#This Row],[Start Date]])-1,WEEKNUM(tb_list[[#This Row],[Start Date]]))</f>
        <v>50</v>
      </c>
      <c r="T11">
        <f>YEAR(tb_list[[#This Row],[Start Date]])</f>
        <v>2021</v>
      </c>
      <c r="X11">
        <v>2024</v>
      </c>
      <c r="Y11">
        <v>10</v>
      </c>
      <c r="Z11" t="e" cm="1">
        <f t="array" ref="Z11">INDEX(B:B,MATCH(1,(S:S=Table19[[#This Row],[week]])*(T:T=Table19[[#This Row],[year]])*(Q:Q=1),0))</f>
        <v>#N/A</v>
      </c>
    </row>
    <row r="12" spans="1:27" x14ac:dyDescent="0.3">
      <c r="A12">
        <v>36793</v>
      </c>
      <c r="B12" t="s">
        <v>40</v>
      </c>
      <c r="C12" t="s">
        <v>16</v>
      </c>
      <c r="D12" t="s">
        <v>22</v>
      </c>
      <c r="E12">
        <v>6.85</v>
      </c>
      <c r="F12" s="50">
        <v>43574</v>
      </c>
      <c r="G12" s="50">
        <v>43580</v>
      </c>
      <c r="H12">
        <v>5</v>
      </c>
      <c r="I12">
        <v>2018</v>
      </c>
      <c r="J12" t="s">
        <v>17</v>
      </c>
      <c r="K12">
        <v>12</v>
      </c>
      <c r="L12">
        <v>0.38055555555555548</v>
      </c>
      <c r="M12">
        <v>4.5666666666666664</v>
      </c>
      <c r="N12">
        <v>7</v>
      </c>
      <c r="O12">
        <v>0.65238095238095239</v>
      </c>
      <c r="P12">
        <v>1.714285714285714</v>
      </c>
      <c r="Q1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2" s="50">
        <f>DATE(YEAR(tb_list[[#This Row],[Start Date]]),1,1)+(WEEKNUM(tb_list[[#This Row],[Start Date]])-1)*7-WEEKDAY(DATE(YEAR(tb_list[[#This Row],[Start Date]]),1,1))+$V$1</f>
        <v>43575</v>
      </c>
      <c r="S12" s="48">
        <f>IF(R12&gt;tb_list[[#This Row],[Start Date]],WEEKNUM(tb_list[[#This Row],[Start Date]])-1,WEEKNUM(tb_list[[#This Row],[Start Date]]))</f>
        <v>15</v>
      </c>
      <c r="T12">
        <f>YEAR(tb_list[[#This Row],[Start Date]])</f>
        <v>2019</v>
      </c>
      <c r="X12">
        <v>2024</v>
      </c>
      <c r="Y12">
        <v>11</v>
      </c>
      <c r="Z12" t="e" cm="1">
        <f t="array" ref="Z12">INDEX(B:B,MATCH(1,(S:S=Table19[[#This Row],[week]])*(T:T=Table19[[#This Row],[year]])*(Q:Q=1),0))</f>
        <v>#N/A</v>
      </c>
    </row>
    <row r="13" spans="1:27" x14ac:dyDescent="0.3">
      <c r="A13">
        <v>37956</v>
      </c>
      <c r="B13" t="s">
        <v>43</v>
      </c>
      <c r="C13" t="s">
        <v>16</v>
      </c>
      <c r="D13" t="s">
        <v>22</v>
      </c>
      <c r="E13">
        <v>7.67</v>
      </c>
      <c r="F13" s="50">
        <v>43570</v>
      </c>
      <c r="G13" s="50">
        <v>43585</v>
      </c>
      <c r="H13">
        <v>6</v>
      </c>
      <c r="I13">
        <v>2019</v>
      </c>
      <c r="J13" t="s">
        <v>9</v>
      </c>
      <c r="K13">
        <v>12</v>
      </c>
      <c r="L13">
        <v>0.38055555555555548</v>
      </c>
      <c r="M13">
        <v>4.5666666666666664</v>
      </c>
      <c r="N13">
        <v>16</v>
      </c>
      <c r="O13">
        <v>0.28541666666666671</v>
      </c>
      <c r="P13">
        <v>0.75</v>
      </c>
      <c r="Q1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3" s="50">
        <f>DATE(YEAR(tb_list[[#This Row],[Start Date]]),1,1)+(WEEKNUM(tb_list[[#This Row],[Start Date]])-1)*7-WEEKDAY(DATE(YEAR(tb_list[[#This Row],[Start Date]]),1,1))+$V$1</f>
        <v>43575</v>
      </c>
      <c r="S13" s="48">
        <f>IF(R13&gt;tb_list[[#This Row],[Start Date]],WEEKNUM(tb_list[[#This Row],[Start Date]])-1,WEEKNUM(tb_list[[#This Row],[Start Date]]))</f>
        <v>15</v>
      </c>
      <c r="T13">
        <f>YEAR(tb_list[[#This Row],[Start Date]])</f>
        <v>2019</v>
      </c>
      <c r="X13">
        <v>2024</v>
      </c>
      <c r="Y13">
        <v>12</v>
      </c>
      <c r="Z13" t="e" cm="1">
        <f t="array" ref="Z13">INDEX(B:B,MATCH(1,(S:S=Table19[[#This Row],[week]])*(T:T=Table19[[#This Row],[year]])*(Q:Q=1),0))</f>
        <v>#N/A</v>
      </c>
    </row>
    <row r="14" spans="1:27" x14ac:dyDescent="0.3">
      <c r="A14">
        <v>38101</v>
      </c>
      <c r="B14" t="s">
        <v>44</v>
      </c>
      <c r="C14" t="s">
        <v>16</v>
      </c>
      <c r="D14" t="s">
        <v>22</v>
      </c>
      <c r="E14">
        <v>7.66</v>
      </c>
      <c r="F14" s="50">
        <v>43578</v>
      </c>
      <c r="G14" s="50">
        <v>43590</v>
      </c>
      <c r="H14">
        <v>7</v>
      </c>
      <c r="I14">
        <v>2019</v>
      </c>
      <c r="J14" t="s">
        <v>9</v>
      </c>
      <c r="K14">
        <v>12</v>
      </c>
      <c r="L14">
        <v>0.40138888888888891</v>
      </c>
      <c r="M14">
        <v>4.8166666666666664</v>
      </c>
      <c r="N14" s="26">
        <v>13</v>
      </c>
      <c r="O14">
        <v>0.37051282051282047</v>
      </c>
      <c r="P14">
        <v>0.92307692307692313</v>
      </c>
      <c r="Q1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4" s="50">
        <f>DATE(YEAR(tb_list[[#This Row],[Start Date]]),1,1)+(WEEKNUM(tb_list[[#This Row],[Start Date]])-1)*7-WEEKDAY(DATE(YEAR(tb_list[[#This Row],[Start Date]]),1,1))+$V$1</f>
        <v>43582</v>
      </c>
      <c r="S14" s="48">
        <f>IF(R14&gt;tb_list[[#This Row],[Start Date]],WEEKNUM(tb_list[[#This Row],[Start Date]])-1,WEEKNUM(tb_list[[#This Row],[Start Date]]))</f>
        <v>16</v>
      </c>
      <c r="T14">
        <f>YEAR(tb_list[[#This Row],[Start Date]])</f>
        <v>2019</v>
      </c>
      <c r="X14">
        <v>2024</v>
      </c>
      <c r="Y14">
        <v>13</v>
      </c>
      <c r="Z14" t="e" cm="1">
        <f t="array" ref="Z14">INDEX(B:B,MATCH(1,(S:S=Table19[[#This Row],[week]])*(T:T=Table19[[#This Row],[year]])*(Q:Q=1),0))</f>
        <v>#N/A</v>
      </c>
    </row>
    <row r="15" spans="1:27" x14ac:dyDescent="0.3">
      <c r="A15">
        <v>39783</v>
      </c>
      <c r="B15" t="s">
        <v>731</v>
      </c>
      <c r="C15" t="s">
        <v>16</v>
      </c>
      <c r="D15" t="s">
        <v>22</v>
      </c>
      <c r="E15">
        <v>8.06</v>
      </c>
      <c r="F15" s="50">
        <v>45144</v>
      </c>
      <c r="G15" s="50">
        <v>45167</v>
      </c>
      <c r="H15">
        <v>7</v>
      </c>
      <c r="I15">
        <v>2021</v>
      </c>
      <c r="J15" t="s">
        <v>9</v>
      </c>
      <c r="K15">
        <v>12</v>
      </c>
      <c r="L15">
        <v>0.40138888888888891</v>
      </c>
      <c r="M15">
        <v>4.8166666666666664</v>
      </c>
      <c r="N15">
        <v>24</v>
      </c>
      <c r="O15">
        <v>0.2006944444444444</v>
      </c>
      <c r="P15">
        <v>0.5</v>
      </c>
      <c r="Q1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5" s="50">
        <f>DATE(YEAR(tb_list[[#This Row],[Start Date]]),1,1)+(WEEKNUM(tb_list[[#This Row],[Start Date]])-1)*7-WEEKDAY(DATE(YEAR(tb_list[[#This Row],[Start Date]]),1,1))+$V$1</f>
        <v>45150</v>
      </c>
      <c r="S15" s="48">
        <f>IF(R15&gt;tb_list[[#This Row],[Start Date]],WEEKNUM(tb_list[[#This Row],[Start Date]])-1,WEEKNUM(tb_list[[#This Row],[Start Date]]))</f>
        <v>31</v>
      </c>
      <c r="T15">
        <f>YEAR(tb_list[[#This Row],[Start Date]])</f>
        <v>2023</v>
      </c>
      <c r="X15">
        <v>2024</v>
      </c>
      <c r="Y15">
        <v>14</v>
      </c>
      <c r="Z15" t="e" cm="1">
        <f t="array" ref="Z15">INDEX(B:B,MATCH(1,(S:S=Table19[[#This Row],[week]])*(T:T=Table19[[#This Row],[year]])*(Q:Q=1),0))</f>
        <v>#N/A</v>
      </c>
    </row>
    <row r="16" spans="1:27" x14ac:dyDescent="0.3">
      <c r="A16">
        <v>48548</v>
      </c>
      <c r="B16" t="s">
        <v>732</v>
      </c>
      <c r="C16" t="s">
        <v>85</v>
      </c>
      <c r="D16" t="s">
        <v>22</v>
      </c>
      <c r="E16">
        <v>7.87</v>
      </c>
      <c r="F16" s="50">
        <v>45167</v>
      </c>
      <c r="G16" s="50">
        <v>45167</v>
      </c>
      <c r="H16">
        <v>7</v>
      </c>
      <c r="I16">
        <v>2022</v>
      </c>
      <c r="J16" t="s">
        <v>17</v>
      </c>
      <c r="K16">
        <v>1</v>
      </c>
      <c r="L16">
        <v>2.2666666666666671</v>
      </c>
      <c r="M16">
        <v>2.2666666666666671</v>
      </c>
      <c r="N16">
        <v>1</v>
      </c>
      <c r="O16">
        <v>2.2666666666666671</v>
      </c>
      <c r="P16">
        <v>1</v>
      </c>
      <c r="Q1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6" s="50">
        <f>DATE(YEAR(tb_list[[#This Row],[Start Date]]),1,1)+(WEEKNUM(tb_list[[#This Row],[Start Date]])-1)*7-WEEKDAY(DATE(YEAR(tb_list[[#This Row],[Start Date]]),1,1))+$V$1</f>
        <v>45171</v>
      </c>
      <c r="S16" s="48">
        <f>IF(R16&gt;tb_list[[#This Row],[Start Date]],WEEKNUM(tb_list[[#This Row],[Start Date]])-1,WEEKNUM(tb_list[[#This Row],[Start Date]]))</f>
        <v>34</v>
      </c>
      <c r="T16">
        <f>YEAR(tb_list[[#This Row],[Start Date]])</f>
        <v>2023</v>
      </c>
      <c r="X16">
        <v>2024</v>
      </c>
      <c r="Y16">
        <v>15</v>
      </c>
      <c r="Z16" t="e" cm="1">
        <f t="array" ref="Z16">INDEX(B:B,MATCH(1,(S:S=Table19[[#This Row],[week]])*(T:T=Table19[[#This Row],[year]])*(Q:Q=1),0))</f>
        <v>#N/A</v>
      </c>
    </row>
    <row r="17" spans="1:26" x14ac:dyDescent="0.3">
      <c r="A17">
        <v>38735</v>
      </c>
      <c r="B17" t="s">
        <v>46</v>
      </c>
      <c r="C17" t="s">
        <v>3</v>
      </c>
      <c r="D17" t="s">
        <v>22</v>
      </c>
      <c r="E17">
        <v>6.56</v>
      </c>
      <c r="F17" s="50">
        <v>43665</v>
      </c>
      <c r="G17" s="50">
        <v>43668</v>
      </c>
      <c r="H17">
        <v>5</v>
      </c>
      <c r="I17">
        <v>2019</v>
      </c>
      <c r="J17" t="s">
        <v>17</v>
      </c>
      <c r="K17">
        <v>12</v>
      </c>
      <c r="L17">
        <v>0.41666666666666669</v>
      </c>
      <c r="M17">
        <v>5</v>
      </c>
      <c r="N17" s="26">
        <v>4</v>
      </c>
      <c r="O17">
        <v>1.25</v>
      </c>
      <c r="P17">
        <v>3</v>
      </c>
      <c r="Q1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7" s="50">
        <f>DATE(YEAR(tb_list[[#This Row],[Start Date]]),1,1)+(WEEKNUM(tb_list[[#This Row],[Start Date]])-1)*7-WEEKDAY(DATE(YEAR(tb_list[[#This Row],[Start Date]]),1,1))+$V$1</f>
        <v>43666</v>
      </c>
      <c r="S17" s="48">
        <f>IF(R17&gt;tb_list[[#This Row],[Start Date]],WEEKNUM(tb_list[[#This Row],[Start Date]])-1,WEEKNUM(tb_list[[#This Row],[Start Date]]))</f>
        <v>28</v>
      </c>
      <c r="T17">
        <f>YEAR(tb_list[[#This Row],[Start Date]])</f>
        <v>2019</v>
      </c>
      <c r="X17">
        <v>2024</v>
      </c>
      <c r="Y17">
        <v>16</v>
      </c>
      <c r="Z17" t="e" cm="1">
        <f t="array" ref="Z17">INDEX(B:B,MATCH(1,(S:S=Table19[[#This Row],[week]])*(T:T=Table19[[#This Row],[year]])*(Q:Q=1),0))</f>
        <v>#N/A</v>
      </c>
    </row>
    <row r="18" spans="1:26" x14ac:dyDescent="0.3">
      <c r="A18">
        <v>320</v>
      </c>
      <c r="B18" t="s">
        <v>49</v>
      </c>
      <c r="C18" t="s">
        <v>50</v>
      </c>
      <c r="D18" t="s">
        <v>4</v>
      </c>
      <c r="E18">
        <v>6.54</v>
      </c>
      <c r="F18" s="50">
        <v>44127</v>
      </c>
      <c r="G18" s="50">
        <v>44129</v>
      </c>
      <c r="H18">
        <v>6</v>
      </c>
      <c r="I18">
        <v>1998</v>
      </c>
      <c r="J18" t="s">
        <v>9</v>
      </c>
      <c r="K18">
        <v>2</v>
      </c>
      <c r="L18">
        <v>0.43333333333333329</v>
      </c>
      <c r="M18">
        <v>0.8666666666666667</v>
      </c>
      <c r="N18" s="26">
        <v>3</v>
      </c>
      <c r="O18">
        <v>0.28888888888888892</v>
      </c>
      <c r="P18">
        <v>0.66666666666666663</v>
      </c>
      <c r="Q1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8" s="50">
        <f>DATE(YEAR(tb_list[[#This Row],[Start Date]]),1,1)+(WEEKNUM(tb_list[[#This Row],[Start Date]])-1)*7-WEEKDAY(DATE(YEAR(tb_list[[#This Row],[Start Date]]),1,1))+$V$1</f>
        <v>44128</v>
      </c>
      <c r="S18" s="48">
        <f>IF(R18&gt;tb_list[[#This Row],[Start Date]],WEEKNUM(tb_list[[#This Row],[Start Date]])-1,WEEKNUM(tb_list[[#This Row],[Start Date]]))</f>
        <v>42</v>
      </c>
      <c r="T18">
        <f>YEAR(tb_list[[#This Row],[Start Date]])</f>
        <v>2020</v>
      </c>
      <c r="X18">
        <v>2024</v>
      </c>
      <c r="Y18">
        <v>17</v>
      </c>
      <c r="Z18" t="e" cm="1">
        <f t="array" ref="Z18">INDEX(B:B,MATCH(1,(S:S=Table19[[#This Row],[week]])*(T:T=Table19[[#This Row],[year]])*(Q:Q=1),0))</f>
        <v>#N/A</v>
      </c>
    </row>
    <row r="19" spans="1:26" x14ac:dyDescent="0.3">
      <c r="A19">
        <v>306</v>
      </c>
      <c r="B19" t="s">
        <v>54</v>
      </c>
      <c r="C19" t="s">
        <v>16</v>
      </c>
      <c r="D19" t="s">
        <v>4</v>
      </c>
      <c r="E19">
        <v>7.23</v>
      </c>
      <c r="F19" s="50">
        <v>43248</v>
      </c>
      <c r="G19" s="50">
        <v>43258</v>
      </c>
      <c r="H19">
        <v>8</v>
      </c>
      <c r="I19">
        <v>2002</v>
      </c>
      <c r="J19" t="s">
        <v>17</v>
      </c>
      <c r="K19">
        <v>13</v>
      </c>
      <c r="L19">
        <v>0.4</v>
      </c>
      <c r="M19">
        <v>5.2</v>
      </c>
      <c r="N19">
        <v>11</v>
      </c>
      <c r="O19">
        <v>0.47272727272727272</v>
      </c>
      <c r="P19">
        <v>1.1818181818181821</v>
      </c>
      <c r="Q1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9" s="50">
        <f>DATE(YEAR(tb_list[[#This Row],[Start Date]]),1,1)+(WEEKNUM(tb_list[[#This Row],[Start Date]])-1)*7-WEEKDAY(DATE(YEAR(tb_list[[#This Row],[Start Date]]),1,1))+$V$1</f>
        <v>43253</v>
      </c>
      <c r="S19" s="48">
        <f>IF(R19&gt;tb_list[[#This Row],[Start Date]],WEEKNUM(tb_list[[#This Row],[Start Date]])-1,WEEKNUM(tb_list[[#This Row],[Start Date]]))</f>
        <v>21</v>
      </c>
      <c r="T19">
        <f>YEAR(tb_list[[#This Row],[Start Date]])</f>
        <v>2018</v>
      </c>
      <c r="X19">
        <v>2024</v>
      </c>
      <c r="Y19">
        <v>18</v>
      </c>
      <c r="Z19" t="e" cm="1">
        <f t="array" ref="Z19">INDEX(B:B,MATCH(1,(S:S=Table19[[#This Row],[week]])*(T:T=Table19[[#This Row],[year]])*(Q:Q=1),0))</f>
        <v>#N/A</v>
      </c>
    </row>
    <row r="20" spans="1:26" x14ac:dyDescent="0.3">
      <c r="A20">
        <v>39790</v>
      </c>
      <c r="B20" t="s">
        <v>58</v>
      </c>
      <c r="C20" t="s">
        <v>16</v>
      </c>
      <c r="D20" t="s">
        <v>59</v>
      </c>
      <c r="E20">
        <v>7.1</v>
      </c>
      <c r="F20" s="50">
        <v>44398</v>
      </c>
      <c r="G20" s="50">
        <v>44415</v>
      </c>
      <c r="H20">
        <v>6</v>
      </c>
      <c r="I20">
        <v>2020</v>
      </c>
      <c r="J20" t="s">
        <v>19</v>
      </c>
      <c r="K20">
        <v>12</v>
      </c>
      <c r="L20">
        <v>0.40388888888888891</v>
      </c>
      <c r="M20">
        <v>4.8466666666666667</v>
      </c>
      <c r="N20" s="26">
        <v>18</v>
      </c>
      <c r="O20">
        <v>0.26925925925925931</v>
      </c>
      <c r="P20">
        <v>0.66666666666666663</v>
      </c>
      <c r="Q2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0" s="50">
        <f>DATE(YEAR(tb_list[[#This Row],[Start Date]]),1,1)+(WEEKNUM(tb_list[[#This Row],[Start Date]])-1)*7-WEEKDAY(DATE(YEAR(tb_list[[#This Row],[Start Date]]),1,1))+$V$1</f>
        <v>44401</v>
      </c>
      <c r="S20" s="48">
        <f>IF(R20&gt;tb_list[[#This Row],[Start Date]],WEEKNUM(tb_list[[#This Row],[Start Date]])-1,WEEKNUM(tb_list[[#This Row],[Start Date]]))</f>
        <v>29</v>
      </c>
      <c r="T20">
        <f>YEAR(tb_list[[#This Row],[Start Date]])</f>
        <v>2021</v>
      </c>
      <c r="X20">
        <v>2024</v>
      </c>
      <c r="Y20">
        <v>19</v>
      </c>
      <c r="Z20" t="e" cm="1">
        <f t="array" ref="Z20">INDEX(B:B,MATCH(1,(S:S=Table19[[#This Row],[week]])*(T:T=Table19[[#This Row],[year]])*(Q:Q=1),0))</f>
        <v>#N/A</v>
      </c>
    </row>
    <row r="21" spans="1:26" x14ac:dyDescent="0.3">
      <c r="A21">
        <v>39590</v>
      </c>
      <c r="B21" t="s">
        <v>61</v>
      </c>
      <c r="C21" t="s">
        <v>16</v>
      </c>
      <c r="D21" t="s">
        <v>62</v>
      </c>
      <c r="E21">
        <v>6.55</v>
      </c>
      <c r="F21" s="50">
        <v>43960</v>
      </c>
      <c r="G21" s="50">
        <v>43981</v>
      </c>
      <c r="H21">
        <v>7</v>
      </c>
      <c r="I21">
        <v>2019</v>
      </c>
      <c r="J21" t="s">
        <v>19</v>
      </c>
      <c r="K21">
        <v>12</v>
      </c>
      <c r="L21">
        <v>0.39444444444444438</v>
      </c>
      <c r="M21">
        <v>4.7333333333333334</v>
      </c>
      <c r="N21" s="26">
        <v>22</v>
      </c>
      <c r="O21">
        <v>0.21515151515151509</v>
      </c>
      <c r="P21">
        <v>0.54545454545454541</v>
      </c>
      <c r="Q2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1" s="50">
        <f>DATE(YEAR(tb_list[[#This Row],[Start Date]]),1,1)+(WEEKNUM(tb_list[[#This Row],[Start Date]])-1)*7-WEEKDAY(DATE(YEAR(tb_list[[#This Row],[Start Date]]),1,1))+$V$1</f>
        <v>43960</v>
      </c>
      <c r="S21" s="48">
        <f>IF(R21&gt;tb_list[[#This Row],[Start Date]],WEEKNUM(tb_list[[#This Row],[Start Date]])-1,WEEKNUM(tb_list[[#This Row],[Start Date]]))</f>
        <v>19</v>
      </c>
      <c r="T21">
        <f>YEAR(tb_list[[#This Row],[Start Date]])</f>
        <v>2020</v>
      </c>
      <c r="X21">
        <v>2024</v>
      </c>
      <c r="Y21">
        <v>20</v>
      </c>
      <c r="Z21" t="e" cm="1">
        <f t="array" ref="Z21">INDEX(B:B,MATCH(1,(S:S=Table19[[#This Row],[week]])*(T:T=Table19[[#This Row],[year]])*(Q:Q=1),0))</f>
        <v>#N/A</v>
      </c>
    </row>
    <row r="22" spans="1:26" x14ac:dyDescent="0.3">
      <c r="A22">
        <v>37403</v>
      </c>
      <c r="B22" t="s">
        <v>733</v>
      </c>
      <c r="C22" t="s">
        <v>16</v>
      </c>
      <c r="D22" t="s">
        <v>22</v>
      </c>
      <c r="E22">
        <v>7.27</v>
      </c>
      <c r="F22" s="50">
        <v>45108</v>
      </c>
      <c r="G22" s="50">
        <v>45138</v>
      </c>
      <c r="H22">
        <v>8</v>
      </c>
      <c r="I22">
        <v>2019</v>
      </c>
      <c r="J22" t="s">
        <v>19</v>
      </c>
      <c r="K22">
        <v>50</v>
      </c>
      <c r="L22">
        <v>0.40555555555555561</v>
      </c>
      <c r="M22">
        <v>20.277777777777779</v>
      </c>
      <c r="N22" s="26">
        <v>31</v>
      </c>
      <c r="O22">
        <v>0.65412186379928317</v>
      </c>
      <c r="P22">
        <v>1.612903225806452</v>
      </c>
      <c r="Q2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2" s="50">
        <f>DATE(YEAR(tb_list[[#This Row],[Start Date]]),1,1)+(WEEKNUM(tb_list[[#This Row],[Start Date]])-1)*7-WEEKDAY(DATE(YEAR(tb_list[[#This Row],[Start Date]]),1,1))+$V$1</f>
        <v>45108</v>
      </c>
      <c r="S22" s="48">
        <f>IF(R22&gt;tb_list[[#This Row],[Start Date]],WEEKNUM(tb_list[[#This Row],[Start Date]])-1,WEEKNUM(tb_list[[#This Row],[Start Date]]))</f>
        <v>26</v>
      </c>
      <c r="T22">
        <f>YEAR(tb_list[[#This Row],[Start Date]])</f>
        <v>2023</v>
      </c>
      <c r="X22">
        <v>2024</v>
      </c>
      <c r="Y22">
        <v>21</v>
      </c>
      <c r="Z22" t="e" cm="1">
        <f t="array" ref="Z22">INDEX(B:B,MATCH(1,(S:S=Table19[[#This Row],[week]])*(T:T=Table19[[#This Row],[year]])*(Q:Q=1),0))</f>
        <v>#N/A</v>
      </c>
    </row>
    <row r="23" spans="1:26" x14ac:dyDescent="0.3">
      <c r="A23">
        <v>53</v>
      </c>
      <c r="B23" t="s">
        <v>65</v>
      </c>
      <c r="C23" t="s">
        <v>16</v>
      </c>
      <c r="D23" t="s">
        <v>22</v>
      </c>
      <c r="E23">
        <v>7.11</v>
      </c>
      <c r="F23" s="50">
        <v>43505</v>
      </c>
      <c r="G23" s="50">
        <v>43538</v>
      </c>
      <c r="H23">
        <v>3</v>
      </c>
      <c r="I23">
        <v>2002</v>
      </c>
      <c r="J23" t="s">
        <v>17</v>
      </c>
      <c r="K23">
        <v>24</v>
      </c>
      <c r="L23">
        <v>0.38527777777777777</v>
      </c>
      <c r="M23">
        <v>9.2466666666666661</v>
      </c>
      <c r="N23" s="26">
        <v>34</v>
      </c>
      <c r="O23">
        <v>0.2719607843137255</v>
      </c>
      <c r="P23">
        <v>0.70588235294117652</v>
      </c>
      <c r="Q2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3" s="50">
        <f>DATE(YEAR(tb_list[[#This Row],[Start Date]]),1,1)+(WEEKNUM(tb_list[[#This Row],[Start Date]])-1)*7-WEEKDAY(DATE(YEAR(tb_list[[#This Row],[Start Date]]),1,1))+$V$1</f>
        <v>43505</v>
      </c>
      <c r="S23" s="48">
        <f>IF(R23&gt;tb_list[[#This Row],[Start Date]],WEEKNUM(tb_list[[#This Row],[Start Date]])-1,WEEKNUM(tb_list[[#This Row],[Start Date]]))</f>
        <v>6</v>
      </c>
      <c r="T23">
        <f>YEAR(tb_list[[#This Row],[Start Date]])</f>
        <v>2019</v>
      </c>
      <c r="X23">
        <v>2024</v>
      </c>
      <c r="Y23">
        <v>22</v>
      </c>
      <c r="Z23" t="e" cm="1">
        <f t="array" ref="Z23">INDEX(B:B,MATCH(1,(S:S=Table19[[#This Row],[week]])*(T:T=Table19[[#This Row],[year]])*(Q:Q=1),0))</f>
        <v>#N/A</v>
      </c>
    </row>
    <row r="24" spans="1:26" x14ac:dyDescent="0.3">
      <c r="A24">
        <v>394</v>
      </c>
      <c r="B24" t="s">
        <v>67</v>
      </c>
      <c r="C24" t="s">
        <v>16</v>
      </c>
      <c r="D24" t="s">
        <v>22</v>
      </c>
      <c r="E24">
        <v>7.12</v>
      </c>
      <c r="F24" s="50">
        <v>43542</v>
      </c>
      <c r="G24" s="50">
        <v>43555</v>
      </c>
      <c r="H24">
        <v>3</v>
      </c>
      <c r="I24">
        <v>2003</v>
      </c>
      <c r="J24" t="s">
        <v>19</v>
      </c>
      <c r="K24">
        <v>12</v>
      </c>
      <c r="L24">
        <v>0.38333333333333341</v>
      </c>
      <c r="M24">
        <v>4.6000000000000014</v>
      </c>
      <c r="N24" s="26">
        <v>14</v>
      </c>
      <c r="O24">
        <v>0.32857142857142863</v>
      </c>
      <c r="P24">
        <v>0.8571428571428571</v>
      </c>
      <c r="Q2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4" s="50">
        <f>DATE(YEAR(tb_list[[#This Row],[Start Date]]),1,1)+(WEEKNUM(tb_list[[#This Row],[Start Date]])-1)*7-WEEKDAY(DATE(YEAR(tb_list[[#This Row],[Start Date]]),1,1))+$V$1</f>
        <v>43547</v>
      </c>
      <c r="S24" s="48">
        <f>IF(R24&gt;tb_list[[#This Row],[Start Date]],WEEKNUM(tb_list[[#This Row],[Start Date]])-1,WEEKNUM(tb_list[[#This Row],[Start Date]]))</f>
        <v>11</v>
      </c>
      <c r="T24">
        <f>YEAR(tb_list[[#This Row],[Start Date]])</f>
        <v>2019</v>
      </c>
      <c r="X24">
        <v>2024</v>
      </c>
      <c r="Y24">
        <v>23</v>
      </c>
      <c r="Z24" t="e" cm="1">
        <f t="array" ref="Z24">INDEX(B:B,MATCH(1,(S:S=Table19[[#This Row],[week]])*(T:T=Table19[[#This Row],[year]])*(Q:Q=1),0))</f>
        <v>#N/A</v>
      </c>
    </row>
    <row r="25" spans="1:26" x14ac:dyDescent="0.3">
      <c r="A25">
        <v>50655</v>
      </c>
      <c r="B25" t="s">
        <v>68</v>
      </c>
      <c r="C25" t="s">
        <v>69</v>
      </c>
      <c r="D25" t="s">
        <v>4</v>
      </c>
      <c r="E25">
        <v>6.9</v>
      </c>
      <c r="F25" s="50">
        <v>44991</v>
      </c>
      <c r="G25" s="50">
        <v>44991</v>
      </c>
      <c r="H25">
        <v>6</v>
      </c>
      <c r="I25">
        <v>2021</v>
      </c>
      <c r="J25" t="s">
        <v>19</v>
      </c>
      <c r="K25">
        <v>1</v>
      </c>
      <c r="L25">
        <v>7.5833333333333336E-2</v>
      </c>
      <c r="M25">
        <v>7.5833333333333336E-2</v>
      </c>
      <c r="N25" s="26">
        <v>1</v>
      </c>
      <c r="O25">
        <v>7.5833333333333336E-2</v>
      </c>
      <c r="P25">
        <v>1</v>
      </c>
      <c r="Q2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5" s="50">
        <f>DATE(YEAR(tb_list[[#This Row],[Start Date]]),1,1)+(WEEKNUM(tb_list[[#This Row],[Start Date]])-1)*7-WEEKDAY(DATE(YEAR(tb_list[[#This Row],[Start Date]]),1,1))+$V$1</f>
        <v>44996</v>
      </c>
      <c r="S25" s="48">
        <f>IF(R25&gt;tb_list[[#This Row],[Start Date]],WEEKNUM(tb_list[[#This Row],[Start Date]])-1,WEEKNUM(tb_list[[#This Row],[Start Date]]))</f>
        <v>9</v>
      </c>
      <c r="T25">
        <f>YEAR(tb_list[[#This Row],[Start Date]])</f>
        <v>2023</v>
      </c>
      <c r="X25">
        <v>2024</v>
      </c>
      <c r="Y25">
        <v>24</v>
      </c>
      <c r="Z25" t="e" cm="1">
        <f t="array" ref="Z25">INDEX(B:B,MATCH(1,(S:S=Table19[[#This Row],[week]])*(T:T=Table19[[#This Row],[year]])*(Q:Q=1),0))</f>
        <v>#N/A</v>
      </c>
    </row>
    <row r="26" spans="1:26" x14ac:dyDescent="0.3">
      <c r="A26">
        <v>50748</v>
      </c>
      <c r="B26" t="s">
        <v>70</v>
      </c>
      <c r="C26" t="s">
        <v>69</v>
      </c>
      <c r="D26" t="s">
        <v>36</v>
      </c>
      <c r="E26">
        <v>5.63</v>
      </c>
      <c r="F26" s="50">
        <v>44731</v>
      </c>
      <c r="G26" s="50">
        <v>44731</v>
      </c>
      <c r="H26">
        <v>4</v>
      </c>
      <c r="I26">
        <v>2021</v>
      </c>
      <c r="J26" t="s">
        <v>17</v>
      </c>
      <c r="K26">
        <v>1</v>
      </c>
      <c r="L26">
        <v>5.5555555555555552E-2</v>
      </c>
      <c r="M26">
        <v>5.5555555555555552E-2</v>
      </c>
      <c r="N26" s="26">
        <v>1</v>
      </c>
      <c r="O26">
        <v>5.5555555555555552E-2</v>
      </c>
      <c r="P26">
        <v>1</v>
      </c>
      <c r="Q2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6" s="50">
        <f>DATE(YEAR(tb_list[[#This Row],[Start Date]]),1,1)+(WEEKNUM(tb_list[[#This Row],[Start Date]])-1)*7-WEEKDAY(DATE(YEAR(tb_list[[#This Row],[Start Date]]),1,1))+$V$1</f>
        <v>44737</v>
      </c>
      <c r="S26" s="48">
        <f>IF(R26&gt;tb_list[[#This Row],[Start Date]],WEEKNUM(tb_list[[#This Row],[Start Date]])-1,WEEKNUM(tb_list[[#This Row],[Start Date]]))</f>
        <v>25</v>
      </c>
      <c r="T26">
        <f>YEAR(tb_list[[#This Row],[Start Date]])</f>
        <v>2022</v>
      </c>
      <c r="X26">
        <v>2024</v>
      </c>
      <c r="Y26">
        <v>25</v>
      </c>
      <c r="Z26" t="e" cm="1">
        <f t="array" ref="Z26">INDEX(B:B,MATCH(1,(S:S=Table19[[#This Row],[week]])*(T:T=Table19[[#This Row],[year]])*(Q:Q=1),0))</f>
        <v>#N/A</v>
      </c>
    </row>
    <row r="27" spans="1:26" x14ac:dyDescent="0.3">
      <c r="A27">
        <v>48553</v>
      </c>
      <c r="B27" t="s">
        <v>72</v>
      </c>
      <c r="C27" t="s">
        <v>16</v>
      </c>
      <c r="D27" t="s">
        <v>62</v>
      </c>
      <c r="E27">
        <v>7.68</v>
      </c>
      <c r="F27" s="50">
        <v>45013</v>
      </c>
      <c r="G27" s="50">
        <v>45037</v>
      </c>
      <c r="H27">
        <v>7</v>
      </c>
      <c r="I27">
        <v>2022</v>
      </c>
      <c r="J27" t="s">
        <v>9</v>
      </c>
      <c r="K27">
        <v>12</v>
      </c>
      <c r="L27">
        <v>0.39444444444444438</v>
      </c>
      <c r="M27">
        <v>4.7333333333333334</v>
      </c>
      <c r="N27">
        <v>25</v>
      </c>
      <c r="O27">
        <v>0.1893333333333333</v>
      </c>
      <c r="P27">
        <v>0.48</v>
      </c>
      <c r="Q2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7" s="50">
        <f>DATE(YEAR(tb_list[[#This Row],[Start Date]]),1,1)+(WEEKNUM(tb_list[[#This Row],[Start Date]])-1)*7-WEEKDAY(DATE(YEAR(tb_list[[#This Row],[Start Date]]),1,1))+$V$1</f>
        <v>45017</v>
      </c>
      <c r="S27" s="48">
        <f>IF(R27&gt;tb_list[[#This Row],[Start Date]],WEEKNUM(tb_list[[#This Row],[Start Date]])-1,WEEKNUM(tb_list[[#This Row],[Start Date]]))</f>
        <v>12</v>
      </c>
      <c r="T27">
        <f>YEAR(tb_list[[#This Row],[Start Date]])</f>
        <v>2023</v>
      </c>
      <c r="X27">
        <v>2024</v>
      </c>
      <c r="Y27">
        <v>26</v>
      </c>
      <c r="Z27" t="e" cm="1">
        <f t="array" ref="Z27">INDEX(B:B,MATCH(1,(S:S=Table19[[#This Row],[week]])*(T:T=Table19[[#This Row],[year]])*(Q:Q=1),0))</f>
        <v>#N/A</v>
      </c>
    </row>
    <row r="28" spans="1:26" x14ac:dyDescent="0.3">
      <c r="A28">
        <v>41433</v>
      </c>
      <c r="B28" t="s">
        <v>74</v>
      </c>
      <c r="C28" t="s">
        <v>16</v>
      </c>
      <c r="D28" t="s">
        <v>4</v>
      </c>
      <c r="E28">
        <v>7.59</v>
      </c>
      <c r="F28" s="50">
        <v>44411</v>
      </c>
      <c r="G28" s="50">
        <v>44424</v>
      </c>
      <c r="H28">
        <v>9</v>
      </c>
      <c r="I28">
        <v>2020</v>
      </c>
      <c r="J28" t="s">
        <v>19</v>
      </c>
      <c r="K28">
        <v>12</v>
      </c>
      <c r="L28">
        <v>0.40805555555555562</v>
      </c>
      <c r="M28">
        <v>4.8966666666666674</v>
      </c>
      <c r="N28" s="26">
        <v>14</v>
      </c>
      <c r="O28">
        <v>0.34976190476190477</v>
      </c>
      <c r="P28">
        <v>0.8571428571428571</v>
      </c>
      <c r="Q2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8" s="50">
        <f>DATE(YEAR(tb_list[[#This Row],[Start Date]]),1,1)+(WEEKNUM(tb_list[[#This Row],[Start Date]])-1)*7-WEEKDAY(DATE(YEAR(tb_list[[#This Row],[Start Date]]),1,1))+$V$1</f>
        <v>44415</v>
      </c>
      <c r="S28" s="48">
        <f>IF(R28&gt;tb_list[[#This Row],[Start Date]],WEEKNUM(tb_list[[#This Row],[Start Date]])-1,WEEKNUM(tb_list[[#This Row],[Start Date]]))</f>
        <v>31</v>
      </c>
      <c r="T28">
        <f>YEAR(tb_list[[#This Row],[Start Date]])</f>
        <v>2021</v>
      </c>
      <c r="X28">
        <v>2024</v>
      </c>
      <c r="Y28">
        <v>27</v>
      </c>
      <c r="Z28" t="e" cm="1">
        <f t="array" ref="Z28">INDEX(B:B,MATCH(1,(S:S=Table19[[#This Row],[week]])*(T:T=Table19[[#This Row],[year]])*(Q:Q=1),0))</f>
        <v>#N/A</v>
      </c>
    </row>
    <row r="29" spans="1:26" x14ac:dyDescent="0.3">
      <c r="A29">
        <v>1177</v>
      </c>
      <c r="B29" t="s">
        <v>76</v>
      </c>
      <c r="C29" t="s">
        <v>50</v>
      </c>
      <c r="D29" t="s">
        <v>22</v>
      </c>
      <c r="E29">
        <v>6.72</v>
      </c>
      <c r="F29" s="50">
        <v>44149</v>
      </c>
      <c r="G29" s="50">
        <v>44153</v>
      </c>
      <c r="H29">
        <v>6</v>
      </c>
      <c r="I29">
        <v>2001</v>
      </c>
      <c r="J29" t="s">
        <v>17</v>
      </c>
      <c r="K29">
        <v>4</v>
      </c>
      <c r="L29">
        <v>0.47083333333333333</v>
      </c>
      <c r="M29">
        <v>1.8833333333333331</v>
      </c>
      <c r="N29" s="26">
        <v>5</v>
      </c>
      <c r="O29">
        <v>0.37666666666666659</v>
      </c>
      <c r="P29">
        <v>0.8</v>
      </c>
      <c r="Q2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9" s="50">
        <f>DATE(YEAR(tb_list[[#This Row],[Start Date]]),1,1)+(WEEKNUM(tb_list[[#This Row],[Start Date]])-1)*7-WEEKDAY(DATE(YEAR(tb_list[[#This Row],[Start Date]]),1,1))+$V$1</f>
        <v>44149</v>
      </c>
      <c r="S29" s="48">
        <f>IF(R29&gt;tb_list[[#This Row],[Start Date]],WEEKNUM(tb_list[[#This Row],[Start Date]])-1,WEEKNUM(tb_list[[#This Row],[Start Date]]))</f>
        <v>46</v>
      </c>
      <c r="T29">
        <f>YEAR(tb_list[[#This Row],[Start Date]])</f>
        <v>2020</v>
      </c>
      <c r="X29">
        <v>2024</v>
      </c>
      <c r="Y29">
        <v>28</v>
      </c>
      <c r="Z29" t="e" cm="1">
        <f t="array" ref="Z29">INDEX(B:B,MATCH(1,(S:S=Table19[[#This Row],[week]])*(T:T=Table19[[#This Row],[year]])*(Q:Q=1),0))</f>
        <v>#N/A</v>
      </c>
    </row>
    <row r="30" spans="1:26" x14ac:dyDescent="0.3">
      <c r="A30">
        <v>40517</v>
      </c>
      <c r="B30" t="s">
        <v>78</v>
      </c>
      <c r="C30" t="s">
        <v>3</v>
      </c>
      <c r="D30" t="s">
        <v>4</v>
      </c>
      <c r="E30">
        <v>5.86</v>
      </c>
      <c r="F30" s="50">
        <v>44042</v>
      </c>
      <c r="G30" s="50">
        <v>44042</v>
      </c>
      <c r="H30">
        <v>5</v>
      </c>
      <c r="I30">
        <v>2019</v>
      </c>
      <c r="J30" t="s">
        <v>19</v>
      </c>
      <c r="K30">
        <v>1</v>
      </c>
      <c r="L30">
        <v>0.1166666666666667</v>
      </c>
      <c r="M30">
        <v>0.1166666666666667</v>
      </c>
      <c r="N30">
        <v>1</v>
      </c>
      <c r="O30">
        <v>0.1166666666666667</v>
      </c>
      <c r="P30">
        <v>1</v>
      </c>
      <c r="Q3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0" s="50">
        <f>DATE(YEAR(tb_list[[#This Row],[Start Date]]),1,1)+(WEEKNUM(tb_list[[#This Row],[Start Date]])-1)*7-WEEKDAY(DATE(YEAR(tb_list[[#This Row],[Start Date]]),1,1))+$V$1</f>
        <v>44044</v>
      </c>
      <c r="S30" s="48">
        <f>IF(R30&gt;tb_list[[#This Row],[Start Date]],WEEKNUM(tb_list[[#This Row],[Start Date]])-1,WEEKNUM(tb_list[[#This Row],[Start Date]]))</f>
        <v>30</v>
      </c>
      <c r="T30">
        <f>YEAR(tb_list[[#This Row],[Start Date]])</f>
        <v>2020</v>
      </c>
      <c r="X30">
        <v>2024</v>
      </c>
      <c r="Y30">
        <v>29</v>
      </c>
      <c r="Z30" t="e" cm="1">
        <f t="array" ref="Z30">INDEX(B:B,MATCH(1,(S:S=Table19[[#This Row],[week]])*(T:T=Table19[[#This Row],[year]])*(Q:Q=1),0))</f>
        <v>#N/A</v>
      </c>
    </row>
    <row r="31" spans="1:26" x14ac:dyDescent="0.3">
      <c r="A31">
        <v>22415</v>
      </c>
      <c r="B31" t="s">
        <v>79</v>
      </c>
      <c r="C31" t="s">
        <v>69</v>
      </c>
      <c r="D31" t="s">
        <v>4</v>
      </c>
      <c r="E31">
        <v>4.3899999999999997</v>
      </c>
      <c r="F31" s="50">
        <v>44120</v>
      </c>
      <c r="G31" s="50">
        <v>44120</v>
      </c>
      <c r="H31">
        <v>4</v>
      </c>
      <c r="I31">
        <v>2001</v>
      </c>
      <c r="J31" t="s">
        <v>9</v>
      </c>
      <c r="K31">
        <v>1</v>
      </c>
      <c r="L31">
        <v>2.9166666666666671E-2</v>
      </c>
      <c r="M31">
        <v>2.9166666666666671E-2</v>
      </c>
      <c r="N31">
        <v>1</v>
      </c>
      <c r="O31">
        <v>2.9166666666666671E-2</v>
      </c>
      <c r="P31">
        <v>1</v>
      </c>
      <c r="Q3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1" s="50">
        <f>DATE(YEAR(tb_list[[#This Row],[Start Date]]),1,1)+(WEEKNUM(tb_list[[#This Row],[Start Date]])-1)*7-WEEKDAY(DATE(YEAR(tb_list[[#This Row],[Start Date]]),1,1))+$V$1</f>
        <v>44121</v>
      </c>
      <c r="S31" s="48">
        <f>IF(R31&gt;tb_list[[#This Row],[Start Date]],WEEKNUM(tb_list[[#This Row],[Start Date]])-1,WEEKNUM(tb_list[[#This Row],[Start Date]]))</f>
        <v>41</v>
      </c>
      <c r="T31">
        <f>YEAR(tb_list[[#This Row],[Start Date]])</f>
        <v>2020</v>
      </c>
      <c r="X31">
        <v>2024</v>
      </c>
      <c r="Y31">
        <v>30</v>
      </c>
      <c r="Z31" t="e" cm="1">
        <f t="array" ref="Z31">INDEX(B:B,MATCH(1,(S:S=Table19[[#This Row],[week]])*(T:T=Table19[[#This Row],[year]])*(Q:Q=1),0))</f>
        <v>#N/A</v>
      </c>
    </row>
    <row r="32" spans="1:26" x14ac:dyDescent="0.3">
      <c r="A32">
        <v>40532</v>
      </c>
      <c r="B32" t="s">
        <v>80</v>
      </c>
      <c r="C32" t="s">
        <v>16</v>
      </c>
      <c r="D32" t="s">
        <v>4</v>
      </c>
      <c r="E32">
        <v>7.25</v>
      </c>
      <c r="F32" s="50">
        <v>44173</v>
      </c>
      <c r="G32" s="50">
        <v>44194</v>
      </c>
      <c r="H32">
        <v>7</v>
      </c>
      <c r="I32">
        <v>2020</v>
      </c>
      <c r="J32" t="s">
        <v>17</v>
      </c>
      <c r="K32">
        <v>13</v>
      </c>
      <c r="L32">
        <v>0.3972222222222222</v>
      </c>
      <c r="M32">
        <v>5.1638888888888888</v>
      </c>
      <c r="N32" s="26">
        <v>22</v>
      </c>
      <c r="O32">
        <v>0.23472222222222219</v>
      </c>
      <c r="P32">
        <v>0.59090909090909094</v>
      </c>
      <c r="Q3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2" s="50">
        <f>DATE(YEAR(tb_list[[#This Row],[Start Date]]),1,1)+(WEEKNUM(tb_list[[#This Row],[Start Date]])-1)*7-WEEKDAY(DATE(YEAR(tb_list[[#This Row],[Start Date]]),1,1))+$V$1</f>
        <v>44177</v>
      </c>
      <c r="S32" s="48">
        <f>IF(R32&gt;tb_list[[#This Row],[Start Date]],WEEKNUM(tb_list[[#This Row],[Start Date]])-1,WEEKNUM(tb_list[[#This Row],[Start Date]]))</f>
        <v>49</v>
      </c>
      <c r="T32">
        <f>YEAR(tb_list[[#This Row],[Start Date]])</f>
        <v>2020</v>
      </c>
      <c r="X32">
        <v>2024</v>
      </c>
      <c r="Y32">
        <v>31</v>
      </c>
      <c r="Z32" t="e" cm="1">
        <f t="array" ref="Z32">INDEX(B:B,MATCH(1,(S:S=Table19[[#This Row],[week]])*(T:T=Table19[[#This Row],[year]])*(Q:Q=1),0))</f>
        <v>#N/A</v>
      </c>
    </row>
    <row r="33" spans="1:26" x14ac:dyDescent="0.3">
      <c r="A33">
        <v>38753</v>
      </c>
      <c r="B33" t="s">
        <v>83</v>
      </c>
      <c r="C33" t="s">
        <v>16</v>
      </c>
      <c r="D33" t="s">
        <v>22</v>
      </c>
      <c r="E33">
        <v>7.33</v>
      </c>
      <c r="F33" s="50">
        <v>43762</v>
      </c>
      <c r="G33" s="50">
        <v>43765</v>
      </c>
      <c r="H33">
        <v>8</v>
      </c>
      <c r="I33">
        <v>2019</v>
      </c>
      <c r="J33" t="s">
        <v>5</v>
      </c>
      <c r="K33">
        <v>12</v>
      </c>
      <c r="L33">
        <v>0.40111111111111108</v>
      </c>
      <c r="M33">
        <v>4.8133333333333326</v>
      </c>
      <c r="N33">
        <v>4</v>
      </c>
      <c r="O33">
        <v>1.2033333333333329</v>
      </c>
      <c r="P33">
        <v>3</v>
      </c>
      <c r="Q3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3" s="50">
        <f>DATE(YEAR(tb_list[[#This Row],[Start Date]]),1,1)+(WEEKNUM(tb_list[[#This Row],[Start Date]])-1)*7-WEEKDAY(DATE(YEAR(tb_list[[#This Row],[Start Date]]),1,1))+$V$1</f>
        <v>43764</v>
      </c>
      <c r="S33" s="48">
        <f>IF(R33&gt;tb_list[[#This Row],[Start Date]],WEEKNUM(tb_list[[#This Row],[Start Date]])-1,WEEKNUM(tb_list[[#This Row],[Start Date]]))</f>
        <v>42</v>
      </c>
      <c r="T33">
        <f>YEAR(tb_list[[#This Row],[Start Date]])</f>
        <v>2019</v>
      </c>
      <c r="X33">
        <v>2024</v>
      </c>
      <c r="Y33">
        <v>32</v>
      </c>
      <c r="Z33" t="e" cm="1">
        <f t="array" ref="Z33">INDEX(B:B,MATCH(1,(S:S=Table19[[#This Row],[week]])*(T:T=Table19[[#This Row],[year]])*(Q:Q=1),0))</f>
        <v>#N/A</v>
      </c>
    </row>
    <row r="34" spans="1:26" x14ac:dyDescent="0.3">
      <c r="A34">
        <v>1028</v>
      </c>
      <c r="B34" t="s">
        <v>84</v>
      </c>
      <c r="C34" t="s">
        <v>85</v>
      </c>
      <c r="D34" t="s">
        <v>31</v>
      </c>
      <c r="E34">
        <v>6.89</v>
      </c>
      <c r="F34" s="50">
        <v>44376</v>
      </c>
      <c r="G34" s="50">
        <v>44377</v>
      </c>
      <c r="H34">
        <v>6</v>
      </c>
      <c r="I34">
        <v>2001</v>
      </c>
      <c r="J34" t="s">
        <v>5</v>
      </c>
      <c r="K34">
        <v>1</v>
      </c>
      <c r="L34">
        <v>1.7458333333333329</v>
      </c>
      <c r="M34">
        <v>1.7458333333333329</v>
      </c>
      <c r="N34" s="26">
        <v>2</v>
      </c>
      <c r="O34">
        <v>0.87291666666666667</v>
      </c>
      <c r="P34">
        <v>0.5</v>
      </c>
      <c r="Q3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4" s="50">
        <f>DATE(YEAR(tb_list[[#This Row],[Start Date]]),1,1)+(WEEKNUM(tb_list[[#This Row],[Start Date]])-1)*7-WEEKDAY(DATE(YEAR(tb_list[[#This Row],[Start Date]]),1,1))+$V$1</f>
        <v>44380</v>
      </c>
      <c r="S34" s="48">
        <f>IF(R34&gt;tb_list[[#This Row],[Start Date]],WEEKNUM(tb_list[[#This Row],[Start Date]])-1,WEEKNUM(tb_list[[#This Row],[Start Date]]))</f>
        <v>26</v>
      </c>
      <c r="T34">
        <f>YEAR(tb_list[[#This Row],[Start Date]])</f>
        <v>2021</v>
      </c>
      <c r="X34">
        <v>2024</v>
      </c>
      <c r="Y34">
        <v>33</v>
      </c>
      <c r="Z34" t="e" cm="1">
        <f t="array" ref="Z34">INDEX(B:B,MATCH(1,(S:S=Table19[[#This Row],[week]])*(T:T=Table19[[#This Row],[year]])*(Q:Q=1),0))</f>
        <v>#N/A</v>
      </c>
    </row>
    <row r="35" spans="1:26" x14ac:dyDescent="0.3">
      <c r="A35">
        <v>285</v>
      </c>
      <c r="B35" t="s">
        <v>86</v>
      </c>
      <c r="C35" t="s">
        <v>16</v>
      </c>
      <c r="D35" t="s">
        <v>4</v>
      </c>
      <c r="E35">
        <v>6.76</v>
      </c>
      <c r="F35" s="50">
        <v>43606</v>
      </c>
      <c r="G35" s="50">
        <v>43616</v>
      </c>
      <c r="H35">
        <v>6</v>
      </c>
      <c r="I35">
        <v>2000</v>
      </c>
      <c r="J35" t="s">
        <v>19</v>
      </c>
      <c r="K35">
        <v>25</v>
      </c>
      <c r="L35">
        <v>0.41666666666666669</v>
      </c>
      <c r="M35">
        <v>10.41666666666667</v>
      </c>
      <c r="N35" s="26">
        <v>11</v>
      </c>
      <c r="O35">
        <v>0.94696969696969713</v>
      </c>
      <c r="P35">
        <v>2.2727272727272729</v>
      </c>
      <c r="Q3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5" s="50">
        <f>DATE(YEAR(tb_list[[#This Row],[Start Date]]),1,1)+(WEEKNUM(tb_list[[#This Row],[Start Date]])-1)*7-WEEKDAY(DATE(YEAR(tb_list[[#This Row],[Start Date]]),1,1))+$V$1</f>
        <v>43610</v>
      </c>
      <c r="S35" s="48">
        <f>IF(R35&gt;tb_list[[#This Row],[Start Date]],WEEKNUM(tb_list[[#This Row],[Start Date]])-1,WEEKNUM(tb_list[[#This Row],[Start Date]]))</f>
        <v>20</v>
      </c>
      <c r="T35">
        <f>YEAR(tb_list[[#This Row],[Start Date]])</f>
        <v>2019</v>
      </c>
      <c r="X35">
        <v>2024</v>
      </c>
      <c r="Y35">
        <v>34</v>
      </c>
      <c r="Z35" t="e" cm="1">
        <f t="array" ref="Z35">INDEX(B:B,MATCH(1,(S:S=Table19[[#This Row],[week]])*(T:T=Table19[[#This Row],[year]])*(Q:Q=1),0))</f>
        <v>#N/A</v>
      </c>
    </row>
    <row r="36" spans="1:26" x14ac:dyDescent="0.3">
      <c r="A36">
        <v>1789</v>
      </c>
      <c r="B36" t="s">
        <v>89</v>
      </c>
      <c r="C36" t="s">
        <v>8</v>
      </c>
      <c r="D36" t="s">
        <v>4</v>
      </c>
      <c r="E36">
        <v>6.33</v>
      </c>
      <c r="F36" s="50">
        <v>43606</v>
      </c>
      <c r="G36" s="50">
        <v>43606</v>
      </c>
      <c r="H36">
        <v>5</v>
      </c>
      <c r="I36">
        <v>2002</v>
      </c>
      <c r="J36" t="s">
        <v>9</v>
      </c>
      <c r="K36">
        <v>1</v>
      </c>
      <c r="L36">
        <v>0.41666666666666669</v>
      </c>
      <c r="M36">
        <v>0.41666666666666669</v>
      </c>
      <c r="N36">
        <v>1</v>
      </c>
      <c r="O36">
        <v>0.41666666666666669</v>
      </c>
      <c r="P36">
        <v>1</v>
      </c>
      <c r="Q3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6" s="50">
        <f>DATE(YEAR(tb_list[[#This Row],[Start Date]]),1,1)+(WEEKNUM(tb_list[[#This Row],[Start Date]])-1)*7-WEEKDAY(DATE(YEAR(tb_list[[#This Row],[Start Date]]),1,1))+$V$1</f>
        <v>43610</v>
      </c>
      <c r="S36" s="48">
        <f>IF(R36&gt;tb_list[[#This Row],[Start Date]],WEEKNUM(tb_list[[#This Row],[Start Date]])-1,WEEKNUM(tb_list[[#This Row],[Start Date]]))</f>
        <v>20</v>
      </c>
      <c r="T36">
        <f>YEAR(tb_list[[#This Row],[Start Date]])</f>
        <v>2019</v>
      </c>
      <c r="X36">
        <v>2024</v>
      </c>
      <c r="Y36">
        <v>35</v>
      </c>
      <c r="Z36" t="e" cm="1">
        <f t="array" ref="Z36">INDEX(B:B,MATCH(1,(S:S=Table19[[#This Row],[week]])*(T:T=Table19[[#This Row],[year]])*(Q:Q=1),0))</f>
        <v>#N/A</v>
      </c>
    </row>
    <row r="37" spans="1:26" x14ac:dyDescent="0.3">
      <c r="A37">
        <v>36882</v>
      </c>
      <c r="B37" t="s">
        <v>90</v>
      </c>
      <c r="C37" t="s">
        <v>16</v>
      </c>
      <c r="D37" t="s">
        <v>59</v>
      </c>
      <c r="E37">
        <v>6.7</v>
      </c>
      <c r="F37" s="50">
        <v>43745</v>
      </c>
      <c r="G37" s="50">
        <v>43747</v>
      </c>
      <c r="H37">
        <v>5</v>
      </c>
      <c r="I37">
        <v>2019</v>
      </c>
      <c r="J37" t="s">
        <v>5</v>
      </c>
      <c r="K37">
        <v>13</v>
      </c>
      <c r="L37">
        <v>0.39500000000000002</v>
      </c>
      <c r="M37">
        <v>5.1349999999999998</v>
      </c>
      <c r="N37" s="26">
        <v>3</v>
      </c>
      <c r="O37">
        <v>1.7116666666666669</v>
      </c>
      <c r="P37">
        <v>4.333333333333333</v>
      </c>
      <c r="Q3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7" s="50">
        <f>DATE(YEAR(tb_list[[#This Row],[Start Date]]),1,1)+(WEEKNUM(tb_list[[#This Row],[Start Date]])-1)*7-WEEKDAY(DATE(YEAR(tb_list[[#This Row],[Start Date]]),1,1))+$V$1</f>
        <v>43750</v>
      </c>
      <c r="S37" s="48">
        <f>IF(R37&gt;tb_list[[#This Row],[Start Date]],WEEKNUM(tb_list[[#This Row],[Start Date]])-1,WEEKNUM(tb_list[[#This Row],[Start Date]]))</f>
        <v>40</v>
      </c>
      <c r="T37">
        <f>YEAR(tb_list[[#This Row],[Start Date]])</f>
        <v>2019</v>
      </c>
      <c r="X37">
        <v>2024</v>
      </c>
      <c r="Y37">
        <v>36</v>
      </c>
      <c r="Z37" t="e" cm="1">
        <f t="array" ref="Z37">INDEX(B:B,MATCH(1,(S:S=Table19[[#This Row],[week]])*(T:T=Table19[[#This Row],[year]])*(Q:Q=1),0))</f>
        <v>#N/A</v>
      </c>
    </row>
    <row r="38" spans="1:26" x14ac:dyDescent="0.3">
      <c r="A38">
        <v>40507</v>
      </c>
      <c r="B38" t="s">
        <v>91</v>
      </c>
      <c r="C38" t="s">
        <v>16</v>
      </c>
      <c r="D38" t="s">
        <v>59</v>
      </c>
      <c r="E38">
        <v>7.18</v>
      </c>
      <c r="F38" s="50">
        <v>45000</v>
      </c>
      <c r="G38" s="50">
        <v>45012</v>
      </c>
      <c r="H38">
        <v>5</v>
      </c>
      <c r="I38">
        <v>2022</v>
      </c>
      <c r="J38" t="s">
        <v>9</v>
      </c>
      <c r="K38">
        <v>12</v>
      </c>
      <c r="L38">
        <v>0.3963888888888889</v>
      </c>
      <c r="M38">
        <v>4.7566666666666668</v>
      </c>
      <c r="N38">
        <v>13</v>
      </c>
      <c r="O38">
        <v>0.3658974358974359</v>
      </c>
      <c r="P38">
        <v>0.92307692307692313</v>
      </c>
      <c r="Q3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8" s="50">
        <f>DATE(YEAR(tb_list[[#This Row],[Start Date]]),1,1)+(WEEKNUM(tb_list[[#This Row],[Start Date]])-1)*7-WEEKDAY(DATE(YEAR(tb_list[[#This Row],[Start Date]]),1,1))+$V$1</f>
        <v>45003</v>
      </c>
      <c r="S38" s="48">
        <f>IF(R38&gt;tb_list[[#This Row],[Start Date]],WEEKNUM(tb_list[[#This Row],[Start Date]])-1,WEEKNUM(tb_list[[#This Row],[Start Date]]))</f>
        <v>10</v>
      </c>
      <c r="T38">
        <f>YEAR(tb_list[[#This Row],[Start Date]])</f>
        <v>2023</v>
      </c>
      <c r="X38">
        <v>2024</v>
      </c>
      <c r="Y38">
        <v>37</v>
      </c>
      <c r="Z38" t="e" cm="1">
        <f t="array" ref="Z38">INDEX(B:B,MATCH(1,(S:S=Table19[[#This Row],[week]])*(T:T=Table19[[#This Row],[year]])*(Q:Q=1),0))</f>
        <v>#N/A</v>
      </c>
    </row>
    <row r="39" spans="1:26" x14ac:dyDescent="0.3">
      <c r="A39">
        <v>40083</v>
      </c>
      <c r="B39" t="s">
        <v>92</v>
      </c>
      <c r="C39" t="s">
        <v>8</v>
      </c>
      <c r="D39" t="s">
        <v>59</v>
      </c>
      <c r="E39">
        <v>6.72</v>
      </c>
      <c r="F39" s="50">
        <v>45000</v>
      </c>
      <c r="G39" s="50">
        <v>45000</v>
      </c>
      <c r="H39">
        <v>5</v>
      </c>
      <c r="I39">
        <v>2019</v>
      </c>
      <c r="J39" t="s">
        <v>19</v>
      </c>
      <c r="K39">
        <v>2</v>
      </c>
      <c r="L39">
        <v>0.14833333333333329</v>
      </c>
      <c r="M39">
        <v>0.29666666666666669</v>
      </c>
      <c r="N39">
        <v>1</v>
      </c>
      <c r="O39">
        <v>0.29666666666666669</v>
      </c>
      <c r="P39">
        <v>2</v>
      </c>
      <c r="Q3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9" s="50">
        <f>DATE(YEAR(tb_list[[#This Row],[Start Date]]),1,1)+(WEEKNUM(tb_list[[#This Row],[Start Date]])-1)*7-WEEKDAY(DATE(YEAR(tb_list[[#This Row],[Start Date]]),1,1))+$V$1</f>
        <v>45003</v>
      </c>
      <c r="S39" s="48">
        <f>IF(R39&gt;tb_list[[#This Row],[Start Date]],WEEKNUM(tb_list[[#This Row],[Start Date]])-1,WEEKNUM(tb_list[[#This Row],[Start Date]]))</f>
        <v>10</v>
      </c>
      <c r="T39">
        <f>YEAR(tb_list[[#This Row],[Start Date]])</f>
        <v>2023</v>
      </c>
      <c r="X39">
        <v>2024</v>
      </c>
      <c r="Y39">
        <v>38</v>
      </c>
      <c r="Z39" t="e" cm="1">
        <f t="array" ref="Z39">INDEX(B:B,MATCH(1,(S:S=Table19[[#This Row],[week]])*(T:T=Table19[[#This Row],[year]])*(Q:Q=1),0))</f>
        <v>#N/A</v>
      </c>
    </row>
    <row r="40" spans="1:26" x14ac:dyDescent="0.3">
      <c r="A40">
        <v>46971</v>
      </c>
      <c r="B40" t="s">
        <v>93</v>
      </c>
      <c r="C40" t="s">
        <v>3</v>
      </c>
      <c r="D40" t="s">
        <v>59</v>
      </c>
      <c r="E40">
        <v>6.65</v>
      </c>
      <c r="F40" s="50">
        <v>45000</v>
      </c>
      <c r="G40" s="50">
        <v>45000</v>
      </c>
      <c r="H40">
        <v>5</v>
      </c>
      <c r="I40">
        <v>2020</v>
      </c>
      <c r="J40" t="s">
        <v>9</v>
      </c>
      <c r="K40">
        <v>1</v>
      </c>
      <c r="L40">
        <v>0.12666666666666671</v>
      </c>
      <c r="M40">
        <v>0.12666666666666671</v>
      </c>
      <c r="N40" s="26">
        <v>1</v>
      </c>
      <c r="O40">
        <v>0.12666666666666671</v>
      </c>
      <c r="P40">
        <v>1</v>
      </c>
      <c r="Q4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0" s="50">
        <f>DATE(YEAR(tb_list[[#This Row],[Start Date]]),1,1)+(WEEKNUM(tb_list[[#This Row],[Start Date]])-1)*7-WEEKDAY(DATE(YEAR(tb_list[[#This Row],[Start Date]]),1,1))+$V$1</f>
        <v>45003</v>
      </c>
      <c r="S40" s="48">
        <f>IF(R40&gt;tb_list[[#This Row],[Start Date]],WEEKNUM(tb_list[[#This Row],[Start Date]])-1,WEEKNUM(tb_list[[#This Row],[Start Date]]))</f>
        <v>10</v>
      </c>
      <c r="T40">
        <f>YEAR(tb_list[[#This Row],[Start Date]])</f>
        <v>2023</v>
      </c>
      <c r="X40">
        <v>2024</v>
      </c>
      <c r="Y40">
        <v>39</v>
      </c>
      <c r="Z40" t="e" cm="1">
        <f t="array" ref="Z40">INDEX(B:B,MATCH(1,(S:S=Table19[[#This Row],[week]])*(T:T=Table19[[#This Row],[year]])*(Q:Q=1),0))</f>
        <v>#N/A</v>
      </c>
    </row>
    <row r="41" spans="1:26" x14ac:dyDescent="0.3">
      <c r="A41">
        <v>48992</v>
      </c>
      <c r="B41" t="s">
        <v>734</v>
      </c>
      <c r="C41" t="s">
        <v>85</v>
      </c>
      <c r="D41" t="s">
        <v>4</v>
      </c>
      <c r="E41">
        <v>6.92</v>
      </c>
      <c r="F41" s="50">
        <v>45194</v>
      </c>
      <c r="G41" s="50">
        <v>45194</v>
      </c>
      <c r="H41">
        <v>8</v>
      </c>
      <c r="I41">
        <v>2019</v>
      </c>
      <c r="J41" t="s">
        <v>9</v>
      </c>
      <c r="K41">
        <v>1</v>
      </c>
      <c r="L41">
        <v>0.3502777777777778</v>
      </c>
      <c r="M41">
        <v>0.3502777777777778</v>
      </c>
      <c r="N41">
        <v>1</v>
      </c>
      <c r="O41">
        <v>0.3502777777777778</v>
      </c>
      <c r="P41">
        <v>1</v>
      </c>
      <c r="Q4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1" s="50">
        <f>DATE(YEAR(tb_list[[#This Row],[Start Date]]),1,1)+(WEEKNUM(tb_list[[#This Row],[Start Date]])-1)*7-WEEKDAY(DATE(YEAR(tb_list[[#This Row],[Start Date]]),1,1))+$V$1</f>
        <v>45199</v>
      </c>
      <c r="S41" s="48">
        <f>IF(R41&gt;tb_list[[#This Row],[Start Date]],WEEKNUM(tb_list[[#This Row],[Start Date]])-1,WEEKNUM(tb_list[[#This Row],[Start Date]]))</f>
        <v>38</v>
      </c>
      <c r="T41">
        <f>YEAR(tb_list[[#This Row],[Start Date]])</f>
        <v>2023</v>
      </c>
      <c r="X41">
        <v>2024</v>
      </c>
      <c r="Y41">
        <v>40</v>
      </c>
      <c r="Z41" t="e" cm="1">
        <f t="array" ref="Z41">INDEX(B:B,MATCH(1,(S:S=Table19[[#This Row],[week]])*(T:T=Table19[[#This Row],[year]])*(Q:Q=1),0))</f>
        <v>#N/A</v>
      </c>
    </row>
    <row r="42" spans="1:26" x14ac:dyDescent="0.3">
      <c r="A42">
        <v>1205</v>
      </c>
      <c r="B42" t="s">
        <v>94</v>
      </c>
      <c r="C42" t="s">
        <v>3</v>
      </c>
      <c r="D42" t="s">
        <v>4</v>
      </c>
      <c r="E42">
        <v>7.04</v>
      </c>
      <c r="F42" s="50">
        <v>44144</v>
      </c>
      <c r="G42" s="50">
        <v>44144</v>
      </c>
      <c r="H42">
        <v>6</v>
      </c>
      <c r="I42">
        <v>2003</v>
      </c>
      <c r="J42" t="s">
        <v>9</v>
      </c>
      <c r="K42">
        <v>6</v>
      </c>
      <c r="L42">
        <v>0.05</v>
      </c>
      <c r="M42">
        <v>0.3</v>
      </c>
      <c r="N42">
        <v>1</v>
      </c>
      <c r="O42">
        <v>0.3</v>
      </c>
      <c r="P42">
        <v>6</v>
      </c>
      <c r="Q4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2" s="50">
        <f>DATE(YEAR(tb_list[[#This Row],[Start Date]]),1,1)+(WEEKNUM(tb_list[[#This Row],[Start Date]])-1)*7-WEEKDAY(DATE(YEAR(tb_list[[#This Row],[Start Date]]),1,1))+$V$1</f>
        <v>44149</v>
      </c>
      <c r="S42" s="48">
        <f>IF(R42&gt;tb_list[[#This Row],[Start Date]],WEEKNUM(tb_list[[#This Row],[Start Date]])-1,WEEKNUM(tb_list[[#This Row],[Start Date]]))</f>
        <v>45</v>
      </c>
      <c r="T42">
        <f>YEAR(tb_list[[#This Row],[Start Date]])</f>
        <v>2020</v>
      </c>
      <c r="X42">
        <v>2024</v>
      </c>
      <c r="Y42">
        <v>41</v>
      </c>
      <c r="Z42" t="e" cm="1">
        <f t="array" ref="Z42">INDEX(B:B,MATCH(1,(S:S=Table19[[#This Row],[week]])*(T:T=Table19[[#This Row],[year]])*(Q:Q=1),0))</f>
        <v>#N/A</v>
      </c>
    </row>
    <row r="43" spans="1:26" x14ac:dyDescent="0.3">
      <c r="A43">
        <v>38464</v>
      </c>
      <c r="B43" t="s">
        <v>95</v>
      </c>
      <c r="C43" t="s">
        <v>85</v>
      </c>
      <c r="D43" t="s">
        <v>4</v>
      </c>
      <c r="E43">
        <v>6.36</v>
      </c>
      <c r="F43" s="50">
        <v>44044</v>
      </c>
      <c r="G43" s="50">
        <v>44044</v>
      </c>
      <c r="H43">
        <v>6</v>
      </c>
      <c r="I43">
        <v>2019</v>
      </c>
      <c r="J43" t="s">
        <v>9</v>
      </c>
      <c r="K43">
        <v>1</v>
      </c>
      <c r="L43">
        <v>1.555833333333333</v>
      </c>
      <c r="M43">
        <v>1.555833333333333</v>
      </c>
      <c r="N43">
        <v>1</v>
      </c>
      <c r="O43">
        <v>1.555833333333333</v>
      </c>
      <c r="P43">
        <v>1</v>
      </c>
      <c r="Q4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3" s="50">
        <f>DATE(YEAR(tb_list[[#This Row],[Start Date]]),1,1)+(WEEKNUM(tb_list[[#This Row],[Start Date]])-1)*7-WEEKDAY(DATE(YEAR(tb_list[[#This Row],[Start Date]]),1,1))+$V$1</f>
        <v>44044</v>
      </c>
      <c r="S43" s="48">
        <f>IF(R43&gt;tb_list[[#This Row],[Start Date]],WEEKNUM(tb_list[[#This Row],[Start Date]])-1,WEEKNUM(tb_list[[#This Row],[Start Date]]))</f>
        <v>31</v>
      </c>
      <c r="T43">
        <f>YEAR(tb_list[[#This Row],[Start Date]])</f>
        <v>2020</v>
      </c>
      <c r="X43">
        <v>2024</v>
      </c>
      <c r="Y43">
        <v>42</v>
      </c>
      <c r="Z43" t="e" cm="1">
        <f t="array" ref="Z43">INDEX(B:B,MATCH(1,(S:S=Table19[[#This Row],[week]])*(T:T=Table19[[#This Row],[year]])*(Q:Q=1),0))</f>
        <v>#N/A</v>
      </c>
    </row>
    <row r="44" spans="1:26" x14ac:dyDescent="0.3">
      <c r="A44">
        <v>38572</v>
      </c>
      <c r="B44" t="s">
        <v>96</v>
      </c>
      <c r="C44" t="s">
        <v>16</v>
      </c>
      <c r="D44" t="s">
        <v>59</v>
      </c>
      <c r="E44">
        <v>5.93</v>
      </c>
      <c r="F44" s="50">
        <v>43887</v>
      </c>
      <c r="G44" s="50">
        <v>43901</v>
      </c>
      <c r="H44">
        <v>4</v>
      </c>
      <c r="I44">
        <v>2019</v>
      </c>
      <c r="J44" t="s">
        <v>19</v>
      </c>
      <c r="K44">
        <v>12</v>
      </c>
      <c r="L44">
        <v>0.4</v>
      </c>
      <c r="M44">
        <v>4.8000000000000007</v>
      </c>
      <c r="N44">
        <v>15</v>
      </c>
      <c r="O44">
        <v>0.32000000000000012</v>
      </c>
      <c r="P44">
        <v>0.8</v>
      </c>
      <c r="Q4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4" s="50">
        <f>DATE(YEAR(tb_list[[#This Row],[Start Date]]),1,1)+(WEEKNUM(tb_list[[#This Row],[Start Date]])-1)*7-WEEKDAY(DATE(YEAR(tb_list[[#This Row],[Start Date]]),1,1))+$V$1</f>
        <v>43890</v>
      </c>
      <c r="S44" s="48">
        <f>IF(R44&gt;tb_list[[#This Row],[Start Date]],WEEKNUM(tb_list[[#This Row],[Start Date]])-1,WEEKNUM(tb_list[[#This Row],[Start Date]]))</f>
        <v>8</v>
      </c>
      <c r="T44">
        <f>YEAR(tb_list[[#This Row],[Start Date]])</f>
        <v>2020</v>
      </c>
      <c r="X44">
        <v>2024</v>
      </c>
      <c r="Y44">
        <v>43</v>
      </c>
      <c r="Z44" t="e" cm="1">
        <f t="array" ref="Z44">INDEX(B:B,MATCH(1,(S:S=Table19[[#This Row],[week]])*(T:T=Table19[[#This Row],[year]])*(Q:Q=1),0))</f>
        <v>#N/A</v>
      </c>
    </row>
    <row r="45" spans="1:26" x14ac:dyDescent="0.3">
      <c r="A45">
        <v>40550</v>
      </c>
      <c r="B45" t="s">
        <v>97</v>
      </c>
      <c r="C45" t="s">
        <v>16</v>
      </c>
      <c r="D45" t="s">
        <v>98</v>
      </c>
      <c r="E45">
        <v>6.48</v>
      </c>
      <c r="F45" s="50">
        <v>44542</v>
      </c>
      <c r="G45" s="50">
        <v>44551</v>
      </c>
      <c r="H45">
        <v>5</v>
      </c>
      <c r="I45">
        <v>2020</v>
      </c>
      <c r="J45" t="s">
        <v>19</v>
      </c>
      <c r="K45">
        <v>12</v>
      </c>
      <c r="L45">
        <v>0.4</v>
      </c>
      <c r="M45">
        <v>4.8000000000000007</v>
      </c>
      <c r="N45" s="26">
        <v>10</v>
      </c>
      <c r="O45">
        <v>0.48000000000000009</v>
      </c>
      <c r="P45">
        <v>1.2</v>
      </c>
      <c r="Q4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5" s="50">
        <f>DATE(YEAR(tb_list[[#This Row],[Start Date]]),1,1)+(WEEKNUM(tb_list[[#This Row],[Start Date]])-1)*7-WEEKDAY(DATE(YEAR(tb_list[[#This Row],[Start Date]]),1,1))+$V$1</f>
        <v>44548</v>
      </c>
      <c r="S45" s="48">
        <f>IF(R45&gt;tb_list[[#This Row],[Start Date]],WEEKNUM(tb_list[[#This Row],[Start Date]])-1,WEEKNUM(tb_list[[#This Row],[Start Date]]))</f>
        <v>50</v>
      </c>
      <c r="T45">
        <f>YEAR(tb_list[[#This Row],[Start Date]])</f>
        <v>2021</v>
      </c>
      <c r="X45">
        <v>2024</v>
      </c>
      <c r="Y45">
        <v>44</v>
      </c>
      <c r="Z45" t="e" cm="1">
        <f t="array" ref="Z45">INDEX(B:B,MATCH(1,(S:S=Table19[[#This Row],[week]])*(T:T=Table19[[#This Row],[year]])*(Q:Q=1),0))</f>
        <v>#N/A</v>
      </c>
    </row>
    <row r="46" spans="1:26" x14ac:dyDescent="0.3">
      <c r="A46">
        <v>1370</v>
      </c>
      <c r="B46" t="s">
        <v>99</v>
      </c>
      <c r="C46" t="s">
        <v>85</v>
      </c>
      <c r="D46" t="s">
        <v>36</v>
      </c>
      <c r="E46">
        <v>6.37</v>
      </c>
      <c r="F46" s="50">
        <v>44548</v>
      </c>
      <c r="G46" s="50">
        <v>44548</v>
      </c>
      <c r="H46">
        <v>7</v>
      </c>
      <c r="I46">
        <v>2002</v>
      </c>
      <c r="J46" t="s">
        <v>9</v>
      </c>
      <c r="K46">
        <v>1</v>
      </c>
      <c r="L46">
        <v>0.16666666666666671</v>
      </c>
      <c r="M46">
        <v>0.16666666666666671</v>
      </c>
      <c r="N46">
        <v>1</v>
      </c>
      <c r="O46">
        <v>0.16666666666666671</v>
      </c>
      <c r="P46">
        <v>1</v>
      </c>
      <c r="Q4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6" s="50">
        <f>DATE(YEAR(tb_list[[#This Row],[Start Date]]),1,1)+(WEEKNUM(tb_list[[#This Row],[Start Date]])-1)*7-WEEKDAY(DATE(YEAR(tb_list[[#This Row],[Start Date]]),1,1))+$V$1</f>
        <v>44548</v>
      </c>
      <c r="S46" s="48">
        <f>IF(R46&gt;tb_list[[#This Row],[Start Date]],WEEKNUM(tb_list[[#This Row],[Start Date]])-1,WEEKNUM(tb_list[[#This Row],[Start Date]]))</f>
        <v>51</v>
      </c>
      <c r="T46">
        <f>YEAR(tb_list[[#This Row],[Start Date]])</f>
        <v>2021</v>
      </c>
    </row>
    <row r="47" spans="1:26" x14ac:dyDescent="0.3">
      <c r="A47">
        <v>49780</v>
      </c>
      <c r="B47" t="s">
        <v>735</v>
      </c>
      <c r="C47" t="s">
        <v>16</v>
      </c>
      <c r="D47" t="s">
        <v>62</v>
      </c>
      <c r="E47">
        <v>5.71</v>
      </c>
      <c r="F47" s="50">
        <v>44995</v>
      </c>
      <c r="G47" s="50">
        <v>45096</v>
      </c>
      <c r="H47">
        <v>6</v>
      </c>
      <c r="I47">
        <v>2022</v>
      </c>
      <c r="J47" t="s">
        <v>9</v>
      </c>
      <c r="K47">
        <v>24</v>
      </c>
      <c r="L47">
        <v>4.1666666666666657E-2</v>
      </c>
      <c r="M47">
        <v>1</v>
      </c>
      <c r="N47" s="26">
        <v>102</v>
      </c>
      <c r="O47">
        <v>9.8039215686274508E-3</v>
      </c>
      <c r="P47">
        <v>0.23529411764705879</v>
      </c>
      <c r="Q4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7" s="50">
        <f>DATE(YEAR(tb_list[[#This Row],[Start Date]]),1,1)+(WEEKNUM(tb_list[[#This Row],[Start Date]])-1)*7-WEEKDAY(DATE(YEAR(tb_list[[#This Row],[Start Date]]),1,1))+$V$1</f>
        <v>44996</v>
      </c>
      <c r="S47" s="48">
        <f>IF(R47&gt;tb_list[[#This Row],[Start Date]],WEEKNUM(tb_list[[#This Row],[Start Date]])-1,WEEKNUM(tb_list[[#This Row],[Start Date]]))</f>
        <v>9</v>
      </c>
      <c r="T47">
        <f>YEAR(tb_list[[#This Row],[Start Date]])</f>
        <v>2023</v>
      </c>
    </row>
    <row r="48" spans="1:26" x14ac:dyDescent="0.3">
      <c r="A48">
        <v>104</v>
      </c>
      <c r="B48" t="s">
        <v>101</v>
      </c>
      <c r="C48" t="s">
        <v>16</v>
      </c>
      <c r="D48" t="s">
        <v>22</v>
      </c>
      <c r="E48">
        <v>7.18</v>
      </c>
      <c r="F48" s="50">
        <v>42957</v>
      </c>
      <c r="G48" s="50">
        <v>42983</v>
      </c>
      <c r="H48">
        <v>2</v>
      </c>
      <c r="I48">
        <v>2000</v>
      </c>
      <c r="J48" t="s">
        <v>17</v>
      </c>
      <c r="K48">
        <v>24</v>
      </c>
      <c r="L48">
        <v>0.35555555555555562</v>
      </c>
      <c r="M48">
        <v>8.5333333333333332</v>
      </c>
      <c r="N48" s="26">
        <v>27</v>
      </c>
      <c r="O48">
        <v>0.31604938271604938</v>
      </c>
      <c r="P48">
        <v>0.88888888888888884</v>
      </c>
      <c r="Q4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8" s="50">
        <f>DATE(YEAR(tb_list[[#This Row],[Start Date]]),1,1)+(WEEKNUM(tb_list[[#This Row],[Start Date]])-1)*7-WEEKDAY(DATE(YEAR(tb_list[[#This Row],[Start Date]]),1,1))+$V$1</f>
        <v>42959</v>
      </c>
      <c r="S48" s="48">
        <f>IF(R48&gt;tb_list[[#This Row],[Start Date]],WEEKNUM(tb_list[[#This Row],[Start Date]])-1,WEEKNUM(tb_list[[#This Row],[Start Date]]))</f>
        <v>31</v>
      </c>
      <c r="T48">
        <f>YEAR(tb_list[[#This Row],[Start Date]])</f>
        <v>2017</v>
      </c>
    </row>
    <row r="49" spans="1:20" x14ac:dyDescent="0.3">
      <c r="A49">
        <v>66</v>
      </c>
      <c r="B49" t="s">
        <v>104</v>
      </c>
      <c r="C49" t="s">
        <v>16</v>
      </c>
      <c r="D49" t="s">
        <v>105</v>
      </c>
      <c r="E49">
        <v>8</v>
      </c>
      <c r="F49" s="50">
        <v>43030</v>
      </c>
      <c r="G49" s="50">
        <v>43040</v>
      </c>
      <c r="H49">
        <v>7</v>
      </c>
      <c r="I49">
        <v>2002</v>
      </c>
      <c r="J49" t="s">
        <v>17</v>
      </c>
      <c r="K49">
        <v>26</v>
      </c>
      <c r="L49">
        <v>0.40305555555555561</v>
      </c>
      <c r="M49">
        <v>10.479444444444439</v>
      </c>
      <c r="N49">
        <v>11</v>
      </c>
      <c r="O49">
        <v>0.95267676767676768</v>
      </c>
      <c r="P49">
        <v>2.3636363636363642</v>
      </c>
      <c r="Q4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9" s="50">
        <f>DATE(YEAR(tb_list[[#This Row],[Start Date]]),1,1)+(WEEKNUM(tb_list[[#This Row],[Start Date]])-1)*7-WEEKDAY(DATE(YEAR(tb_list[[#This Row],[Start Date]]),1,1))+$V$1</f>
        <v>43036</v>
      </c>
      <c r="S49" s="48">
        <f>IF(R49&gt;tb_list[[#This Row],[Start Date]],WEEKNUM(tb_list[[#This Row],[Start Date]])-1,WEEKNUM(tb_list[[#This Row],[Start Date]]))</f>
        <v>42</v>
      </c>
      <c r="T49">
        <f>YEAR(tb_list[[#This Row],[Start Date]])</f>
        <v>2017</v>
      </c>
    </row>
    <row r="50" spans="1:20" x14ac:dyDescent="0.3">
      <c r="A50">
        <v>659</v>
      </c>
      <c r="B50" t="s">
        <v>736</v>
      </c>
      <c r="C50" t="s">
        <v>8</v>
      </c>
      <c r="D50" t="s">
        <v>105</v>
      </c>
      <c r="E50">
        <v>7.04</v>
      </c>
      <c r="F50" s="50">
        <v>45228</v>
      </c>
      <c r="G50" s="50">
        <v>45228</v>
      </c>
      <c r="H50">
        <v>6</v>
      </c>
      <c r="I50">
        <v>2001</v>
      </c>
      <c r="J50" t="s">
        <v>19</v>
      </c>
      <c r="K50">
        <v>1</v>
      </c>
      <c r="L50">
        <v>0.10249999999999999</v>
      </c>
      <c r="M50">
        <v>0.10249999999999999</v>
      </c>
      <c r="N50">
        <v>1</v>
      </c>
      <c r="O50">
        <v>0.10249999999999999</v>
      </c>
      <c r="P50">
        <v>1</v>
      </c>
      <c r="Q5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0" s="50">
        <f>DATE(YEAR(tb_list[[#This Row],[Start Date]]),1,1)+(WEEKNUM(tb_list[[#This Row],[Start Date]])-1)*7-WEEKDAY(DATE(YEAR(tb_list[[#This Row],[Start Date]]),1,1))+$V$1</f>
        <v>45234</v>
      </c>
      <c r="S50" s="48">
        <f>IF(R50&gt;tb_list[[#This Row],[Start Date]],WEEKNUM(tb_list[[#This Row],[Start Date]])-1,WEEKNUM(tb_list[[#This Row],[Start Date]]))</f>
        <v>43</v>
      </c>
      <c r="T50">
        <f>YEAR(tb_list[[#This Row],[Start Date]])</f>
        <v>2023</v>
      </c>
    </row>
    <row r="51" spans="1:20" x14ac:dyDescent="0.3">
      <c r="A51">
        <v>1593</v>
      </c>
      <c r="B51" t="s">
        <v>737</v>
      </c>
      <c r="C51" t="s">
        <v>3</v>
      </c>
      <c r="D51" t="s">
        <v>105</v>
      </c>
      <c r="E51">
        <v>6.7</v>
      </c>
      <c r="F51" s="50">
        <v>45228</v>
      </c>
      <c r="G51" s="50">
        <v>45228</v>
      </c>
      <c r="H51">
        <v>5</v>
      </c>
      <c r="I51">
        <v>2000</v>
      </c>
      <c r="J51" t="s">
        <v>19</v>
      </c>
      <c r="K51">
        <v>1</v>
      </c>
      <c r="L51">
        <v>6.1111111111111109E-2</v>
      </c>
      <c r="M51">
        <v>6.1111111111111109E-2</v>
      </c>
      <c r="N51">
        <v>1</v>
      </c>
      <c r="O51">
        <v>6.1111111111111109E-2</v>
      </c>
      <c r="P51">
        <v>1</v>
      </c>
      <c r="Q5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1" s="50">
        <f>DATE(YEAR(tb_list[[#This Row],[Start Date]]),1,1)+(WEEKNUM(tb_list[[#This Row],[Start Date]])-1)*7-WEEKDAY(DATE(YEAR(tb_list[[#This Row],[Start Date]]),1,1))+$V$1</f>
        <v>45234</v>
      </c>
      <c r="S51" s="48">
        <f>IF(R51&gt;tb_list[[#This Row],[Start Date]],WEEKNUM(tb_list[[#This Row],[Start Date]])-1,WEEKNUM(tb_list[[#This Row],[Start Date]]))</f>
        <v>43</v>
      </c>
      <c r="T51">
        <f>YEAR(tb_list[[#This Row],[Start Date]])</f>
        <v>2023</v>
      </c>
    </row>
    <row r="52" spans="1:20" x14ac:dyDescent="0.3">
      <c r="A52">
        <v>38328</v>
      </c>
      <c r="B52" t="s">
        <v>107</v>
      </c>
      <c r="C52" t="s">
        <v>16</v>
      </c>
      <c r="D52" t="s">
        <v>108</v>
      </c>
      <c r="E52">
        <v>6.28</v>
      </c>
      <c r="F52" s="50">
        <v>43973</v>
      </c>
      <c r="G52" s="50">
        <v>43975</v>
      </c>
      <c r="H52">
        <v>4</v>
      </c>
      <c r="I52">
        <v>2019</v>
      </c>
      <c r="J52" t="s">
        <v>19</v>
      </c>
      <c r="K52">
        <v>12</v>
      </c>
      <c r="L52">
        <v>0.39444444444444438</v>
      </c>
      <c r="M52">
        <v>4.7333333333333334</v>
      </c>
      <c r="N52">
        <v>3</v>
      </c>
      <c r="O52">
        <v>1.5777777777777779</v>
      </c>
      <c r="P52">
        <v>4</v>
      </c>
      <c r="Q5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2" s="50">
        <f>DATE(YEAR(tb_list[[#This Row],[Start Date]]),1,1)+(WEEKNUM(tb_list[[#This Row],[Start Date]])-1)*7-WEEKDAY(DATE(YEAR(tb_list[[#This Row],[Start Date]]),1,1))+$V$1</f>
        <v>43974</v>
      </c>
      <c r="S52" s="48">
        <f>IF(R52&gt;tb_list[[#This Row],[Start Date]],WEEKNUM(tb_list[[#This Row],[Start Date]])-1,WEEKNUM(tb_list[[#This Row],[Start Date]]))</f>
        <v>20</v>
      </c>
      <c r="T52">
        <f>YEAR(tb_list[[#This Row],[Start Date]])</f>
        <v>2020</v>
      </c>
    </row>
    <row r="53" spans="1:20" x14ac:dyDescent="0.3">
      <c r="A53">
        <v>37923</v>
      </c>
      <c r="B53" t="s">
        <v>109</v>
      </c>
      <c r="C53" t="s">
        <v>3</v>
      </c>
      <c r="D53" t="s">
        <v>4</v>
      </c>
      <c r="E53">
        <v>6.14</v>
      </c>
      <c r="F53" s="50">
        <v>44904</v>
      </c>
      <c r="G53" s="50">
        <v>44904</v>
      </c>
      <c r="H53">
        <v>6</v>
      </c>
      <c r="I53">
        <v>2012</v>
      </c>
      <c r="J53" t="s">
        <v>19</v>
      </c>
      <c r="K53">
        <v>1</v>
      </c>
      <c r="L53">
        <v>0.13750000000000001</v>
      </c>
      <c r="M53">
        <v>0.13750000000000001</v>
      </c>
      <c r="N53" s="26">
        <v>1</v>
      </c>
      <c r="O53">
        <v>0.13750000000000001</v>
      </c>
      <c r="P53">
        <v>1</v>
      </c>
      <c r="Q5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3" s="50">
        <f>DATE(YEAR(tb_list[[#This Row],[Start Date]]),1,1)+(WEEKNUM(tb_list[[#This Row],[Start Date]])-1)*7-WEEKDAY(DATE(YEAR(tb_list[[#This Row],[Start Date]]),1,1))+$V$1</f>
        <v>44905</v>
      </c>
      <c r="S53" s="48">
        <f>IF(R53&gt;tb_list[[#This Row],[Start Date]],WEEKNUM(tb_list[[#This Row],[Start Date]])-1,WEEKNUM(tb_list[[#This Row],[Start Date]]))</f>
        <v>49</v>
      </c>
      <c r="T53">
        <f>YEAR(tb_list[[#This Row],[Start Date]])</f>
        <v>2022</v>
      </c>
    </row>
    <row r="54" spans="1:20" x14ac:dyDescent="0.3">
      <c r="A54">
        <v>37525</v>
      </c>
      <c r="B54" t="s">
        <v>110</v>
      </c>
      <c r="C54" t="s">
        <v>16</v>
      </c>
      <c r="D54" t="s">
        <v>31</v>
      </c>
      <c r="E54">
        <v>6.74</v>
      </c>
      <c r="F54" s="50">
        <v>43955</v>
      </c>
      <c r="G54" s="50">
        <v>43961</v>
      </c>
      <c r="H54">
        <v>6</v>
      </c>
      <c r="I54">
        <v>2019</v>
      </c>
      <c r="J54" t="s">
        <v>19</v>
      </c>
      <c r="K54">
        <v>12</v>
      </c>
      <c r="L54">
        <v>0.4</v>
      </c>
      <c r="M54">
        <v>4.8000000000000007</v>
      </c>
      <c r="N54">
        <v>7</v>
      </c>
      <c r="O54">
        <v>0.68571428571428583</v>
      </c>
      <c r="P54">
        <v>1.714285714285714</v>
      </c>
      <c r="Q5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4" s="50">
        <f>DATE(YEAR(tb_list[[#This Row],[Start Date]]),1,1)+(WEEKNUM(tb_list[[#This Row],[Start Date]])-1)*7-WEEKDAY(DATE(YEAR(tb_list[[#This Row],[Start Date]]),1,1))+$V$1</f>
        <v>43960</v>
      </c>
      <c r="S54" s="48">
        <f>IF(R54&gt;tb_list[[#This Row],[Start Date]],WEEKNUM(tb_list[[#This Row],[Start Date]])-1,WEEKNUM(tb_list[[#This Row],[Start Date]]))</f>
        <v>18</v>
      </c>
      <c r="T54">
        <f>YEAR(tb_list[[#This Row],[Start Date]])</f>
        <v>2020</v>
      </c>
    </row>
    <row r="55" spans="1:20" x14ac:dyDescent="0.3">
      <c r="A55">
        <v>40964</v>
      </c>
      <c r="B55" t="s">
        <v>111</v>
      </c>
      <c r="C55" t="s">
        <v>16</v>
      </c>
      <c r="D55" t="s">
        <v>4</v>
      </c>
      <c r="E55">
        <v>6.33</v>
      </c>
      <c r="F55" s="50">
        <v>44454</v>
      </c>
      <c r="G55" s="50">
        <v>44488</v>
      </c>
      <c r="H55">
        <v>6</v>
      </c>
      <c r="I55">
        <v>2021</v>
      </c>
      <c r="J55" t="s">
        <v>9</v>
      </c>
      <c r="K55">
        <v>24</v>
      </c>
      <c r="L55">
        <v>0.39777777777777779</v>
      </c>
      <c r="M55">
        <v>9.5466666666666669</v>
      </c>
      <c r="N55" s="26">
        <v>35</v>
      </c>
      <c r="O55">
        <v>0.27276190476190482</v>
      </c>
      <c r="P55">
        <v>0.68571428571428572</v>
      </c>
      <c r="Q5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5" s="50">
        <f>DATE(YEAR(tb_list[[#This Row],[Start Date]]),1,1)+(WEEKNUM(tb_list[[#This Row],[Start Date]])-1)*7-WEEKDAY(DATE(YEAR(tb_list[[#This Row],[Start Date]]),1,1))+$V$1</f>
        <v>44457</v>
      </c>
      <c r="S55" s="48">
        <f>IF(R55&gt;tb_list[[#This Row],[Start Date]],WEEKNUM(tb_list[[#This Row],[Start Date]])-1,WEEKNUM(tb_list[[#This Row],[Start Date]]))</f>
        <v>37</v>
      </c>
      <c r="T55">
        <f>YEAR(tb_list[[#This Row],[Start Date]])</f>
        <v>2021</v>
      </c>
    </row>
    <row r="56" spans="1:20" x14ac:dyDescent="0.3">
      <c r="A56">
        <v>5081</v>
      </c>
      <c r="B56" t="s">
        <v>112</v>
      </c>
      <c r="C56" t="s">
        <v>16</v>
      </c>
      <c r="D56" t="s">
        <v>59</v>
      </c>
      <c r="E56">
        <v>8.33</v>
      </c>
      <c r="F56" s="50">
        <v>42522</v>
      </c>
      <c r="G56" s="50">
        <v>42525</v>
      </c>
      <c r="H56">
        <v>10</v>
      </c>
      <c r="I56">
        <v>2009</v>
      </c>
      <c r="J56" t="s">
        <v>5</v>
      </c>
      <c r="K56">
        <v>15</v>
      </c>
      <c r="L56">
        <v>0.41888888888888892</v>
      </c>
      <c r="M56">
        <v>6.2833333333333332</v>
      </c>
      <c r="N56" s="26">
        <v>4</v>
      </c>
      <c r="O56">
        <v>1.5708333333333331</v>
      </c>
      <c r="P56">
        <v>3.75</v>
      </c>
      <c r="Q5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6" s="50">
        <f>DATE(YEAR(tb_list[[#This Row],[Start Date]]),1,1)+(WEEKNUM(tb_list[[#This Row],[Start Date]])-1)*7-WEEKDAY(DATE(YEAR(tb_list[[#This Row],[Start Date]]),1,1))+$V$1</f>
        <v>42525</v>
      </c>
      <c r="S56" s="48">
        <f>IF(R56&gt;tb_list[[#This Row],[Start Date]],WEEKNUM(tb_list[[#This Row],[Start Date]])-1,WEEKNUM(tb_list[[#This Row],[Start Date]]))</f>
        <v>22</v>
      </c>
      <c r="T56">
        <f>YEAR(tb_list[[#This Row],[Start Date]])</f>
        <v>2016</v>
      </c>
    </row>
    <row r="57" spans="1:20" x14ac:dyDescent="0.3">
      <c r="A57">
        <v>43756</v>
      </c>
      <c r="B57" t="s">
        <v>114</v>
      </c>
      <c r="C57" t="s">
        <v>16</v>
      </c>
      <c r="D57" t="s">
        <v>4</v>
      </c>
      <c r="E57">
        <v>7.52</v>
      </c>
      <c r="F57" s="50">
        <v>44724</v>
      </c>
      <c r="G57" s="50">
        <v>44731</v>
      </c>
      <c r="H57">
        <v>7</v>
      </c>
      <c r="I57">
        <v>2021</v>
      </c>
      <c r="J57" t="s">
        <v>17</v>
      </c>
      <c r="K57">
        <v>12</v>
      </c>
      <c r="L57">
        <v>0.38194444444444442</v>
      </c>
      <c r="M57">
        <v>4.583333333333333</v>
      </c>
      <c r="N57" s="26">
        <v>8</v>
      </c>
      <c r="O57">
        <v>0.57291666666666663</v>
      </c>
      <c r="P57">
        <v>1.5</v>
      </c>
      <c r="Q5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7" s="50">
        <f>DATE(YEAR(tb_list[[#This Row],[Start Date]]),1,1)+(WEEKNUM(tb_list[[#This Row],[Start Date]])-1)*7-WEEKDAY(DATE(YEAR(tb_list[[#This Row],[Start Date]]),1,1))+$V$1</f>
        <v>44730</v>
      </c>
      <c r="S57" s="48">
        <f>IF(R57&gt;tb_list[[#This Row],[Start Date]],WEEKNUM(tb_list[[#This Row],[Start Date]])-1,WEEKNUM(tb_list[[#This Row],[Start Date]]))</f>
        <v>24</v>
      </c>
      <c r="T57">
        <f>YEAR(tb_list[[#This Row],[Start Date]])</f>
        <v>2022</v>
      </c>
    </row>
    <row r="58" spans="1:20" x14ac:dyDescent="0.3">
      <c r="A58">
        <v>49283</v>
      </c>
      <c r="B58" t="s">
        <v>738</v>
      </c>
      <c r="C58" t="s">
        <v>85</v>
      </c>
      <c r="D58" t="s">
        <v>4</v>
      </c>
      <c r="E58">
        <v>7.65</v>
      </c>
      <c r="F58" s="50">
        <v>45174</v>
      </c>
      <c r="G58" s="50">
        <v>45174</v>
      </c>
      <c r="H58">
        <v>7</v>
      </c>
      <c r="I58">
        <v>2022</v>
      </c>
      <c r="J58" t="s">
        <v>5</v>
      </c>
      <c r="K58">
        <v>1</v>
      </c>
      <c r="L58">
        <v>1.5</v>
      </c>
      <c r="M58">
        <v>1.5</v>
      </c>
      <c r="N58">
        <v>1</v>
      </c>
      <c r="O58">
        <v>1.5</v>
      </c>
      <c r="P58">
        <v>1</v>
      </c>
      <c r="Q5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8" s="50">
        <f>DATE(YEAR(tb_list[[#This Row],[Start Date]]),1,1)+(WEEKNUM(tb_list[[#This Row],[Start Date]])-1)*7-WEEKDAY(DATE(YEAR(tb_list[[#This Row],[Start Date]]),1,1))+$V$1</f>
        <v>45178</v>
      </c>
      <c r="S58" s="48">
        <f>IF(R58&gt;tb_list[[#This Row],[Start Date]],WEEKNUM(tb_list[[#This Row],[Start Date]])-1,WEEKNUM(tb_list[[#This Row],[Start Date]]))</f>
        <v>35</v>
      </c>
      <c r="T58">
        <f>YEAR(tb_list[[#This Row],[Start Date]])</f>
        <v>2023</v>
      </c>
    </row>
    <row r="59" spans="1:20" x14ac:dyDescent="0.3">
      <c r="A59">
        <v>42892</v>
      </c>
      <c r="B59" t="s">
        <v>116</v>
      </c>
      <c r="C59" t="s">
        <v>16</v>
      </c>
      <c r="D59" t="s">
        <v>22</v>
      </c>
      <c r="E59">
        <v>6.35</v>
      </c>
      <c r="F59" s="50">
        <v>44946</v>
      </c>
      <c r="G59" s="50">
        <v>44973</v>
      </c>
      <c r="H59">
        <v>6</v>
      </c>
      <c r="I59">
        <v>2022</v>
      </c>
      <c r="J59" t="s">
        <v>9</v>
      </c>
      <c r="K59">
        <v>24</v>
      </c>
      <c r="L59">
        <v>0.39750000000000002</v>
      </c>
      <c r="M59">
        <v>9.5400000000000009</v>
      </c>
      <c r="N59">
        <v>28</v>
      </c>
      <c r="O59">
        <v>0.34071428571428569</v>
      </c>
      <c r="P59">
        <v>0.8571428571428571</v>
      </c>
      <c r="Q5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9" s="50">
        <f>DATE(YEAR(tb_list[[#This Row],[Start Date]]),1,1)+(WEEKNUM(tb_list[[#This Row],[Start Date]])-1)*7-WEEKDAY(DATE(YEAR(tb_list[[#This Row],[Start Date]]),1,1))+$V$1</f>
        <v>44947</v>
      </c>
      <c r="S59" s="48">
        <f>IF(R59&gt;tb_list[[#This Row],[Start Date]],WEEKNUM(tb_list[[#This Row],[Start Date]])-1,WEEKNUM(tb_list[[#This Row],[Start Date]]))</f>
        <v>2</v>
      </c>
      <c r="T59">
        <f>YEAR(tb_list[[#This Row],[Start Date]])</f>
        <v>2023</v>
      </c>
    </row>
    <row r="60" spans="1:20" x14ac:dyDescent="0.3">
      <c r="A60">
        <v>45595</v>
      </c>
      <c r="B60" t="s">
        <v>739</v>
      </c>
      <c r="C60" t="s">
        <v>69</v>
      </c>
      <c r="D60" t="s">
        <v>4</v>
      </c>
      <c r="E60">
        <v>6.78</v>
      </c>
      <c r="F60" s="50">
        <v>44991</v>
      </c>
      <c r="G60" s="50">
        <v>44991</v>
      </c>
      <c r="H60">
        <v>7</v>
      </c>
      <c r="I60">
        <v>2021</v>
      </c>
      <c r="J60" t="s">
        <v>9</v>
      </c>
      <c r="K60">
        <v>2</v>
      </c>
      <c r="L60">
        <v>6.5000000000000002E-2</v>
      </c>
      <c r="M60">
        <v>0.13</v>
      </c>
      <c r="N60" s="26">
        <v>1</v>
      </c>
      <c r="O60">
        <v>0.13</v>
      </c>
      <c r="P60">
        <v>2</v>
      </c>
      <c r="Q6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0" s="50">
        <f>DATE(YEAR(tb_list[[#This Row],[Start Date]]),1,1)+(WEEKNUM(tb_list[[#This Row],[Start Date]])-1)*7-WEEKDAY(DATE(YEAR(tb_list[[#This Row],[Start Date]]),1,1))+$V$1</f>
        <v>44996</v>
      </c>
      <c r="S60" s="48">
        <f>IF(R60&gt;tb_list[[#This Row],[Start Date]],WEEKNUM(tb_list[[#This Row],[Start Date]])-1,WEEKNUM(tb_list[[#This Row],[Start Date]]))</f>
        <v>9</v>
      </c>
      <c r="T60">
        <f>YEAR(tb_list[[#This Row],[Start Date]])</f>
        <v>2023</v>
      </c>
    </row>
    <row r="61" spans="1:20" x14ac:dyDescent="0.3">
      <c r="A61">
        <v>39221</v>
      </c>
      <c r="B61" t="s">
        <v>117</v>
      </c>
      <c r="C61" t="s">
        <v>16</v>
      </c>
      <c r="D61" t="s">
        <v>4</v>
      </c>
      <c r="E61">
        <v>6.07</v>
      </c>
      <c r="F61" s="50">
        <v>43915</v>
      </c>
      <c r="G61" s="50">
        <v>43922</v>
      </c>
      <c r="H61">
        <v>4</v>
      </c>
      <c r="I61">
        <v>2019</v>
      </c>
      <c r="J61" t="s">
        <v>5</v>
      </c>
      <c r="K61">
        <v>12</v>
      </c>
      <c r="L61">
        <v>0.40138888888888891</v>
      </c>
      <c r="M61">
        <v>4.8166666666666664</v>
      </c>
      <c r="N61" s="26">
        <v>8</v>
      </c>
      <c r="O61">
        <v>0.6020833333333333</v>
      </c>
      <c r="P61">
        <v>1.5</v>
      </c>
      <c r="Q6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1" s="50">
        <f>DATE(YEAR(tb_list[[#This Row],[Start Date]]),1,1)+(WEEKNUM(tb_list[[#This Row],[Start Date]])-1)*7-WEEKDAY(DATE(YEAR(tb_list[[#This Row],[Start Date]]),1,1))+$V$1</f>
        <v>43918</v>
      </c>
      <c r="S61" s="48">
        <f>IF(R61&gt;tb_list[[#This Row],[Start Date]],WEEKNUM(tb_list[[#This Row],[Start Date]])-1,WEEKNUM(tb_list[[#This Row],[Start Date]]))</f>
        <v>12</v>
      </c>
      <c r="T61">
        <f>YEAR(tb_list[[#This Row],[Start Date]])</f>
        <v>2020</v>
      </c>
    </row>
    <row r="62" spans="1:20" x14ac:dyDescent="0.3">
      <c r="A62">
        <v>42129</v>
      </c>
      <c r="B62" t="s">
        <v>119</v>
      </c>
      <c r="C62" t="s">
        <v>85</v>
      </c>
      <c r="D62" t="s">
        <v>4</v>
      </c>
      <c r="E62">
        <v>6.79</v>
      </c>
      <c r="F62" s="50">
        <v>44297</v>
      </c>
      <c r="G62" s="50">
        <v>44297</v>
      </c>
      <c r="H62">
        <v>5</v>
      </c>
      <c r="I62">
        <v>2020</v>
      </c>
      <c r="J62" t="s">
        <v>19</v>
      </c>
      <c r="K62">
        <v>1</v>
      </c>
      <c r="L62">
        <v>1.503333333333333</v>
      </c>
      <c r="M62">
        <v>1.503333333333333</v>
      </c>
      <c r="N62" s="26">
        <v>1</v>
      </c>
      <c r="O62">
        <v>1.503333333333333</v>
      </c>
      <c r="P62">
        <v>1</v>
      </c>
      <c r="Q6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2" s="50">
        <f>DATE(YEAR(tb_list[[#This Row],[Start Date]]),1,1)+(WEEKNUM(tb_list[[#This Row],[Start Date]])-1)*7-WEEKDAY(DATE(YEAR(tb_list[[#This Row],[Start Date]]),1,1))+$V$1</f>
        <v>44303</v>
      </c>
      <c r="S62" s="48">
        <f>IF(R62&gt;tb_list[[#This Row],[Start Date]],WEEKNUM(tb_list[[#This Row],[Start Date]])-1,WEEKNUM(tb_list[[#This Row],[Start Date]]))</f>
        <v>15</v>
      </c>
      <c r="T62">
        <f>YEAR(tb_list[[#This Row],[Start Date]])</f>
        <v>2021</v>
      </c>
    </row>
    <row r="63" spans="1:20" x14ac:dyDescent="0.3">
      <c r="A63">
        <v>39334</v>
      </c>
      <c r="B63" t="s">
        <v>120</v>
      </c>
      <c r="C63" t="s">
        <v>3</v>
      </c>
      <c r="D63" t="s">
        <v>4</v>
      </c>
      <c r="E63">
        <v>6.3</v>
      </c>
      <c r="F63" s="50">
        <v>44034</v>
      </c>
      <c r="G63" s="50">
        <v>44034</v>
      </c>
      <c r="H63">
        <v>5</v>
      </c>
      <c r="I63">
        <v>2019</v>
      </c>
      <c r="J63" t="s">
        <v>9</v>
      </c>
      <c r="K63">
        <v>1</v>
      </c>
      <c r="L63">
        <v>6.7222222222222225E-2</v>
      </c>
      <c r="M63">
        <v>6.7222222222222225E-2</v>
      </c>
      <c r="N63" s="26">
        <v>1</v>
      </c>
      <c r="O63">
        <v>6.7222222222222225E-2</v>
      </c>
      <c r="P63">
        <v>1</v>
      </c>
      <c r="Q6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3" s="50">
        <f>DATE(YEAR(tb_list[[#This Row],[Start Date]]),1,1)+(WEEKNUM(tb_list[[#This Row],[Start Date]])-1)*7-WEEKDAY(DATE(YEAR(tb_list[[#This Row],[Start Date]]),1,1))+$V$1</f>
        <v>44037</v>
      </c>
      <c r="S63" s="48">
        <f>IF(R63&gt;tb_list[[#This Row],[Start Date]],WEEKNUM(tb_list[[#This Row],[Start Date]])-1,WEEKNUM(tb_list[[#This Row],[Start Date]]))</f>
        <v>29</v>
      </c>
      <c r="T63">
        <f>YEAR(tb_list[[#This Row],[Start Date]])</f>
        <v>2020</v>
      </c>
    </row>
    <row r="64" spans="1:20" x14ac:dyDescent="0.3">
      <c r="A64">
        <v>50248</v>
      </c>
      <c r="B64" t="s">
        <v>740</v>
      </c>
      <c r="C64" t="s">
        <v>16</v>
      </c>
      <c r="D64" t="s">
        <v>4</v>
      </c>
      <c r="E64">
        <v>7.52</v>
      </c>
      <c r="F64" s="50">
        <v>45035</v>
      </c>
      <c r="G64" s="50">
        <v>45096</v>
      </c>
      <c r="H64">
        <v>7</v>
      </c>
      <c r="I64">
        <v>2022</v>
      </c>
      <c r="J64" t="s">
        <v>17</v>
      </c>
      <c r="K64">
        <v>13</v>
      </c>
      <c r="L64">
        <v>0.3972222222222222</v>
      </c>
      <c r="M64">
        <v>5.1638888888888888</v>
      </c>
      <c r="N64">
        <v>62</v>
      </c>
      <c r="O64">
        <v>8.328853046594982E-2</v>
      </c>
      <c r="P64">
        <v>0.20967741935483869</v>
      </c>
      <c r="Q6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4" s="50">
        <f>DATE(YEAR(tb_list[[#This Row],[Start Date]]),1,1)+(WEEKNUM(tb_list[[#This Row],[Start Date]])-1)*7-WEEKDAY(DATE(YEAR(tb_list[[#This Row],[Start Date]]),1,1))+$V$1</f>
        <v>45038</v>
      </c>
      <c r="S64" s="48">
        <f>IF(R64&gt;tb_list[[#This Row],[Start Date]],WEEKNUM(tb_list[[#This Row],[Start Date]])-1,WEEKNUM(tb_list[[#This Row],[Start Date]]))</f>
        <v>15</v>
      </c>
      <c r="T64">
        <f>YEAR(tb_list[[#This Row],[Start Date]])</f>
        <v>2023</v>
      </c>
    </row>
    <row r="65" spans="1:20" x14ac:dyDescent="0.3">
      <c r="A65">
        <v>52229</v>
      </c>
      <c r="B65" t="s">
        <v>741</v>
      </c>
      <c r="C65" t="s">
        <v>16</v>
      </c>
      <c r="D65" t="s">
        <v>4</v>
      </c>
      <c r="E65">
        <v>7.62</v>
      </c>
      <c r="F65" s="50">
        <v>45096</v>
      </c>
      <c r="G65" s="50">
        <v>45109</v>
      </c>
      <c r="H65">
        <v>7</v>
      </c>
      <c r="I65">
        <v>2023</v>
      </c>
      <c r="J65" t="s">
        <v>17</v>
      </c>
      <c r="K65">
        <v>12</v>
      </c>
      <c r="L65">
        <v>0.3972222222222222</v>
      </c>
      <c r="M65">
        <v>4.7666666666666666</v>
      </c>
      <c r="N65">
        <v>14</v>
      </c>
      <c r="O65">
        <v>0.34047619047619049</v>
      </c>
      <c r="P65">
        <v>0.8571428571428571</v>
      </c>
      <c r="Q6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5" s="50">
        <f>DATE(YEAR(tb_list[[#This Row],[Start Date]]),1,1)+(WEEKNUM(tb_list[[#This Row],[Start Date]])-1)*7-WEEKDAY(DATE(YEAR(tb_list[[#This Row],[Start Date]]),1,1))+$V$1</f>
        <v>45101</v>
      </c>
      <c r="S65" s="48">
        <f>IF(R65&gt;tb_list[[#This Row],[Start Date]],WEEKNUM(tb_list[[#This Row],[Start Date]])-1,WEEKNUM(tb_list[[#This Row],[Start Date]]))</f>
        <v>24</v>
      </c>
      <c r="T65">
        <f>YEAR(tb_list[[#This Row],[Start Date]])</f>
        <v>2023</v>
      </c>
    </row>
    <row r="66" spans="1:20" x14ac:dyDescent="0.3">
      <c r="A66">
        <v>38985</v>
      </c>
      <c r="B66" t="s">
        <v>121</v>
      </c>
      <c r="C66" t="s">
        <v>85</v>
      </c>
      <c r="D66" t="s">
        <v>122</v>
      </c>
      <c r="E66">
        <v>6.53</v>
      </c>
      <c r="F66" s="50">
        <v>43915</v>
      </c>
      <c r="G66" s="50">
        <v>43916</v>
      </c>
      <c r="H66">
        <v>6</v>
      </c>
      <c r="I66">
        <v>2019</v>
      </c>
      <c r="J66" t="s">
        <v>17</v>
      </c>
      <c r="K66">
        <v>1</v>
      </c>
      <c r="L66">
        <v>1.921944444444444</v>
      </c>
      <c r="M66">
        <v>1.921944444444444</v>
      </c>
      <c r="N66" s="26">
        <v>2</v>
      </c>
      <c r="O66">
        <v>0.96097222222222223</v>
      </c>
      <c r="P66">
        <v>0.5</v>
      </c>
      <c r="Q6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6" s="50">
        <f>DATE(YEAR(tb_list[[#This Row],[Start Date]]),1,1)+(WEEKNUM(tb_list[[#This Row],[Start Date]])-1)*7-WEEKDAY(DATE(YEAR(tb_list[[#This Row],[Start Date]]),1,1))+$V$1</f>
        <v>43918</v>
      </c>
      <c r="S66" s="48">
        <f>IF(R66&gt;tb_list[[#This Row],[Start Date]],WEEKNUM(tb_list[[#This Row],[Start Date]])-1,WEEKNUM(tb_list[[#This Row],[Start Date]]))</f>
        <v>12</v>
      </c>
      <c r="T66">
        <f>YEAR(tb_list[[#This Row],[Start Date]])</f>
        <v>2020</v>
      </c>
    </row>
    <row r="67" spans="1:20" x14ac:dyDescent="0.3">
      <c r="A67">
        <v>40752</v>
      </c>
      <c r="B67" t="s">
        <v>123</v>
      </c>
      <c r="C67" t="s">
        <v>16</v>
      </c>
      <c r="D67" t="s">
        <v>31</v>
      </c>
      <c r="E67">
        <v>7.1</v>
      </c>
      <c r="F67" s="50">
        <v>44579</v>
      </c>
      <c r="G67" s="50">
        <v>44607</v>
      </c>
      <c r="H67">
        <v>7</v>
      </c>
      <c r="I67">
        <v>2021</v>
      </c>
      <c r="J67" t="s">
        <v>17</v>
      </c>
      <c r="K67">
        <v>12</v>
      </c>
      <c r="L67">
        <v>0.3972222222222222</v>
      </c>
      <c r="M67">
        <v>4.7666666666666666</v>
      </c>
      <c r="N67" s="26">
        <v>29</v>
      </c>
      <c r="O67">
        <v>0.164367816091954</v>
      </c>
      <c r="P67">
        <v>0.41379310344827591</v>
      </c>
      <c r="Q6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7" s="50">
        <f>DATE(YEAR(tb_list[[#This Row],[Start Date]]),1,1)+(WEEKNUM(tb_list[[#This Row],[Start Date]])-1)*7-WEEKDAY(DATE(YEAR(tb_list[[#This Row],[Start Date]]),1,1))+$V$1</f>
        <v>44583</v>
      </c>
      <c r="S67" s="48">
        <f>IF(R67&gt;tb_list[[#This Row],[Start Date]],WEEKNUM(tb_list[[#This Row],[Start Date]])-1,WEEKNUM(tb_list[[#This Row],[Start Date]]))</f>
        <v>3</v>
      </c>
      <c r="T67">
        <f>YEAR(tb_list[[#This Row],[Start Date]])</f>
        <v>2022</v>
      </c>
    </row>
    <row r="68" spans="1:20" x14ac:dyDescent="0.3">
      <c r="A68">
        <v>37498</v>
      </c>
      <c r="B68" t="s">
        <v>126</v>
      </c>
      <c r="C68" t="s">
        <v>85</v>
      </c>
      <c r="D68" t="s">
        <v>4</v>
      </c>
      <c r="E68">
        <v>6.69</v>
      </c>
      <c r="F68" s="50">
        <v>44116</v>
      </c>
      <c r="G68" s="50">
        <v>44116</v>
      </c>
      <c r="H68">
        <v>6</v>
      </c>
      <c r="I68">
        <v>2019</v>
      </c>
      <c r="J68" t="s">
        <v>19</v>
      </c>
      <c r="K68">
        <v>1</v>
      </c>
      <c r="L68">
        <v>1.5</v>
      </c>
      <c r="M68">
        <v>1.5</v>
      </c>
      <c r="N68" s="26">
        <v>1</v>
      </c>
      <c r="O68">
        <v>1.5</v>
      </c>
      <c r="P68">
        <v>1</v>
      </c>
      <c r="Q6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8" s="50">
        <f>DATE(YEAR(tb_list[[#This Row],[Start Date]]),1,1)+(WEEKNUM(tb_list[[#This Row],[Start Date]])-1)*7-WEEKDAY(DATE(YEAR(tb_list[[#This Row],[Start Date]]),1,1))+$V$1</f>
        <v>44121</v>
      </c>
      <c r="S68" s="48">
        <f>IF(R68&gt;tb_list[[#This Row],[Start Date]],WEEKNUM(tb_list[[#This Row],[Start Date]])-1,WEEKNUM(tb_list[[#This Row],[Start Date]]))</f>
        <v>41</v>
      </c>
      <c r="T68">
        <f>YEAR(tb_list[[#This Row],[Start Date]])</f>
        <v>2020</v>
      </c>
    </row>
    <row r="69" spans="1:20" x14ac:dyDescent="0.3">
      <c r="A69">
        <v>12079</v>
      </c>
      <c r="B69" t="s">
        <v>742</v>
      </c>
      <c r="C69" t="s">
        <v>69</v>
      </c>
      <c r="D69" t="s">
        <v>36</v>
      </c>
      <c r="E69">
        <v>7.04</v>
      </c>
      <c r="F69" s="50">
        <v>45228</v>
      </c>
      <c r="G69" s="50">
        <v>45228</v>
      </c>
      <c r="H69">
        <v>6</v>
      </c>
      <c r="I69">
        <v>2008</v>
      </c>
      <c r="J69" t="s">
        <v>17</v>
      </c>
      <c r="K69">
        <v>1</v>
      </c>
      <c r="L69">
        <v>8.1111111111111106E-2</v>
      </c>
      <c r="M69">
        <v>8.1111111111111106E-2</v>
      </c>
      <c r="N69">
        <v>1</v>
      </c>
      <c r="O69">
        <v>8.1111111111111106E-2</v>
      </c>
      <c r="P69">
        <v>1</v>
      </c>
      <c r="Q6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9" s="50">
        <f>DATE(YEAR(tb_list[[#This Row],[Start Date]]),1,1)+(WEEKNUM(tb_list[[#This Row],[Start Date]])-1)*7-WEEKDAY(DATE(YEAR(tb_list[[#This Row],[Start Date]]),1,1))+$V$1</f>
        <v>45234</v>
      </c>
      <c r="S69" s="48">
        <f>IF(R69&gt;tb_list[[#This Row],[Start Date]],WEEKNUM(tb_list[[#This Row],[Start Date]])-1,WEEKNUM(tb_list[[#This Row],[Start Date]]))</f>
        <v>43</v>
      </c>
      <c r="T69">
        <f>YEAR(tb_list[[#This Row],[Start Date]])</f>
        <v>2023</v>
      </c>
    </row>
    <row r="70" spans="1:20" x14ac:dyDescent="0.3">
      <c r="A70">
        <v>405</v>
      </c>
      <c r="B70" t="s">
        <v>127</v>
      </c>
      <c r="C70" t="s">
        <v>85</v>
      </c>
      <c r="D70" t="s">
        <v>4</v>
      </c>
      <c r="E70">
        <v>6.87</v>
      </c>
      <c r="F70" s="50">
        <v>42975</v>
      </c>
      <c r="G70" s="50">
        <v>42975</v>
      </c>
      <c r="H70">
        <v>6</v>
      </c>
      <c r="I70">
        <v>2000</v>
      </c>
      <c r="J70" t="s">
        <v>19</v>
      </c>
      <c r="K70">
        <v>1</v>
      </c>
      <c r="L70">
        <v>0.8</v>
      </c>
      <c r="M70">
        <v>0.8</v>
      </c>
      <c r="N70" s="26">
        <v>1</v>
      </c>
      <c r="O70">
        <v>0.8</v>
      </c>
      <c r="P70">
        <v>1</v>
      </c>
      <c r="Q7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70" s="50">
        <f>DATE(YEAR(tb_list[[#This Row],[Start Date]]),1,1)+(WEEKNUM(tb_list[[#This Row],[Start Date]])-1)*7-WEEKDAY(DATE(YEAR(tb_list[[#This Row],[Start Date]]),1,1))+$V$1</f>
        <v>42980</v>
      </c>
      <c r="S70" s="48">
        <f>IF(R70&gt;tb_list[[#This Row],[Start Date]],WEEKNUM(tb_list[[#This Row],[Start Date]])-1,WEEKNUM(tb_list[[#This Row],[Start Date]]))</f>
        <v>34</v>
      </c>
      <c r="T70">
        <f>YEAR(tb_list[[#This Row],[Start Date]])</f>
        <v>2017</v>
      </c>
    </row>
    <row r="71" spans="1:20" x14ac:dyDescent="0.3">
      <c r="A71">
        <v>41339</v>
      </c>
      <c r="B71" t="s">
        <v>128</v>
      </c>
      <c r="C71" t="s">
        <v>3</v>
      </c>
      <c r="D71" t="s">
        <v>4</v>
      </c>
      <c r="E71">
        <v>5.77</v>
      </c>
      <c r="F71" s="50">
        <v>44192</v>
      </c>
      <c r="G71" s="50">
        <v>44192</v>
      </c>
      <c r="H71">
        <v>5</v>
      </c>
      <c r="I71">
        <v>2020</v>
      </c>
      <c r="J71" t="s">
        <v>9</v>
      </c>
      <c r="K71">
        <v>1</v>
      </c>
      <c r="L71">
        <v>3.0833333333333331E-2</v>
      </c>
      <c r="M71">
        <v>3.0833333333333331E-2</v>
      </c>
      <c r="N71">
        <v>1</v>
      </c>
      <c r="O71">
        <v>3.0833333333333331E-2</v>
      </c>
      <c r="P71">
        <v>1</v>
      </c>
      <c r="Q7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71" s="50">
        <f>DATE(YEAR(tb_list[[#This Row],[Start Date]]),1,1)+(WEEKNUM(tb_list[[#This Row],[Start Date]])-1)*7-WEEKDAY(DATE(YEAR(tb_list[[#This Row],[Start Date]]),1,1))+$V$1</f>
        <v>44198</v>
      </c>
      <c r="S71" s="48">
        <f>IF(R71&gt;tb_list[[#This Row],[Start Date]],WEEKNUM(tb_list[[#This Row],[Start Date]])-1,WEEKNUM(tb_list[[#This Row],[Start Date]]))</f>
        <v>52</v>
      </c>
      <c r="T71">
        <f>YEAR(tb_list[[#This Row],[Start Date]])</f>
        <v>2020</v>
      </c>
    </row>
    <row r="72" spans="1:20" x14ac:dyDescent="0.3">
      <c r="A72">
        <v>40060</v>
      </c>
      <c r="B72" t="s">
        <v>129</v>
      </c>
      <c r="C72" t="s">
        <v>16</v>
      </c>
      <c r="D72" t="s">
        <v>4</v>
      </c>
      <c r="E72">
        <v>7.35</v>
      </c>
      <c r="F72" s="50">
        <v>44348</v>
      </c>
      <c r="G72" s="50">
        <v>44349</v>
      </c>
      <c r="H72">
        <v>7</v>
      </c>
      <c r="I72">
        <v>2020</v>
      </c>
      <c r="J72" t="s">
        <v>17</v>
      </c>
      <c r="K72">
        <v>12</v>
      </c>
      <c r="L72">
        <v>0.38111111111111112</v>
      </c>
      <c r="M72">
        <v>4.5733333333333333</v>
      </c>
      <c r="N72" s="26">
        <v>2</v>
      </c>
      <c r="O72">
        <v>2.2866666666666671</v>
      </c>
      <c r="P72">
        <v>6</v>
      </c>
      <c r="Q7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72" s="50">
        <f>DATE(YEAR(tb_list[[#This Row],[Start Date]]),1,1)+(WEEKNUM(tb_list[[#This Row],[Start Date]])-1)*7-WEEKDAY(DATE(YEAR(tb_list[[#This Row],[Start Date]]),1,1))+$V$1</f>
        <v>44352</v>
      </c>
      <c r="S72" s="48">
        <f>IF(R72&gt;tb_list[[#This Row],[Start Date]],WEEKNUM(tb_list[[#This Row],[Start Date]])-1,WEEKNUM(tb_list[[#This Row],[Start Date]]))</f>
        <v>22</v>
      </c>
      <c r="T72">
        <f>YEAR(tb_list[[#This Row],[Start Date]])</f>
        <v>2021</v>
      </c>
    </row>
    <row r="73" spans="1:20" x14ac:dyDescent="0.3">
      <c r="A73">
        <v>38302</v>
      </c>
      <c r="B73" t="s">
        <v>131</v>
      </c>
      <c r="C73" t="s">
        <v>16</v>
      </c>
      <c r="D73" t="s">
        <v>22</v>
      </c>
      <c r="E73">
        <v>6.65</v>
      </c>
      <c r="F73" s="50">
        <v>44065</v>
      </c>
      <c r="G73" s="50">
        <v>44073</v>
      </c>
      <c r="H73">
        <v>6</v>
      </c>
      <c r="I73">
        <v>2020</v>
      </c>
      <c r="J73" t="s">
        <v>9</v>
      </c>
      <c r="K73">
        <v>12</v>
      </c>
      <c r="L73">
        <v>0.39444444444444438</v>
      </c>
      <c r="M73">
        <v>4.7333333333333334</v>
      </c>
      <c r="N73">
        <v>9</v>
      </c>
      <c r="O73">
        <v>0.52592592592592591</v>
      </c>
      <c r="P73">
        <v>1.333333333333333</v>
      </c>
      <c r="Q7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73" s="50">
        <f>DATE(YEAR(tb_list[[#This Row],[Start Date]]),1,1)+(WEEKNUM(tb_list[[#This Row],[Start Date]])-1)*7-WEEKDAY(DATE(YEAR(tb_list[[#This Row],[Start Date]]),1,1))+$V$1</f>
        <v>44065</v>
      </c>
      <c r="S73" s="48">
        <f>IF(R73&gt;tb_list[[#This Row],[Start Date]],WEEKNUM(tb_list[[#This Row],[Start Date]])-1,WEEKNUM(tb_list[[#This Row],[Start Date]]))</f>
        <v>34</v>
      </c>
      <c r="T73">
        <f>YEAR(tb_list[[#This Row],[Start Date]])</f>
        <v>2020</v>
      </c>
    </row>
    <row r="74" spans="1:20" x14ac:dyDescent="0.3">
      <c r="A74">
        <v>39065</v>
      </c>
      <c r="B74" t="s">
        <v>133</v>
      </c>
      <c r="C74" t="s">
        <v>69</v>
      </c>
      <c r="D74" t="s">
        <v>4</v>
      </c>
      <c r="E74">
        <v>7.46</v>
      </c>
      <c r="F74" s="50">
        <v>44120</v>
      </c>
      <c r="G74" s="50">
        <v>44120</v>
      </c>
      <c r="H74">
        <v>7</v>
      </c>
      <c r="I74">
        <v>2019</v>
      </c>
      <c r="J74" t="s">
        <v>9</v>
      </c>
      <c r="K74">
        <v>1</v>
      </c>
      <c r="L74">
        <v>8.3888888888888888E-2</v>
      </c>
      <c r="M74">
        <v>8.3888888888888888E-2</v>
      </c>
      <c r="N74" s="26">
        <v>1</v>
      </c>
      <c r="O74">
        <v>8.3888888888888888E-2</v>
      </c>
      <c r="P74">
        <v>1</v>
      </c>
      <c r="Q7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74" s="50">
        <f>DATE(YEAR(tb_list[[#This Row],[Start Date]]),1,1)+(WEEKNUM(tb_list[[#This Row],[Start Date]])-1)*7-WEEKDAY(DATE(YEAR(tb_list[[#This Row],[Start Date]]),1,1))+$V$1</f>
        <v>44121</v>
      </c>
      <c r="S74" s="48">
        <f>IF(R74&gt;tb_list[[#This Row],[Start Date]],WEEKNUM(tb_list[[#This Row],[Start Date]])-1,WEEKNUM(tb_list[[#This Row],[Start Date]]))</f>
        <v>41</v>
      </c>
      <c r="T74">
        <f>YEAR(tb_list[[#This Row],[Start Date]])</f>
        <v>2020</v>
      </c>
    </row>
    <row r="75" spans="1:20" x14ac:dyDescent="0.3">
      <c r="A75">
        <v>37828</v>
      </c>
      <c r="B75" t="s">
        <v>134</v>
      </c>
      <c r="C75" t="s">
        <v>85</v>
      </c>
      <c r="D75" t="s">
        <v>31</v>
      </c>
      <c r="E75">
        <v>6.65</v>
      </c>
      <c r="F75" s="50">
        <v>44098</v>
      </c>
      <c r="G75" s="50">
        <v>44098</v>
      </c>
      <c r="H75">
        <v>7</v>
      </c>
      <c r="I75">
        <v>2019</v>
      </c>
      <c r="J75" t="s">
        <v>19</v>
      </c>
      <c r="K75">
        <v>1</v>
      </c>
      <c r="L75">
        <v>1.459444444444445</v>
      </c>
      <c r="M75">
        <v>1.459444444444445</v>
      </c>
      <c r="N75">
        <v>1</v>
      </c>
      <c r="O75">
        <v>1.459444444444445</v>
      </c>
      <c r="P75">
        <v>1</v>
      </c>
      <c r="Q7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75" s="50">
        <f>DATE(YEAR(tb_list[[#This Row],[Start Date]]),1,1)+(WEEKNUM(tb_list[[#This Row],[Start Date]])-1)*7-WEEKDAY(DATE(YEAR(tb_list[[#This Row],[Start Date]]),1,1))+$V$1</f>
        <v>44100</v>
      </c>
      <c r="S75" s="48">
        <f>IF(R75&gt;tb_list[[#This Row],[Start Date]],WEEKNUM(tb_list[[#This Row],[Start Date]])-1,WEEKNUM(tb_list[[#This Row],[Start Date]]))</f>
        <v>38</v>
      </c>
      <c r="T75">
        <f>YEAR(tb_list[[#This Row],[Start Date]])</f>
        <v>2020</v>
      </c>
    </row>
    <row r="76" spans="1:20" x14ac:dyDescent="0.3">
      <c r="A76">
        <v>40904</v>
      </c>
      <c r="B76" t="s">
        <v>743</v>
      </c>
      <c r="C76" t="s">
        <v>16</v>
      </c>
      <c r="D76" t="s">
        <v>59</v>
      </c>
      <c r="E76">
        <v>7.41</v>
      </c>
      <c r="F76" s="50">
        <v>45143</v>
      </c>
      <c r="G76" s="50">
        <v>45164</v>
      </c>
      <c r="H76">
        <v>6</v>
      </c>
      <c r="I76">
        <v>2021</v>
      </c>
      <c r="J76" t="s">
        <v>5</v>
      </c>
      <c r="K76">
        <v>12</v>
      </c>
      <c r="L76">
        <v>0.43194444444444452</v>
      </c>
      <c r="M76">
        <v>5.1833333333333336</v>
      </c>
      <c r="N76" s="26">
        <v>22</v>
      </c>
      <c r="O76">
        <v>0.2356060606060606</v>
      </c>
      <c r="P76">
        <v>0.54545454545454541</v>
      </c>
      <c r="Q7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76" s="50">
        <f>DATE(YEAR(tb_list[[#This Row],[Start Date]]),1,1)+(WEEKNUM(tb_list[[#This Row],[Start Date]])-1)*7-WEEKDAY(DATE(YEAR(tb_list[[#This Row],[Start Date]]),1,1))+$V$1</f>
        <v>45143</v>
      </c>
      <c r="S76" s="48">
        <f>IF(R76&gt;tb_list[[#This Row],[Start Date]],WEEKNUM(tb_list[[#This Row],[Start Date]])-1,WEEKNUM(tb_list[[#This Row],[Start Date]]))</f>
        <v>31</v>
      </c>
      <c r="T76">
        <f>YEAR(tb_list[[#This Row],[Start Date]])</f>
        <v>2023</v>
      </c>
    </row>
    <row r="77" spans="1:20" x14ac:dyDescent="0.3">
      <c r="A77">
        <v>38186</v>
      </c>
      <c r="B77" t="s">
        <v>135</v>
      </c>
      <c r="C77" t="s">
        <v>16</v>
      </c>
      <c r="D77" t="s">
        <v>22</v>
      </c>
      <c r="E77">
        <v>7.28</v>
      </c>
      <c r="F77" s="50">
        <v>43684</v>
      </c>
      <c r="G77" s="50">
        <v>43689</v>
      </c>
      <c r="H77">
        <v>7</v>
      </c>
      <c r="I77">
        <v>2019</v>
      </c>
      <c r="J77" t="s">
        <v>17</v>
      </c>
      <c r="K77">
        <v>13</v>
      </c>
      <c r="L77">
        <v>0.39444444444444438</v>
      </c>
      <c r="M77">
        <v>5.1277777777777773</v>
      </c>
      <c r="N77">
        <v>6</v>
      </c>
      <c r="O77">
        <v>0.85462962962962952</v>
      </c>
      <c r="P77">
        <v>2.166666666666667</v>
      </c>
      <c r="Q7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77" s="50">
        <f>DATE(YEAR(tb_list[[#This Row],[Start Date]]),1,1)+(WEEKNUM(tb_list[[#This Row],[Start Date]])-1)*7-WEEKDAY(DATE(YEAR(tb_list[[#This Row],[Start Date]]),1,1))+$V$1</f>
        <v>43687</v>
      </c>
      <c r="S77" s="48">
        <f>IF(R77&gt;tb_list[[#This Row],[Start Date]],WEEKNUM(tb_list[[#This Row],[Start Date]])-1,WEEKNUM(tb_list[[#This Row],[Start Date]]))</f>
        <v>31</v>
      </c>
      <c r="T77">
        <f>YEAR(tb_list[[#This Row],[Start Date]])</f>
        <v>2019</v>
      </c>
    </row>
    <row r="78" spans="1:20" x14ac:dyDescent="0.3">
      <c r="A78">
        <v>40004</v>
      </c>
      <c r="B78" t="s">
        <v>136</v>
      </c>
      <c r="C78" t="s">
        <v>16</v>
      </c>
      <c r="D78" t="s">
        <v>22</v>
      </c>
      <c r="E78">
        <v>7.34</v>
      </c>
      <c r="F78" s="50">
        <v>44017</v>
      </c>
      <c r="G78" s="50">
        <v>44026</v>
      </c>
      <c r="H78">
        <v>6</v>
      </c>
      <c r="I78">
        <v>2019</v>
      </c>
      <c r="J78" t="s">
        <v>19</v>
      </c>
      <c r="K78">
        <v>13</v>
      </c>
      <c r="L78">
        <v>0.39444444444444438</v>
      </c>
      <c r="M78">
        <v>5.1277777777777773</v>
      </c>
      <c r="N78" s="26">
        <v>10</v>
      </c>
      <c r="O78">
        <v>0.51277777777777778</v>
      </c>
      <c r="P78">
        <v>1.3</v>
      </c>
      <c r="Q7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78" s="50">
        <f>DATE(YEAR(tb_list[[#This Row],[Start Date]]),1,1)+(WEEKNUM(tb_list[[#This Row],[Start Date]])-1)*7-WEEKDAY(DATE(YEAR(tb_list[[#This Row],[Start Date]]),1,1))+$V$1</f>
        <v>44023</v>
      </c>
      <c r="S78" s="48">
        <f>IF(R78&gt;tb_list[[#This Row],[Start Date]],WEEKNUM(tb_list[[#This Row],[Start Date]])-1,WEEKNUM(tb_list[[#This Row],[Start Date]]))</f>
        <v>27</v>
      </c>
      <c r="T78">
        <f>YEAR(tb_list[[#This Row],[Start Date]])</f>
        <v>2020</v>
      </c>
    </row>
    <row r="79" spans="1:20" x14ac:dyDescent="0.3">
      <c r="A79">
        <v>39819</v>
      </c>
      <c r="B79" t="s">
        <v>137</v>
      </c>
      <c r="C79" t="s">
        <v>50</v>
      </c>
      <c r="D79" t="s">
        <v>22</v>
      </c>
      <c r="E79">
        <v>7.27</v>
      </c>
      <c r="F79" s="50">
        <v>44026</v>
      </c>
      <c r="G79" s="50">
        <v>44027</v>
      </c>
      <c r="H79">
        <v>7</v>
      </c>
      <c r="I79">
        <v>2019</v>
      </c>
      <c r="J79" t="s">
        <v>19</v>
      </c>
      <c r="K79">
        <v>1</v>
      </c>
      <c r="L79">
        <v>0.41666666666666669</v>
      </c>
      <c r="M79">
        <v>0.41666666666666669</v>
      </c>
      <c r="N79">
        <v>2</v>
      </c>
      <c r="O79">
        <v>0.20833333333333329</v>
      </c>
      <c r="P79">
        <v>0.5</v>
      </c>
      <c r="Q7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79" s="50">
        <f>DATE(YEAR(tb_list[[#This Row],[Start Date]]),1,1)+(WEEKNUM(tb_list[[#This Row],[Start Date]])-1)*7-WEEKDAY(DATE(YEAR(tb_list[[#This Row],[Start Date]]),1,1))+$V$1</f>
        <v>44030</v>
      </c>
      <c r="S79" s="48">
        <f>IF(R79&gt;tb_list[[#This Row],[Start Date]],WEEKNUM(tb_list[[#This Row],[Start Date]])-1,WEEKNUM(tb_list[[#This Row],[Start Date]]))</f>
        <v>28</v>
      </c>
      <c r="T79">
        <f>YEAR(tb_list[[#This Row],[Start Date]])</f>
        <v>2020</v>
      </c>
    </row>
    <row r="80" spans="1:20" x14ac:dyDescent="0.3">
      <c r="A80">
        <v>52132</v>
      </c>
      <c r="B80" t="s">
        <v>744</v>
      </c>
      <c r="C80" t="s">
        <v>3</v>
      </c>
      <c r="D80" t="s">
        <v>59</v>
      </c>
      <c r="E80">
        <v>6.24</v>
      </c>
      <c r="F80" s="50">
        <v>45059</v>
      </c>
      <c r="G80" s="50">
        <v>45059</v>
      </c>
      <c r="H80">
        <v>6</v>
      </c>
      <c r="I80">
        <v>2018</v>
      </c>
      <c r="J80" t="s">
        <v>5</v>
      </c>
      <c r="K80">
        <v>1</v>
      </c>
      <c r="L80">
        <v>2.3055555555555551E-2</v>
      </c>
      <c r="M80">
        <v>2.3055555555555551E-2</v>
      </c>
      <c r="N80" s="26">
        <v>1</v>
      </c>
      <c r="O80">
        <v>2.3055555555555551E-2</v>
      </c>
      <c r="P80">
        <v>1</v>
      </c>
      <c r="Q8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80" s="50">
        <f>DATE(YEAR(tb_list[[#This Row],[Start Date]]),1,1)+(WEEKNUM(tb_list[[#This Row],[Start Date]])-1)*7-WEEKDAY(DATE(YEAR(tb_list[[#This Row],[Start Date]]),1,1))+$V$1</f>
        <v>45059</v>
      </c>
      <c r="S80" s="48">
        <f>IF(R80&gt;tb_list[[#This Row],[Start Date]],WEEKNUM(tb_list[[#This Row],[Start Date]])-1,WEEKNUM(tb_list[[#This Row],[Start Date]]))</f>
        <v>19</v>
      </c>
      <c r="T80">
        <f>YEAR(tb_list[[#This Row],[Start Date]])</f>
        <v>2023</v>
      </c>
    </row>
    <row r="81" spans="1:20" x14ac:dyDescent="0.3">
      <c r="A81">
        <v>369</v>
      </c>
      <c r="B81" t="s">
        <v>138</v>
      </c>
      <c r="C81" t="s">
        <v>16</v>
      </c>
      <c r="D81" t="s">
        <v>59</v>
      </c>
      <c r="E81">
        <v>7.16</v>
      </c>
      <c r="F81" s="50">
        <v>43160</v>
      </c>
      <c r="G81" s="50">
        <v>43539</v>
      </c>
      <c r="H81">
        <v>7</v>
      </c>
      <c r="I81">
        <v>2000</v>
      </c>
      <c r="J81" t="s">
        <v>9</v>
      </c>
      <c r="K81">
        <v>12</v>
      </c>
      <c r="L81">
        <v>0.4</v>
      </c>
      <c r="M81">
        <v>4.8000000000000007</v>
      </c>
      <c r="N81" s="26">
        <v>380</v>
      </c>
      <c r="O81">
        <v>1.2631578947368421E-2</v>
      </c>
      <c r="P81">
        <v>3.1578947368421047E-2</v>
      </c>
      <c r="Q8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81" s="50">
        <f>DATE(YEAR(tb_list[[#This Row],[Start Date]]),1,1)+(WEEKNUM(tb_list[[#This Row],[Start Date]])-1)*7-WEEKDAY(DATE(YEAR(tb_list[[#This Row],[Start Date]]),1,1))+$V$1</f>
        <v>43162</v>
      </c>
      <c r="S81" s="48">
        <f>IF(R81&gt;tb_list[[#This Row],[Start Date]],WEEKNUM(tb_list[[#This Row],[Start Date]])-1,WEEKNUM(tb_list[[#This Row],[Start Date]]))</f>
        <v>8</v>
      </c>
      <c r="T81">
        <f>YEAR(tb_list[[#This Row],[Start Date]])</f>
        <v>2018</v>
      </c>
    </row>
    <row r="82" spans="1:20" x14ac:dyDescent="0.3">
      <c r="A82">
        <v>37451</v>
      </c>
      <c r="B82" t="s">
        <v>139</v>
      </c>
      <c r="C82" t="s">
        <v>16</v>
      </c>
      <c r="D82" t="s">
        <v>59</v>
      </c>
      <c r="E82">
        <v>7.07</v>
      </c>
      <c r="F82" s="50">
        <v>44136</v>
      </c>
      <c r="G82" s="50">
        <v>44141</v>
      </c>
      <c r="H82">
        <v>8</v>
      </c>
      <c r="I82">
        <v>2019</v>
      </c>
      <c r="J82" t="s">
        <v>9</v>
      </c>
      <c r="K82">
        <v>18</v>
      </c>
      <c r="L82">
        <v>0.39444444444444438</v>
      </c>
      <c r="M82">
        <v>7.1</v>
      </c>
      <c r="N82" s="26">
        <v>6</v>
      </c>
      <c r="O82">
        <v>1.1833333333333329</v>
      </c>
      <c r="P82">
        <v>3</v>
      </c>
      <c r="Q8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82" s="50">
        <f>DATE(YEAR(tb_list[[#This Row],[Start Date]]),1,1)+(WEEKNUM(tb_list[[#This Row],[Start Date]])-1)*7-WEEKDAY(DATE(YEAR(tb_list[[#This Row],[Start Date]]),1,1))+$V$1</f>
        <v>44142</v>
      </c>
      <c r="S82" s="48">
        <f>IF(R82&gt;tb_list[[#This Row],[Start Date]],WEEKNUM(tb_list[[#This Row],[Start Date]])-1,WEEKNUM(tb_list[[#This Row],[Start Date]]))</f>
        <v>44</v>
      </c>
      <c r="T82">
        <f>YEAR(tb_list[[#This Row],[Start Date]])</f>
        <v>2020</v>
      </c>
    </row>
    <row r="83" spans="1:20" x14ac:dyDescent="0.3">
      <c r="A83">
        <v>42829</v>
      </c>
      <c r="B83" t="s">
        <v>745</v>
      </c>
      <c r="C83" t="s">
        <v>3</v>
      </c>
      <c r="D83" t="s">
        <v>22</v>
      </c>
      <c r="E83">
        <v>6.2</v>
      </c>
      <c r="F83" s="50">
        <v>45199</v>
      </c>
      <c r="G83" s="50">
        <v>45199</v>
      </c>
      <c r="H83">
        <v>6</v>
      </c>
      <c r="I83">
        <v>2020</v>
      </c>
      <c r="J83" t="s">
        <v>19</v>
      </c>
      <c r="K83">
        <v>1</v>
      </c>
      <c r="L83">
        <v>0.33888888888888891</v>
      </c>
      <c r="M83">
        <v>0.33888888888888891</v>
      </c>
      <c r="N83">
        <v>1</v>
      </c>
      <c r="O83">
        <v>0.33888888888888891</v>
      </c>
      <c r="P83">
        <v>1</v>
      </c>
      <c r="Q8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83" s="50">
        <f>DATE(YEAR(tb_list[[#This Row],[Start Date]]),1,1)+(WEEKNUM(tb_list[[#This Row],[Start Date]])-1)*7-WEEKDAY(DATE(YEAR(tb_list[[#This Row],[Start Date]]),1,1))+$V$1</f>
        <v>45199</v>
      </c>
      <c r="S83" s="48">
        <f>IF(R83&gt;tb_list[[#This Row],[Start Date]],WEEKNUM(tb_list[[#This Row],[Start Date]])-1,WEEKNUM(tb_list[[#This Row],[Start Date]]))</f>
        <v>39</v>
      </c>
      <c r="T83">
        <f>YEAR(tb_list[[#This Row],[Start Date]])</f>
        <v>2023</v>
      </c>
    </row>
    <row r="84" spans="1:20" x14ac:dyDescent="0.3">
      <c r="A84">
        <v>48439</v>
      </c>
      <c r="B84" t="s">
        <v>140</v>
      </c>
      <c r="C84" t="s">
        <v>69</v>
      </c>
      <c r="D84" t="s">
        <v>4</v>
      </c>
      <c r="E84">
        <v>6.61</v>
      </c>
      <c r="F84" s="50">
        <v>44787</v>
      </c>
      <c r="G84" s="50">
        <v>44787</v>
      </c>
      <c r="H84">
        <v>6</v>
      </c>
      <c r="I84">
        <v>2021</v>
      </c>
      <c r="J84" t="s">
        <v>9</v>
      </c>
      <c r="K84">
        <v>1</v>
      </c>
      <c r="L84">
        <v>8.7777777777777774E-2</v>
      </c>
      <c r="M84">
        <v>8.7777777777777774E-2</v>
      </c>
      <c r="N84" s="26">
        <v>1</v>
      </c>
      <c r="O84">
        <v>8.7777777777777774E-2</v>
      </c>
      <c r="P84">
        <v>1</v>
      </c>
      <c r="Q8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84" s="50">
        <f>DATE(YEAR(tb_list[[#This Row],[Start Date]]),1,1)+(WEEKNUM(tb_list[[#This Row],[Start Date]])-1)*7-WEEKDAY(DATE(YEAR(tb_list[[#This Row],[Start Date]]),1,1))+$V$1</f>
        <v>44793</v>
      </c>
      <c r="S84" s="48">
        <f>IF(R84&gt;tb_list[[#This Row],[Start Date]],WEEKNUM(tb_list[[#This Row],[Start Date]])-1,WEEKNUM(tb_list[[#This Row],[Start Date]]))</f>
        <v>33</v>
      </c>
      <c r="T84">
        <f>YEAR(tb_list[[#This Row],[Start Date]])</f>
        <v>2022</v>
      </c>
    </row>
    <row r="85" spans="1:20" x14ac:dyDescent="0.3">
      <c r="A85">
        <v>105</v>
      </c>
      <c r="B85" t="s">
        <v>141</v>
      </c>
      <c r="C85" t="s">
        <v>16</v>
      </c>
      <c r="D85" t="s">
        <v>22</v>
      </c>
      <c r="E85">
        <v>6.4</v>
      </c>
      <c r="F85" s="50">
        <v>43827</v>
      </c>
      <c r="G85" s="50">
        <v>43837</v>
      </c>
      <c r="H85">
        <v>6</v>
      </c>
      <c r="I85">
        <v>2000</v>
      </c>
      <c r="J85" t="s">
        <v>17</v>
      </c>
      <c r="K85">
        <v>13</v>
      </c>
      <c r="L85">
        <v>0.38333333333333341</v>
      </c>
      <c r="M85">
        <v>4.9833333333333334</v>
      </c>
      <c r="N85">
        <v>11</v>
      </c>
      <c r="O85">
        <v>0.45303030303030312</v>
      </c>
      <c r="P85">
        <v>1.1818181818181821</v>
      </c>
      <c r="Q8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85" s="50">
        <f>DATE(YEAR(tb_list[[#This Row],[Start Date]]),1,1)+(WEEKNUM(tb_list[[#This Row],[Start Date]])-1)*7-WEEKDAY(DATE(YEAR(tb_list[[#This Row],[Start Date]]),1,1))+$V$1</f>
        <v>43827</v>
      </c>
      <c r="S85" s="48">
        <f>IF(R85&gt;tb_list[[#This Row],[Start Date]],WEEKNUM(tb_list[[#This Row],[Start Date]])-1,WEEKNUM(tb_list[[#This Row],[Start Date]]))</f>
        <v>52</v>
      </c>
      <c r="T85">
        <f>YEAR(tb_list[[#This Row],[Start Date]])</f>
        <v>2019</v>
      </c>
    </row>
    <row r="86" spans="1:20" x14ac:dyDescent="0.3">
      <c r="A86">
        <v>40850</v>
      </c>
      <c r="B86" t="s">
        <v>142</v>
      </c>
      <c r="C86" t="s">
        <v>16</v>
      </c>
      <c r="D86" t="s">
        <v>4</v>
      </c>
      <c r="E86">
        <v>6.33</v>
      </c>
      <c r="F86" s="50">
        <v>44802</v>
      </c>
      <c r="G86" s="50">
        <v>44802</v>
      </c>
      <c r="H86">
        <v>5</v>
      </c>
      <c r="I86">
        <v>2020</v>
      </c>
      <c r="J86" t="s">
        <v>9</v>
      </c>
      <c r="K86">
        <v>16</v>
      </c>
      <c r="L86">
        <v>0.1333333333333333</v>
      </c>
      <c r="M86">
        <v>2.1333333333333329</v>
      </c>
      <c r="N86">
        <v>1</v>
      </c>
      <c r="O86">
        <v>2.1333333333333329</v>
      </c>
      <c r="P86">
        <v>16</v>
      </c>
      <c r="Q8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86" s="50">
        <f>DATE(YEAR(tb_list[[#This Row],[Start Date]]),1,1)+(WEEKNUM(tb_list[[#This Row],[Start Date]])-1)*7-WEEKDAY(DATE(YEAR(tb_list[[#This Row],[Start Date]]),1,1))+$V$1</f>
        <v>44807</v>
      </c>
      <c r="S86" s="48">
        <f>IF(R86&gt;tb_list[[#This Row],[Start Date]],WEEKNUM(tb_list[[#This Row],[Start Date]])-1,WEEKNUM(tb_list[[#This Row],[Start Date]]))</f>
        <v>35</v>
      </c>
      <c r="T86">
        <f>YEAR(tb_list[[#This Row],[Start Date]])</f>
        <v>2022</v>
      </c>
    </row>
    <row r="87" spans="1:20" x14ac:dyDescent="0.3">
      <c r="A87">
        <v>1450</v>
      </c>
      <c r="B87" t="s">
        <v>143</v>
      </c>
      <c r="C87" t="s">
        <v>16</v>
      </c>
      <c r="D87" t="s">
        <v>4</v>
      </c>
      <c r="E87">
        <v>7.25</v>
      </c>
      <c r="F87" s="50">
        <v>43851</v>
      </c>
      <c r="G87" s="50">
        <v>43915</v>
      </c>
      <c r="H87">
        <v>5</v>
      </c>
      <c r="I87">
        <v>2000</v>
      </c>
      <c r="J87" t="s">
        <v>5</v>
      </c>
      <c r="K87">
        <v>26</v>
      </c>
      <c r="L87">
        <v>0.4</v>
      </c>
      <c r="M87">
        <v>10.4</v>
      </c>
      <c r="N87" s="26">
        <v>65</v>
      </c>
      <c r="O87">
        <v>0.16</v>
      </c>
      <c r="P87">
        <v>0.4</v>
      </c>
      <c r="Q8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87" s="50">
        <f>DATE(YEAR(tb_list[[#This Row],[Start Date]]),1,1)+(WEEKNUM(tb_list[[#This Row],[Start Date]])-1)*7-WEEKDAY(DATE(YEAR(tb_list[[#This Row],[Start Date]]),1,1))+$V$1</f>
        <v>43855</v>
      </c>
      <c r="S87" s="48">
        <f>IF(R87&gt;tb_list[[#This Row],[Start Date]],WEEKNUM(tb_list[[#This Row],[Start Date]])-1,WEEKNUM(tb_list[[#This Row],[Start Date]]))</f>
        <v>3</v>
      </c>
      <c r="T87">
        <f>YEAR(tb_list[[#This Row],[Start Date]])</f>
        <v>2020</v>
      </c>
    </row>
    <row r="88" spans="1:20" x14ac:dyDescent="0.3">
      <c r="A88">
        <v>48776</v>
      </c>
      <c r="B88" t="s">
        <v>144</v>
      </c>
      <c r="C88" t="s">
        <v>16</v>
      </c>
      <c r="D88" t="s">
        <v>98</v>
      </c>
      <c r="E88">
        <v>6.39</v>
      </c>
      <c r="F88" s="50">
        <v>44744</v>
      </c>
      <c r="G88" s="50">
        <v>44751</v>
      </c>
      <c r="H88">
        <v>6</v>
      </c>
      <c r="I88">
        <v>2021</v>
      </c>
      <c r="J88" t="s">
        <v>19</v>
      </c>
      <c r="K88">
        <v>12</v>
      </c>
      <c r="L88">
        <v>0.39444444444444438</v>
      </c>
      <c r="M88">
        <v>4.7333333333333334</v>
      </c>
      <c r="N88">
        <v>8</v>
      </c>
      <c r="O88">
        <v>0.59166666666666667</v>
      </c>
      <c r="P88">
        <v>1.5</v>
      </c>
      <c r="Q8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88" s="50">
        <f>DATE(YEAR(tb_list[[#This Row],[Start Date]]),1,1)+(WEEKNUM(tb_list[[#This Row],[Start Date]])-1)*7-WEEKDAY(DATE(YEAR(tb_list[[#This Row],[Start Date]]),1,1))+$V$1</f>
        <v>44744</v>
      </c>
      <c r="S88" s="48">
        <f>IF(R88&gt;tb_list[[#This Row],[Start Date]],WEEKNUM(tb_list[[#This Row],[Start Date]])-1,WEEKNUM(tb_list[[#This Row],[Start Date]]))</f>
        <v>27</v>
      </c>
      <c r="T88">
        <f>YEAR(tb_list[[#This Row],[Start Date]])</f>
        <v>2022</v>
      </c>
    </row>
    <row r="89" spans="1:20" x14ac:dyDescent="0.3">
      <c r="A89">
        <v>48777</v>
      </c>
      <c r="B89" t="s">
        <v>146</v>
      </c>
      <c r="C89" t="s">
        <v>16</v>
      </c>
      <c r="D89" t="s">
        <v>98</v>
      </c>
      <c r="E89">
        <v>6.64</v>
      </c>
      <c r="F89" s="50">
        <v>44906</v>
      </c>
      <c r="G89" s="50">
        <v>44908</v>
      </c>
      <c r="H89">
        <v>5</v>
      </c>
      <c r="I89">
        <v>2022</v>
      </c>
      <c r="J89" t="s">
        <v>17</v>
      </c>
      <c r="K89">
        <v>12</v>
      </c>
      <c r="L89">
        <v>0.39444444444444438</v>
      </c>
      <c r="M89">
        <v>4.7333333333333334</v>
      </c>
      <c r="N89">
        <v>3</v>
      </c>
      <c r="O89">
        <v>1.5777777777777779</v>
      </c>
      <c r="P89">
        <v>4</v>
      </c>
      <c r="Q8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89" s="50">
        <f>DATE(YEAR(tb_list[[#This Row],[Start Date]]),1,1)+(WEEKNUM(tb_list[[#This Row],[Start Date]])-1)*7-WEEKDAY(DATE(YEAR(tb_list[[#This Row],[Start Date]]),1,1))+$V$1</f>
        <v>44912</v>
      </c>
      <c r="S89" s="48">
        <f>IF(R89&gt;tb_list[[#This Row],[Start Date]],WEEKNUM(tb_list[[#This Row],[Start Date]])-1,WEEKNUM(tb_list[[#This Row],[Start Date]]))</f>
        <v>50</v>
      </c>
      <c r="T89">
        <f>YEAR(tb_list[[#This Row],[Start Date]])</f>
        <v>2022</v>
      </c>
    </row>
    <row r="90" spans="1:20" x14ac:dyDescent="0.3">
      <c r="A90">
        <v>40934</v>
      </c>
      <c r="B90" t="s">
        <v>147</v>
      </c>
      <c r="C90" t="s">
        <v>16</v>
      </c>
      <c r="D90" t="s">
        <v>108</v>
      </c>
      <c r="E90">
        <v>6.5</v>
      </c>
      <c r="F90" s="50">
        <v>44383</v>
      </c>
      <c r="G90" s="50">
        <v>44390</v>
      </c>
      <c r="H90">
        <v>5</v>
      </c>
      <c r="I90">
        <v>2020</v>
      </c>
      <c r="J90" t="s">
        <v>17</v>
      </c>
      <c r="K90">
        <v>13</v>
      </c>
      <c r="L90">
        <v>0.4</v>
      </c>
      <c r="M90">
        <v>5.2</v>
      </c>
      <c r="N90">
        <v>8</v>
      </c>
      <c r="O90">
        <v>0.65</v>
      </c>
      <c r="P90">
        <v>1.625</v>
      </c>
      <c r="Q9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90" s="50">
        <f>DATE(YEAR(tb_list[[#This Row],[Start Date]]),1,1)+(WEEKNUM(tb_list[[#This Row],[Start Date]])-1)*7-WEEKDAY(DATE(YEAR(tb_list[[#This Row],[Start Date]]),1,1))+$V$1</f>
        <v>44387</v>
      </c>
      <c r="S90" s="48">
        <f>IF(R90&gt;tb_list[[#This Row],[Start Date]],WEEKNUM(tb_list[[#This Row],[Start Date]])-1,WEEKNUM(tb_list[[#This Row],[Start Date]]))</f>
        <v>27</v>
      </c>
      <c r="T90">
        <f>YEAR(tb_list[[#This Row],[Start Date]])</f>
        <v>2021</v>
      </c>
    </row>
    <row r="91" spans="1:20" x14ac:dyDescent="0.3">
      <c r="A91">
        <v>49418</v>
      </c>
      <c r="B91" t="s">
        <v>148</v>
      </c>
      <c r="C91" t="s">
        <v>69</v>
      </c>
      <c r="D91" t="s">
        <v>4</v>
      </c>
      <c r="E91">
        <v>6.67</v>
      </c>
      <c r="F91" s="50">
        <v>44904</v>
      </c>
      <c r="G91" s="50">
        <v>44904</v>
      </c>
      <c r="H91">
        <v>4</v>
      </c>
      <c r="I91">
        <v>2021</v>
      </c>
      <c r="J91" t="s">
        <v>5</v>
      </c>
      <c r="K91">
        <v>1</v>
      </c>
      <c r="L91">
        <v>3.1666666666666669E-2</v>
      </c>
      <c r="M91">
        <v>3.1666666666666669E-2</v>
      </c>
      <c r="N91">
        <v>1</v>
      </c>
      <c r="O91">
        <v>3.1666666666666669E-2</v>
      </c>
      <c r="P91">
        <v>1</v>
      </c>
      <c r="Q9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91" s="50">
        <f>DATE(YEAR(tb_list[[#This Row],[Start Date]]),1,1)+(WEEKNUM(tb_list[[#This Row],[Start Date]])-1)*7-WEEKDAY(DATE(YEAR(tb_list[[#This Row],[Start Date]]),1,1))+$V$1</f>
        <v>44905</v>
      </c>
      <c r="S91" s="48">
        <f>IF(R91&gt;tb_list[[#This Row],[Start Date]],WEEKNUM(tb_list[[#This Row],[Start Date]])-1,WEEKNUM(tb_list[[#This Row],[Start Date]]))</f>
        <v>49</v>
      </c>
      <c r="T91">
        <f>YEAR(tb_list[[#This Row],[Start Date]])</f>
        <v>2022</v>
      </c>
    </row>
    <row r="92" spans="1:20" x14ac:dyDescent="0.3">
      <c r="A92">
        <v>49978</v>
      </c>
      <c r="B92" t="s">
        <v>149</v>
      </c>
      <c r="C92" t="s">
        <v>3</v>
      </c>
      <c r="D92" t="s">
        <v>4</v>
      </c>
      <c r="E92">
        <v>5.63</v>
      </c>
      <c r="F92" s="50">
        <v>44991</v>
      </c>
      <c r="G92" s="50">
        <v>44991</v>
      </c>
      <c r="H92">
        <v>4</v>
      </c>
      <c r="I92">
        <v>2021</v>
      </c>
      <c r="J92" t="s">
        <v>9</v>
      </c>
      <c r="K92">
        <v>1</v>
      </c>
      <c r="L92">
        <v>1.861111111111111E-2</v>
      </c>
      <c r="M92">
        <v>1.861111111111111E-2</v>
      </c>
      <c r="N92">
        <v>1</v>
      </c>
      <c r="O92">
        <v>1.861111111111111E-2</v>
      </c>
      <c r="P92">
        <v>1</v>
      </c>
      <c r="Q9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92" s="50">
        <f>DATE(YEAR(tb_list[[#This Row],[Start Date]]),1,1)+(WEEKNUM(tb_list[[#This Row],[Start Date]])-1)*7-WEEKDAY(DATE(YEAR(tb_list[[#This Row],[Start Date]]),1,1))+$V$1</f>
        <v>44996</v>
      </c>
      <c r="S92" s="48">
        <f>IF(R92&gt;tb_list[[#This Row],[Start Date]],WEEKNUM(tb_list[[#This Row],[Start Date]])-1,WEEKNUM(tb_list[[#This Row],[Start Date]]))</f>
        <v>9</v>
      </c>
      <c r="T92">
        <f>YEAR(tb_list[[#This Row],[Start Date]])</f>
        <v>2023</v>
      </c>
    </row>
    <row r="93" spans="1:20" x14ac:dyDescent="0.3">
      <c r="A93">
        <v>40256</v>
      </c>
      <c r="B93" t="s">
        <v>150</v>
      </c>
      <c r="C93" t="s">
        <v>3</v>
      </c>
      <c r="D93" t="s">
        <v>36</v>
      </c>
      <c r="E93">
        <v>6.42</v>
      </c>
      <c r="F93" s="50">
        <v>43867</v>
      </c>
      <c r="G93" s="50">
        <v>43912</v>
      </c>
      <c r="H93">
        <v>3</v>
      </c>
      <c r="I93">
        <v>2019</v>
      </c>
      <c r="J93" t="s">
        <v>5</v>
      </c>
      <c r="K93">
        <v>12</v>
      </c>
      <c r="L93">
        <v>0.4</v>
      </c>
      <c r="M93">
        <v>4.8000000000000007</v>
      </c>
      <c r="N93" s="26">
        <v>46</v>
      </c>
      <c r="O93">
        <v>0.1043478260869565</v>
      </c>
      <c r="P93">
        <v>0.2608695652173913</v>
      </c>
      <c r="Q9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93" s="50">
        <f>DATE(YEAR(tb_list[[#This Row],[Start Date]]),1,1)+(WEEKNUM(tb_list[[#This Row],[Start Date]])-1)*7-WEEKDAY(DATE(YEAR(tb_list[[#This Row],[Start Date]]),1,1))+$V$1</f>
        <v>43869</v>
      </c>
      <c r="S93" s="48">
        <f>IF(R93&gt;tb_list[[#This Row],[Start Date]],WEEKNUM(tb_list[[#This Row],[Start Date]])-1,WEEKNUM(tb_list[[#This Row],[Start Date]]))</f>
        <v>5</v>
      </c>
      <c r="T93">
        <f>YEAR(tb_list[[#This Row],[Start Date]])</f>
        <v>2020</v>
      </c>
    </row>
    <row r="94" spans="1:20" x14ac:dyDescent="0.3">
      <c r="A94">
        <v>37435</v>
      </c>
      <c r="B94" t="s">
        <v>151</v>
      </c>
      <c r="C94" t="s">
        <v>16</v>
      </c>
      <c r="D94" t="s">
        <v>4</v>
      </c>
      <c r="E94">
        <v>7.86</v>
      </c>
      <c r="F94" s="50">
        <v>43715</v>
      </c>
      <c r="G94" s="50">
        <v>43745</v>
      </c>
      <c r="H94">
        <v>7</v>
      </c>
      <c r="I94">
        <v>2019</v>
      </c>
      <c r="J94" t="s">
        <v>17</v>
      </c>
      <c r="K94">
        <v>24</v>
      </c>
      <c r="L94">
        <v>0.38111111111111112</v>
      </c>
      <c r="M94">
        <v>9.1466666666666665</v>
      </c>
      <c r="N94">
        <v>31</v>
      </c>
      <c r="O94">
        <v>0.29505376344086021</v>
      </c>
      <c r="P94">
        <v>0.77419354838709675</v>
      </c>
      <c r="Q9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94" s="50">
        <f>DATE(YEAR(tb_list[[#This Row],[Start Date]]),1,1)+(WEEKNUM(tb_list[[#This Row],[Start Date]])-1)*7-WEEKDAY(DATE(YEAR(tb_list[[#This Row],[Start Date]]),1,1))+$V$1</f>
        <v>43715</v>
      </c>
      <c r="S94" s="48">
        <f>IF(R94&gt;tb_list[[#This Row],[Start Date]],WEEKNUM(tb_list[[#This Row],[Start Date]])-1,WEEKNUM(tb_list[[#This Row],[Start Date]]))</f>
        <v>36</v>
      </c>
      <c r="T94">
        <f>YEAR(tb_list[[#This Row],[Start Date]])</f>
        <v>2019</v>
      </c>
    </row>
    <row r="95" spans="1:20" x14ac:dyDescent="0.3">
      <c r="A95">
        <v>40013</v>
      </c>
      <c r="B95" t="s">
        <v>152</v>
      </c>
      <c r="C95" t="s">
        <v>3</v>
      </c>
      <c r="D95" t="s">
        <v>4</v>
      </c>
      <c r="E95">
        <v>5.79</v>
      </c>
      <c r="F95" s="50">
        <v>44042</v>
      </c>
      <c r="G95" s="50">
        <v>44042</v>
      </c>
      <c r="H95">
        <v>3</v>
      </c>
      <c r="I95">
        <v>2019</v>
      </c>
      <c r="J95" t="s">
        <v>17</v>
      </c>
      <c r="K95">
        <v>8</v>
      </c>
      <c r="L95">
        <v>1.666666666666667E-2</v>
      </c>
      <c r="M95">
        <v>0.1333333333333333</v>
      </c>
      <c r="N95">
        <v>1</v>
      </c>
      <c r="O95">
        <v>0.1333333333333333</v>
      </c>
      <c r="P95">
        <v>8</v>
      </c>
      <c r="Q9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95" s="50">
        <f>DATE(YEAR(tb_list[[#This Row],[Start Date]]),1,1)+(WEEKNUM(tb_list[[#This Row],[Start Date]])-1)*7-WEEKDAY(DATE(YEAR(tb_list[[#This Row],[Start Date]]),1,1))+$V$1</f>
        <v>44044</v>
      </c>
      <c r="S95" s="48">
        <f>IF(R95&gt;tb_list[[#This Row],[Start Date]],WEEKNUM(tb_list[[#This Row],[Start Date]])-1,WEEKNUM(tb_list[[#This Row],[Start Date]]))</f>
        <v>30</v>
      </c>
      <c r="T95">
        <f>YEAR(tb_list[[#This Row],[Start Date]])</f>
        <v>2020</v>
      </c>
    </row>
    <row r="96" spans="1:20" x14ac:dyDescent="0.3">
      <c r="A96">
        <v>43763</v>
      </c>
      <c r="B96" t="s">
        <v>153</v>
      </c>
      <c r="C96" t="s">
        <v>16</v>
      </c>
      <c r="D96" t="s">
        <v>22</v>
      </c>
      <c r="E96">
        <v>5.96</v>
      </c>
      <c r="F96" s="50">
        <v>44548</v>
      </c>
      <c r="G96" s="50">
        <v>44557</v>
      </c>
      <c r="H96">
        <v>5</v>
      </c>
      <c r="I96">
        <v>2021</v>
      </c>
      <c r="J96" t="s">
        <v>17</v>
      </c>
      <c r="K96">
        <v>11</v>
      </c>
      <c r="L96">
        <v>0.38194444444444442</v>
      </c>
      <c r="M96">
        <v>4.2013888888888884</v>
      </c>
      <c r="N96">
        <v>10</v>
      </c>
      <c r="O96">
        <v>0.42013888888888878</v>
      </c>
      <c r="P96">
        <v>1.1000000000000001</v>
      </c>
      <c r="Q9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96" s="50">
        <f>DATE(YEAR(tb_list[[#This Row],[Start Date]]),1,1)+(WEEKNUM(tb_list[[#This Row],[Start Date]])-1)*7-WEEKDAY(DATE(YEAR(tb_list[[#This Row],[Start Date]]),1,1))+$V$1</f>
        <v>44548</v>
      </c>
      <c r="S96" s="48">
        <f>IF(R96&gt;tb_list[[#This Row],[Start Date]],WEEKNUM(tb_list[[#This Row],[Start Date]])-1,WEEKNUM(tb_list[[#This Row],[Start Date]]))</f>
        <v>51</v>
      </c>
      <c r="T96">
        <f>YEAR(tb_list[[#This Row],[Start Date]])</f>
        <v>2021</v>
      </c>
    </row>
    <row r="97" spans="1:20" x14ac:dyDescent="0.3">
      <c r="A97">
        <v>2495</v>
      </c>
      <c r="B97" t="s">
        <v>154</v>
      </c>
      <c r="C97" t="s">
        <v>16</v>
      </c>
      <c r="D97" t="s">
        <v>155</v>
      </c>
      <c r="E97">
        <v>6.43</v>
      </c>
      <c r="F97" s="50">
        <v>44870</v>
      </c>
      <c r="G97" s="50">
        <v>44905</v>
      </c>
      <c r="H97">
        <v>5</v>
      </c>
      <c r="I97">
        <v>2001</v>
      </c>
      <c r="J97" t="s">
        <v>17</v>
      </c>
      <c r="K97">
        <v>13</v>
      </c>
      <c r="L97">
        <v>0.4</v>
      </c>
      <c r="M97">
        <v>5.2</v>
      </c>
      <c r="N97" s="26">
        <v>36</v>
      </c>
      <c r="O97">
        <v>0.14444444444444449</v>
      </c>
      <c r="P97">
        <v>0.3611111111111111</v>
      </c>
      <c r="Q9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97" s="50">
        <f>DATE(YEAR(tb_list[[#This Row],[Start Date]]),1,1)+(WEEKNUM(tb_list[[#This Row],[Start Date]])-1)*7-WEEKDAY(DATE(YEAR(tb_list[[#This Row],[Start Date]]),1,1))+$V$1</f>
        <v>44870</v>
      </c>
      <c r="S97" s="48">
        <f>IF(R97&gt;tb_list[[#This Row],[Start Date]],WEEKNUM(tb_list[[#This Row],[Start Date]])-1,WEEKNUM(tb_list[[#This Row],[Start Date]]))</f>
        <v>45</v>
      </c>
      <c r="T97">
        <f>YEAR(tb_list[[#This Row],[Start Date]])</f>
        <v>2022</v>
      </c>
    </row>
    <row r="98" spans="1:20" x14ac:dyDescent="0.3">
      <c r="A98">
        <v>40960</v>
      </c>
      <c r="B98" t="s">
        <v>156</v>
      </c>
      <c r="C98" t="s">
        <v>16</v>
      </c>
      <c r="D98" t="s">
        <v>59</v>
      </c>
      <c r="E98">
        <v>6.47</v>
      </c>
      <c r="F98" s="50">
        <v>44687</v>
      </c>
      <c r="G98" s="50">
        <v>44702</v>
      </c>
      <c r="H98">
        <v>5</v>
      </c>
      <c r="I98">
        <v>2021</v>
      </c>
      <c r="J98" t="s">
        <v>5</v>
      </c>
      <c r="K98">
        <v>12</v>
      </c>
      <c r="L98">
        <v>0.39416666666666672</v>
      </c>
      <c r="M98">
        <v>4.7300000000000004</v>
      </c>
      <c r="N98">
        <v>16</v>
      </c>
      <c r="O98">
        <v>0.29562500000000003</v>
      </c>
      <c r="P98">
        <v>0.75</v>
      </c>
      <c r="Q9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98" s="50">
        <f>DATE(YEAR(tb_list[[#This Row],[Start Date]]),1,1)+(WEEKNUM(tb_list[[#This Row],[Start Date]])-1)*7-WEEKDAY(DATE(YEAR(tb_list[[#This Row],[Start Date]]),1,1))+$V$1</f>
        <v>44688</v>
      </c>
      <c r="S98" s="48">
        <f>IF(R98&gt;tb_list[[#This Row],[Start Date]],WEEKNUM(tb_list[[#This Row],[Start Date]])-1,WEEKNUM(tb_list[[#This Row],[Start Date]]))</f>
        <v>18</v>
      </c>
      <c r="T98">
        <f>YEAR(tb_list[[#This Row],[Start Date]])</f>
        <v>2022</v>
      </c>
    </row>
    <row r="99" spans="1:20" x14ac:dyDescent="0.3">
      <c r="A99">
        <v>812</v>
      </c>
      <c r="B99" t="s">
        <v>157</v>
      </c>
      <c r="C99" t="s">
        <v>16</v>
      </c>
      <c r="D99" t="s">
        <v>4</v>
      </c>
      <c r="E99">
        <v>6.78</v>
      </c>
      <c r="F99" s="50">
        <v>43610</v>
      </c>
      <c r="G99" s="50">
        <v>43623</v>
      </c>
      <c r="H99">
        <v>5</v>
      </c>
      <c r="I99">
        <v>2001</v>
      </c>
      <c r="J99" t="s">
        <v>9</v>
      </c>
      <c r="K99">
        <v>13</v>
      </c>
      <c r="L99">
        <v>0.43333333333333329</v>
      </c>
      <c r="M99">
        <v>5.6333333333333337</v>
      </c>
      <c r="N99" s="26">
        <v>14</v>
      </c>
      <c r="O99">
        <v>0.40238095238095239</v>
      </c>
      <c r="P99">
        <v>0.9285714285714286</v>
      </c>
      <c r="Q9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99" s="50">
        <f>DATE(YEAR(tb_list[[#This Row],[Start Date]]),1,1)+(WEEKNUM(tb_list[[#This Row],[Start Date]])-1)*7-WEEKDAY(DATE(YEAR(tb_list[[#This Row],[Start Date]]),1,1))+$V$1</f>
        <v>43610</v>
      </c>
      <c r="S99" s="48">
        <f>IF(R99&gt;tb_list[[#This Row],[Start Date]],WEEKNUM(tb_list[[#This Row],[Start Date]])-1,WEEKNUM(tb_list[[#This Row],[Start Date]]))</f>
        <v>21</v>
      </c>
      <c r="T99">
        <f>YEAR(tb_list[[#This Row],[Start Date]])</f>
        <v>2019</v>
      </c>
    </row>
    <row r="100" spans="1:20" x14ac:dyDescent="0.3">
      <c r="A100">
        <v>37914</v>
      </c>
      <c r="B100" t="s">
        <v>158</v>
      </c>
      <c r="C100" t="s">
        <v>3</v>
      </c>
      <c r="D100" t="s">
        <v>4</v>
      </c>
      <c r="E100">
        <v>6.84</v>
      </c>
      <c r="F100" s="50">
        <v>44975</v>
      </c>
      <c r="G100" s="50">
        <v>44978</v>
      </c>
      <c r="H100">
        <v>3</v>
      </c>
      <c r="I100">
        <v>2022</v>
      </c>
      <c r="J100" t="s">
        <v>9</v>
      </c>
      <c r="K100">
        <v>6</v>
      </c>
      <c r="L100">
        <v>0.53333333333333333</v>
      </c>
      <c r="M100">
        <v>3.2</v>
      </c>
      <c r="N100" s="26">
        <v>4</v>
      </c>
      <c r="O100">
        <v>0.8</v>
      </c>
      <c r="P100">
        <v>1.5</v>
      </c>
      <c r="Q10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00" s="50">
        <f>DATE(YEAR(tb_list[[#This Row],[Start Date]]),1,1)+(WEEKNUM(tb_list[[#This Row],[Start Date]])-1)*7-WEEKDAY(DATE(YEAR(tb_list[[#This Row],[Start Date]]),1,1))+$V$1</f>
        <v>44975</v>
      </c>
      <c r="S100" s="48">
        <f>IF(R100&gt;tb_list[[#This Row],[Start Date]],WEEKNUM(tb_list[[#This Row],[Start Date]])-1,WEEKNUM(tb_list[[#This Row],[Start Date]]))</f>
        <v>7</v>
      </c>
      <c r="T100">
        <f>YEAR(tb_list[[#This Row],[Start Date]])</f>
        <v>2023</v>
      </c>
    </row>
    <row r="101" spans="1:20" x14ac:dyDescent="0.3">
      <c r="A101">
        <v>59</v>
      </c>
      <c r="B101" t="s">
        <v>160</v>
      </c>
      <c r="C101" t="s">
        <v>16</v>
      </c>
      <c r="D101" t="s">
        <v>22</v>
      </c>
      <c r="E101">
        <v>7.4</v>
      </c>
      <c r="F101" s="50">
        <v>43036</v>
      </c>
      <c r="G101" s="50">
        <v>43053</v>
      </c>
      <c r="H101">
        <v>4</v>
      </c>
      <c r="I101">
        <v>2002</v>
      </c>
      <c r="J101" t="s">
        <v>17</v>
      </c>
      <c r="K101">
        <v>26</v>
      </c>
      <c r="L101">
        <v>0.4</v>
      </c>
      <c r="M101">
        <v>10.4</v>
      </c>
      <c r="N101">
        <v>18</v>
      </c>
      <c r="O101">
        <v>0.57777777777777783</v>
      </c>
      <c r="P101">
        <v>1.444444444444444</v>
      </c>
      <c r="Q10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01" s="50">
        <f>DATE(YEAR(tb_list[[#This Row],[Start Date]]),1,1)+(WEEKNUM(tb_list[[#This Row],[Start Date]])-1)*7-WEEKDAY(DATE(YEAR(tb_list[[#This Row],[Start Date]]),1,1))+$V$1</f>
        <v>43036</v>
      </c>
      <c r="S101" s="48">
        <f>IF(R101&gt;tb_list[[#This Row],[Start Date]],WEEKNUM(tb_list[[#This Row],[Start Date]])-1,WEEKNUM(tb_list[[#This Row],[Start Date]]))</f>
        <v>43</v>
      </c>
      <c r="T101">
        <f>YEAR(tb_list[[#This Row],[Start Date]])</f>
        <v>2017</v>
      </c>
    </row>
    <row r="102" spans="1:20" x14ac:dyDescent="0.3">
      <c r="A102">
        <v>596</v>
      </c>
      <c r="B102" t="s">
        <v>161</v>
      </c>
      <c r="C102" t="s">
        <v>8</v>
      </c>
      <c r="D102" t="s">
        <v>22</v>
      </c>
      <c r="E102">
        <v>6.97</v>
      </c>
      <c r="F102" s="50">
        <v>43056</v>
      </c>
      <c r="G102" s="50">
        <v>43056</v>
      </c>
      <c r="H102">
        <v>4</v>
      </c>
      <c r="I102">
        <v>2003</v>
      </c>
      <c r="J102" t="s">
        <v>17</v>
      </c>
      <c r="K102">
        <v>1</v>
      </c>
      <c r="L102">
        <v>0.1</v>
      </c>
      <c r="M102">
        <v>0.1</v>
      </c>
      <c r="N102" s="26">
        <v>1</v>
      </c>
      <c r="O102">
        <v>0.1</v>
      </c>
      <c r="P102">
        <v>1</v>
      </c>
      <c r="Q10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02" s="50">
        <f>DATE(YEAR(tb_list[[#This Row],[Start Date]]),1,1)+(WEEKNUM(tb_list[[#This Row],[Start Date]])-1)*7-WEEKDAY(DATE(YEAR(tb_list[[#This Row],[Start Date]]),1,1))+$V$1</f>
        <v>43057</v>
      </c>
      <c r="S102" s="48">
        <f>IF(R102&gt;tb_list[[#This Row],[Start Date]],WEEKNUM(tb_list[[#This Row],[Start Date]])-1,WEEKNUM(tb_list[[#This Row],[Start Date]]))</f>
        <v>45</v>
      </c>
      <c r="T102">
        <f>YEAR(tb_list[[#This Row],[Start Date]])</f>
        <v>2017</v>
      </c>
    </row>
    <row r="103" spans="1:20" x14ac:dyDescent="0.3">
      <c r="A103">
        <v>39523</v>
      </c>
      <c r="B103" t="s">
        <v>162</v>
      </c>
      <c r="C103" t="s">
        <v>16</v>
      </c>
      <c r="D103" t="s">
        <v>59</v>
      </c>
      <c r="E103">
        <v>6.36</v>
      </c>
      <c r="F103" s="50">
        <v>43981</v>
      </c>
      <c r="G103" s="50">
        <v>43987</v>
      </c>
      <c r="H103">
        <v>4</v>
      </c>
      <c r="I103">
        <v>2019</v>
      </c>
      <c r="J103" t="s">
        <v>19</v>
      </c>
      <c r="K103">
        <v>12</v>
      </c>
      <c r="L103">
        <v>0.39444444444444438</v>
      </c>
      <c r="M103">
        <v>4.7333333333333334</v>
      </c>
      <c r="N103" s="26">
        <v>7</v>
      </c>
      <c r="O103">
        <v>0.67619047619047623</v>
      </c>
      <c r="P103">
        <v>1.714285714285714</v>
      </c>
      <c r="Q10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03" s="50">
        <f>DATE(YEAR(tb_list[[#This Row],[Start Date]]),1,1)+(WEEKNUM(tb_list[[#This Row],[Start Date]])-1)*7-WEEKDAY(DATE(YEAR(tb_list[[#This Row],[Start Date]]),1,1))+$V$1</f>
        <v>43981</v>
      </c>
      <c r="S103" s="48">
        <f>IF(R103&gt;tb_list[[#This Row],[Start Date]],WEEKNUM(tb_list[[#This Row],[Start Date]])-1,WEEKNUM(tb_list[[#This Row],[Start Date]]))</f>
        <v>22</v>
      </c>
      <c r="T103">
        <f>YEAR(tb_list[[#This Row],[Start Date]])</f>
        <v>2020</v>
      </c>
    </row>
    <row r="104" spans="1:20" x14ac:dyDescent="0.3">
      <c r="A104">
        <v>3522</v>
      </c>
      <c r="B104" t="s">
        <v>163</v>
      </c>
      <c r="C104" t="s">
        <v>85</v>
      </c>
      <c r="D104" t="s">
        <v>22</v>
      </c>
      <c r="E104">
        <v>6.36</v>
      </c>
      <c r="F104" s="50">
        <v>44138</v>
      </c>
      <c r="G104" s="50">
        <v>44138</v>
      </c>
      <c r="H104">
        <v>5</v>
      </c>
      <c r="I104">
        <v>1984</v>
      </c>
      <c r="J104" t="s">
        <v>9</v>
      </c>
      <c r="K104">
        <v>1</v>
      </c>
      <c r="L104">
        <v>1.9833333333333329</v>
      </c>
      <c r="M104">
        <v>1.9833333333333329</v>
      </c>
      <c r="N104" s="26">
        <v>1</v>
      </c>
      <c r="O104">
        <v>1.9833333333333329</v>
      </c>
      <c r="P104">
        <v>1</v>
      </c>
      <c r="Q10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04" s="50">
        <f>DATE(YEAR(tb_list[[#This Row],[Start Date]]),1,1)+(WEEKNUM(tb_list[[#This Row],[Start Date]])-1)*7-WEEKDAY(DATE(YEAR(tb_list[[#This Row],[Start Date]]),1,1))+$V$1</f>
        <v>44142</v>
      </c>
      <c r="S104" s="48">
        <f>IF(R104&gt;tb_list[[#This Row],[Start Date]],WEEKNUM(tb_list[[#This Row],[Start Date]])-1,WEEKNUM(tb_list[[#This Row],[Start Date]]))</f>
        <v>44</v>
      </c>
      <c r="T104">
        <f>YEAR(tb_list[[#This Row],[Start Date]])</f>
        <v>2020</v>
      </c>
    </row>
    <row r="105" spans="1:20" x14ac:dyDescent="0.3">
      <c r="A105">
        <v>38390</v>
      </c>
      <c r="B105" t="s">
        <v>164</v>
      </c>
      <c r="C105" t="s">
        <v>16</v>
      </c>
      <c r="D105" t="s">
        <v>31</v>
      </c>
      <c r="E105">
        <v>6.76</v>
      </c>
      <c r="F105" s="50">
        <v>43901</v>
      </c>
      <c r="G105" s="50">
        <v>43917</v>
      </c>
      <c r="H105">
        <v>7</v>
      </c>
      <c r="I105">
        <v>2019</v>
      </c>
      <c r="J105" t="s">
        <v>19</v>
      </c>
      <c r="K105">
        <v>11</v>
      </c>
      <c r="L105">
        <v>0.3972222222222222</v>
      </c>
      <c r="M105">
        <v>4.3694444444444436</v>
      </c>
      <c r="N105" s="26">
        <v>17</v>
      </c>
      <c r="O105">
        <v>0.25702614379084959</v>
      </c>
      <c r="P105">
        <v>0.6470588235294118</v>
      </c>
      <c r="Q10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05" s="50">
        <f>DATE(YEAR(tb_list[[#This Row],[Start Date]]),1,1)+(WEEKNUM(tb_list[[#This Row],[Start Date]])-1)*7-WEEKDAY(DATE(YEAR(tb_list[[#This Row],[Start Date]]),1,1))+$V$1</f>
        <v>43904</v>
      </c>
      <c r="S105" s="48">
        <f>IF(R105&gt;tb_list[[#This Row],[Start Date]],WEEKNUM(tb_list[[#This Row],[Start Date]])-1,WEEKNUM(tb_list[[#This Row],[Start Date]]))</f>
        <v>10</v>
      </c>
      <c r="T105">
        <f>YEAR(tb_list[[#This Row],[Start Date]])</f>
        <v>2020</v>
      </c>
    </row>
    <row r="106" spans="1:20" x14ac:dyDescent="0.3">
      <c r="A106">
        <v>40465</v>
      </c>
      <c r="B106" t="s">
        <v>165</v>
      </c>
      <c r="C106" t="s">
        <v>8</v>
      </c>
      <c r="D106" t="s">
        <v>31</v>
      </c>
      <c r="E106">
        <v>6.87</v>
      </c>
      <c r="F106" s="50">
        <v>44098</v>
      </c>
      <c r="G106" s="50">
        <v>44098</v>
      </c>
      <c r="H106">
        <v>6</v>
      </c>
      <c r="I106">
        <v>2020</v>
      </c>
      <c r="J106" t="s">
        <v>9</v>
      </c>
      <c r="K106">
        <v>1</v>
      </c>
      <c r="L106">
        <v>0.39027777777777778</v>
      </c>
      <c r="M106">
        <v>0.39027777777777778</v>
      </c>
      <c r="N106" s="26">
        <v>1</v>
      </c>
      <c r="O106">
        <v>0.39027777777777778</v>
      </c>
      <c r="P106">
        <v>1</v>
      </c>
      <c r="Q10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06" s="50">
        <f>DATE(YEAR(tb_list[[#This Row],[Start Date]]),1,1)+(WEEKNUM(tb_list[[#This Row],[Start Date]])-1)*7-WEEKDAY(DATE(YEAR(tb_list[[#This Row],[Start Date]]),1,1))+$V$1</f>
        <v>44100</v>
      </c>
      <c r="S106" s="48">
        <f>IF(R106&gt;tb_list[[#This Row],[Start Date]],WEEKNUM(tb_list[[#This Row],[Start Date]])-1,WEEKNUM(tb_list[[#This Row],[Start Date]]))</f>
        <v>38</v>
      </c>
      <c r="T106">
        <f>YEAR(tb_list[[#This Row],[Start Date]])</f>
        <v>2020</v>
      </c>
    </row>
    <row r="107" spans="1:20" x14ac:dyDescent="0.3">
      <c r="A107">
        <v>42220</v>
      </c>
      <c r="B107" t="s">
        <v>746</v>
      </c>
      <c r="C107" t="s">
        <v>3</v>
      </c>
      <c r="D107" t="s">
        <v>4</v>
      </c>
      <c r="E107">
        <v>6.6</v>
      </c>
      <c r="F107" s="50">
        <v>45199</v>
      </c>
      <c r="G107" s="50">
        <v>45199</v>
      </c>
      <c r="H107">
        <v>5</v>
      </c>
      <c r="I107">
        <v>2020</v>
      </c>
      <c r="J107" t="s">
        <v>17</v>
      </c>
      <c r="K107">
        <v>4</v>
      </c>
      <c r="L107">
        <v>1.5833333333333331E-2</v>
      </c>
      <c r="M107">
        <v>6.3333333333333339E-2</v>
      </c>
      <c r="N107">
        <v>1</v>
      </c>
      <c r="O107">
        <v>6.3333333333333339E-2</v>
      </c>
      <c r="P107">
        <v>4</v>
      </c>
      <c r="Q10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07" s="50">
        <f>DATE(YEAR(tb_list[[#This Row],[Start Date]]),1,1)+(WEEKNUM(tb_list[[#This Row],[Start Date]])-1)*7-WEEKDAY(DATE(YEAR(tb_list[[#This Row],[Start Date]]),1,1))+$V$1</f>
        <v>45199</v>
      </c>
      <c r="S107" s="48">
        <f>IF(R107&gt;tb_list[[#This Row],[Start Date]],WEEKNUM(tb_list[[#This Row],[Start Date]])-1,WEEKNUM(tb_list[[#This Row],[Start Date]]))</f>
        <v>39</v>
      </c>
      <c r="T107">
        <f>YEAR(tb_list[[#This Row],[Start Date]])</f>
        <v>2023</v>
      </c>
    </row>
    <row r="108" spans="1:20" x14ac:dyDescent="0.3">
      <c r="A108">
        <v>44429</v>
      </c>
      <c r="B108" t="s">
        <v>166</v>
      </c>
      <c r="C108" t="s">
        <v>3</v>
      </c>
      <c r="D108" t="s">
        <v>4</v>
      </c>
      <c r="E108">
        <v>5.29</v>
      </c>
      <c r="F108" s="50">
        <v>44990</v>
      </c>
      <c r="G108" s="50">
        <v>44990</v>
      </c>
      <c r="H108">
        <v>3</v>
      </c>
      <c r="I108">
        <v>2020</v>
      </c>
      <c r="J108" t="s">
        <v>19</v>
      </c>
      <c r="K108">
        <v>1</v>
      </c>
      <c r="L108">
        <v>3.861111111111111E-2</v>
      </c>
      <c r="M108">
        <v>3.861111111111111E-2</v>
      </c>
      <c r="N108" s="26">
        <v>1</v>
      </c>
      <c r="O108">
        <v>3.861111111111111E-2</v>
      </c>
      <c r="P108">
        <v>1</v>
      </c>
      <c r="Q10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08" s="50">
        <f>DATE(YEAR(tb_list[[#This Row],[Start Date]]),1,1)+(WEEKNUM(tb_list[[#This Row],[Start Date]])-1)*7-WEEKDAY(DATE(YEAR(tb_list[[#This Row],[Start Date]]),1,1))+$V$1</f>
        <v>44996</v>
      </c>
      <c r="S108" s="48">
        <f>IF(R108&gt;tb_list[[#This Row],[Start Date]],WEEKNUM(tb_list[[#This Row],[Start Date]])-1,WEEKNUM(tb_list[[#This Row],[Start Date]]))</f>
        <v>9</v>
      </c>
      <c r="T108">
        <f>YEAR(tb_list[[#This Row],[Start Date]])</f>
        <v>2023</v>
      </c>
    </row>
    <row r="109" spans="1:20" x14ac:dyDescent="0.3">
      <c r="A109">
        <v>38940</v>
      </c>
      <c r="B109" t="s">
        <v>167</v>
      </c>
      <c r="C109" t="s">
        <v>16</v>
      </c>
      <c r="D109" t="s">
        <v>59</v>
      </c>
      <c r="E109">
        <v>6.71</v>
      </c>
      <c r="F109" s="50">
        <v>43755</v>
      </c>
      <c r="G109" s="50">
        <v>43762</v>
      </c>
      <c r="H109">
        <v>6</v>
      </c>
      <c r="I109">
        <v>2019</v>
      </c>
      <c r="J109" t="s">
        <v>5</v>
      </c>
      <c r="K109">
        <v>12</v>
      </c>
      <c r="L109">
        <v>0.3963888888888889</v>
      </c>
      <c r="M109">
        <v>4.7566666666666668</v>
      </c>
      <c r="N109">
        <v>8</v>
      </c>
      <c r="O109">
        <v>0.59458333333333335</v>
      </c>
      <c r="P109">
        <v>1.5</v>
      </c>
      <c r="Q10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09" s="50">
        <f>DATE(YEAR(tb_list[[#This Row],[Start Date]]),1,1)+(WEEKNUM(tb_list[[#This Row],[Start Date]])-1)*7-WEEKDAY(DATE(YEAR(tb_list[[#This Row],[Start Date]]),1,1))+$V$1</f>
        <v>43757</v>
      </c>
      <c r="S109" s="48">
        <f>IF(R109&gt;tb_list[[#This Row],[Start Date]],WEEKNUM(tb_list[[#This Row],[Start Date]])-1,WEEKNUM(tb_list[[#This Row],[Start Date]]))</f>
        <v>41</v>
      </c>
      <c r="T109">
        <f>YEAR(tb_list[[#This Row],[Start Date]])</f>
        <v>2019</v>
      </c>
    </row>
    <row r="110" spans="1:20" x14ac:dyDescent="0.3">
      <c r="A110">
        <v>42317</v>
      </c>
      <c r="B110" t="s">
        <v>168</v>
      </c>
      <c r="C110" t="s">
        <v>3</v>
      </c>
      <c r="D110" t="s">
        <v>4</v>
      </c>
      <c r="E110">
        <v>6.21</v>
      </c>
      <c r="F110" s="50">
        <v>44539</v>
      </c>
      <c r="G110" s="50">
        <v>44539</v>
      </c>
      <c r="H110">
        <v>7</v>
      </c>
      <c r="I110">
        <v>2019</v>
      </c>
      <c r="J110" t="s">
        <v>17</v>
      </c>
      <c r="K110">
        <v>1</v>
      </c>
      <c r="L110">
        <v>3.3333333333333333E-2</v>
      </c>
      <c r="M110">
        <v>3.3333333333333333E-2</v>
      </c>
      <c r="N110">
        <v>1</v>
      </c>
      <c r="O110">
        <v>3.3333333333333333E-2</v>
      </c>
      <c r="P110">
        <v>1</v>
      </c>
      <c r="Q11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10" s="50">
        <f>DATE(YEAR(tb_list[[#This Row],[Start Date]]),1,1)+(WEEKNUM(tb_list[[#This Row],[Start Date]])-1)*7-WEEKDAY(DATE(YEAR(tb_list[[#This Row],[Start Date]]),1,1))+$V$1</f>
        <v>44541</v>
      </c>
      <c r="S110" s="48">
        <f>IF(R110&gt;tb_list[[#This Row],[Start Date]],WEEKNUM(tb_list[[#This Row],[Start Date]])-1,WEEKNUM(tb_list[[#This Row],[Start Date]]))</f>
        <v>49</v>
      </c>
      <c r="T110">
        <f>YEAR(tb_list[[#This Row],[Start Date]])</f>
        <v>2021</v>
      </c>
    </row>
    <row r="111" spans="1:20" x14ac:dyDescent="0.3">
      <c r="A111">
        <v>1</v>
      </c>
      <c r="B111" t="s">
        <v>169</v>
      </c>
      <c r="C111" t="s">
        <v>16</v>
      </c>
      <c r="D111" t="s">
        <v>4</v>
      </c>
      <c r="E111">
        <v>8.75</v>
      </c>
      <c r="F111" s="50">
        <v>42579</v>
      </c>
      <c r="G111" s="50">
        <v>42582</v>
      </c>
      <c r="H111">
        <v>8</v>
      </c>
      <c r="I111">
        <v>1998</v>
      </c>
      <c r="J111" t="s">
        <v>17</v>
      </c>
      <c r="K111">
        <v>26</v>
      </c>
      <c r="L111">
        <v>0.4</v>
      </c>
      <c r="M111">
        <v>10.4</v>
      </c>
      <c r="N111" s="26">
        <v>4</v>
      </c>
      <c r="O111">
        <v>2.6</v>
      </c>
      <c r="P111">
        <v>6.5</v>
      </c>
      <c r="Q11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11" s="50">
        <f>DATE(YEAR(tb_list[[#This Row],[Start Date]]),1,1)+(WEEKNUM(tb_list[[#This Row],[Start Date]])-1)*7-WEEKDAY(DATE(YEAR(tb_list[[#This Row],[Start Date]]),1,1))+$V$1</f>
        <v>42581</v>
      </c>
      <c r="S111" s="48">
        <f>IF(R111&gt;tb_list[[#This Row],[Start Date]],WEEKNUM(tb_list[[#This Row],[Start Date]])-1,WEEKNUM(tb_list[[#This Row],[Start Date]]))</f>
        <v>30</v>
      </c>
      <c r="T111">
        <f>YEAR(tb_list[[#This Row],[Start Date]])</f>
        <v>2016</v>
      </c>
    </row>
    <row r="112" spans="1:20" x14ac:dyDescent="0.3">
      <c r="A112">
        <v>17205</v>
      </c>
      <c r="B112" t="s">
        <v>747</v>
      </c>
      <c r="C112" t="s">
        <v>8</v>
      </c>
      <c r="D112" t="s">
        <v>4</v>
      </c>
      <c r="E112">
        <v>6.31</v>
      </c>
      <c r="F112" s="50">
        <v>45174</v>
      </c>
      <c r="G112" s="50">
        <v>45174</v>
      </c>
      <c r="H112">
        <v>6</v>
      </c>
      <c r="I112">
        <v>2012</v>
      </c>
      <c r="J112" t="s">
        <v>19</v>
      </c>
      <c r="K112">
        <v>1</v>
      </c>
      <c r="L112">
        <v>1.6944444444444449E-2</v>
      </c>
      <c r="M112">
        <v>1.6944444444444449E-2</v>
      </c>
      <c r="N112">
        <v>1</v>
      </c>
      <c r="O112">
        <v>1.6944444444444449E-2</v>
      </c>
      <c r="P112">
        <v>1</v>
      </c>
      <c r="Q11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12" s="50">
        <f>DATE(YEAR(tb_list[[#This Row],[Start Date]]),1,1)+(WEEKNUM(tb_list[[#This Row],[Start Date]])-1)*7-WEEKDAY(DATE(YEAR(tb_list[[#This Row],[Start Date]]),1,1))+$V$1</f>
        <v>45178</v>
      </c>
      <c r="S112" s="48">
        <f>IF(R112&gt;tb_list[[#This Row],[Start Date]],WEEKNUM(tb_list[[#This Row],[Start Date]])-1,WEEKNUM(tb_list[[#This Row],[Start Date]]))</f>
        <v>35</v>
      </c>
      <c r="T112">
        <f>YEAR(tb_list[[#This Row],[Start Date]])</f>
        <v>2023</v>
      </c>
    </row>
    <row r="113" spans="1:20" x14ac:dyDescent="0.3">
      <c r="A113">
        <v>5</v>
      </c>
      <c r="B113" t="s">
        <v>170</v>
      </c>
      <c r="C113" t="s">
        <v>85</v>
      </c>
      <c r="D113" t="s">
        <v>4</v>
      </c>
      <c r="E113">
        <v>8.3800000000000008</v>
      </c>
      <c r="F113" s="50">
        <v>43101</v>
      </c>
      <c r="G113" s="50">
        <v>43101</v>
      </c>
      <c r="H113">
        <v>8</v>
      </c>
      <c r="I113">
        <v>2001</v>
      </c>
      <c r="J113" t="s">
        <v>5</v>
      </c>
      <c r="K113">
        <v>1</v>
      </c>
      <c r="L113">
        <v>1.9197222222222221</v>
      </c>
      <c r="M113">
        <v>1.9197222222222221</v>
      </c>
      <c r="N113">
        <v>1</v>
      </c>
      <c r="O113">
        <v>1.9197222222222221</v>
      </c>
      <c r="P113">
        <v>1</v>
      </c>
      <c r="Q11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13" s="50">
        <f>DATE(YEAR(tb_list[[#This Row],[Start Date]]),1,1)+(WEEKNUM(tb_list[[#This Row],[Start Date]])-1)*7-WEEKDAY(DATE(YEAR(tb_list[[#This Row],[Start Date]]),1,1))+$V$1</f>
        <v>43106</v>
      </c>
      <c r="S113" s="48">
        <f>IF(R113&gt;tb_list[[#This Row],[Start Date]],WEEKNUM(tb_list[[#This Row],[Start Date]])-1,WEEKNUM(tb_list[[#This Row],[Start Date]]))</f>
        <v>0</v>
      </c>
      <c r="T113">
        <f>YEAR(tb_list[[#This Row],[Start Date]])</f>
        <v>2018</v>
      </c>
    </row>
    <row r="114" spans="1:20" x14ac:dyDescent="0.3">
      <c r="A114">
        <v>4037</v>
      </c>
      <c r="B114" t="s">
        <v>748</v>
      </c>
      <c r="C114" t="s">
        <v>8</v>
      </c>
      <c r="D114" t="s">
        <v>4</v>
      </c>
      <c r="E114">
        <v>7.41</v>
      </c>
      <c r="F114" s="50">
        <v>45059</v>
      </c>
      <c r="G114" s="50">
        <v>45059</v>
      </c>
      <c r="H114">
        <v>7</v>
      </c>
      <c r="I114">
        <v>1998</v>
      </c>
      <c r="J114" t="s">
        <v>17</v>
      </c>
      <c r="K114">
        <v>1</v>
      </c>
      <c r="L114">
        <v>0.45</v>
      </c>
      <c r="M114">
        <v>0.45</v>
      </c>
      <c r="N114" s="26">
        <v>1</v>
      </c>
      <c r="O114">
        <v>0.45</v>
      </c>
      <c r="P114">
        <v>1</v>
      </c>
      <c r="Q11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14" s="50">
        <f>DATE(YEAR(tb_list[[#This Row],[Start Date]]),1,1)+(WEEKNUM(tb_list[[#This Row],[Start Date]])-1)*7-WEEKDAY(DATE(YEAR(tb_list[[#This Row],[Start Date]]),1,1))+$V$1</f>
        <v>45059</v>
      </c>
      <c r="S114" s="48">
        <f>IF(R114&gt;tb_list[[#This Row],[Start Date]],WEEKNUM(tb_list[[#This Row],[Start Date]])-1,WEEKNUM(tb_list[[#This Row],[Start Date]]))</f>
        <v>19</v>
      </c>
      <c r="T114">
        <f>YEAR(tb_list[[#This Row],[Start Date]])</f>
        <v>2023</v>
      </c>
    </row>
    <row r="115" spans="1:20" x14ac:dyDescent="0.3">
      <c r="A115">
        <v>61</v>
      </c>
      <c r="B115" t="s">
        <v>171</v>
      </c>
      <c r="C115" t="s">
        <v>16</v>
      </c>
      <c r="D115" t="s">
        <v>22</v>
      </c>
      <c r="E115">
        <v>7.17</v>
      </c>
      <c r="F115" s="50">
        <v>44352</v>
      </c>
      <c r="G115" s="50">
        <v>44359</v>
      </c>
      <c r="H115">
        <v>4</v>
      </c>
      <c r="I115">
        <v>2003</v>
      </c>
      <c r="J115" t="s">
        <v>17</v>
      </c>
      <c r="K115">
        <v>26</v>
      </c>
      <c r="L115">
        <v>0.38333333333333341</v>
      </c>
      <c r="M115">
        <v>9.9666666666666668</v>
      </c>
      <c r="N115">
        <v>8</v>
      </c>
      <c r="O115">
        <v>1.2458333333333329</v>
      </c>
      <c r="P115">
        <v>3.25</v>
      </c>
      <c r="Q11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15" s="50">
        <f>DATE(YEAR(tb_list[[#This Row],[Start Date]]),1,1)+(WEEKNUM(tb_list[[#This Row],[Start Date]])-1)*7-WEEKDAY(DATE(YEAR(tb_list[[#This Row],[Start Date]]),1,1))+$V$1</f>
        <v>44352</v>
      </c>
      <c r="S115" s="48">
        <f>IF(R115&gt;tb_list[[#This Row],[Start Date]],WEEKNUM(tb_list[[#This Row],[Start Date]])-1,WEEKNUM(tb_list[[#This Row],[Start Date]]))</f>
        <v>23</v>
      </c>
      <c r="T115">
        <f>YEAR(tb_list[[#This Row],[Start Date]])</f>
        <v>2021</v>
      </c>
    </row>
    <row r="116" spans="1:20" x14ac:dyDescent="0.3">
      <c r="A116">
        <v>233</v>
      </c>
      <c r="B116" t="s">
        <v>172</v>
      </c>
      <c r="C116" t="s">
        <v>16</v>
      </c>
      <c r="D116" t="s">
        <v>22</v>
      </c>
      <c r="E116">
        <v>7.66</v>
      </c>
      <c r="F116" s="50">
        <v>43709</v>
      </c>
      <c r="G116" s="50">
        <v>43827</v>
      </c>
      <c r="H116">
        <v>5</v>
      </c>
      <c r="I116">
        <v>2000</v>
      </c>
      <c r="J116" t="s">
        <v>17</v>
      </c>
      <c r="K116">
        <v>78</v>
      </c>
      <c r="L116">
        <v>0.41666666666666669</v>
      </c>
      <c r="M116">
        <v>32.5</v>
      </c>
      <c r="N116" s="26">
        <v>119</v>
      </c>
      <c r="O116">
        <v>0.27310924369747902</v>
      </c>
      <c r="P116">
        <v>0.65546218487394958</v>
      </c>
      <c r="Q11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16" s="50">
        <f>DATE(YEAR(tb_list[[#This Row],[Start Date]]),1,1)+(WEEKNUM(tb_list[[#This Row],[Start Date]])-1)*7-WEEKDAY(DATE(YEAR(tb_list[[#This Row],[Start Date]]),1,1))+$V$1</f>
        <v>43715</v>
      </c>
      <c r="S116" s="48">
        <f>IF(R116&gt;tb_list[[#This Row],[Start Date]],WEEKNUM(tb_list[[#This Row],[Start Date]])-1,WEEKNUM(tb_list[[#This Row],[Start Date]]))</f>
        <v>35</v>
      </c>
      <c r="T116">
        <f>YEAR(tb_list[[#This Row],[Start Date]])</f>
        <v>2019</v>
      </c>
    </row>
    <row r="117" spans="1:20" x14ac:dyDescent="0.3">
      <c r="A117">
        <v>38656</v>
      </c>
      <c r="B117" t="s">
        <v>174</v>
      </c>
      <c r="C117" t="s">
        <v>16</v>
      </c>
      <c r="D117" t="s">
        <v>22</v>
      </c>
      <c r="E117">
        <v>7.23</v>
      </c>
      <c r="F117" s="50">
        <v>44138</v>
      </c>
      <c r="G117" s="50">
        <v>44144</v>
      </c>
      <c r="H117">
        <v>6</v>
      </c>
      <c r="I117">
        <v>2020</v>
      </c>
      <c r="J117" t="s">
        <v>9</v>
      </c>
      <c r="K117">
        <v>11</v>
      </c>
      <c r="L117">
        <v>0.43333333333333329</v>
      </c>
      <c r="M117">
        <v>4.7666666666666666</v>
      </c>
      <c r="N117">
        <v>7</v>
      </c>
      <c r="O117">
        <v>0.68095238095238098</v>
      </c>
      <c r="P117">
        <v>1.571428571428571</v>
      </c>
      <c r="Q11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17" s="50">
        <f>DATE(YEAR(tb_list[[#This Row],[Start Date]]),1,1)+(WEEKNUM(tb_list[[#This Row],[Start Date]])-1)*7-WEEKDAY(DATE(YEAR(tb_list[[#This Row],[Start Date]]),1,1))+$V$1</f>
        <v>44142</v>
      </c>
      <c r="S117" s="48">
        <f>IF(R117&gt;tb_list[[#This Row],[Start Date]],WEEKNUM(tb_list[[#This Row],[Start Date]])-1,WEEKNUM(tb_list[[#This Row],[Start Date]]))</f>
        <v>44</v>
      </c>
      <c r="T117">
        <f>YEAR(tb_list[[#This Row],[Start Date]])</f>
        <v>2020</v>
      </c>
    </row>
    <row r="118" spans="1:20" x14ac:dyDescent="0.3">
      <c r="A118">
        <v>1535</v>
      </c>
      <c r="B118" t="s">
        <v>749</v>
      </c>
      <c r="C118" t="s">
        <v>16</v>
      </c>
      <c r="D118" t="s">
        <v>22</v>
      </c>
      <c r="E118">
        <v>8.6199999999999992</v>
      </c>
      <c r="F118" s="50">
        <v>45102</v>
      </c>
      <c r="G118" s="50">
        <v>45147</v>
      </c>
      <c r="H118">
        <v>0</v>
      </c>
      <c r="I118">
        <v>2006</v>
      </c>
      <c r="J118" t="s">
        <v>19</v>
      </c>
      <c r="K118">
        <v>37</v>
      </c>
      <c r="L118">
        <v>0.38333333333333341</v>
      </c>
      <c r="M118">
        <v>14.18333333333333</v>
      </c>
      <c r="N118">
        <v>46</v>
      </c>
      <c r="O118">
        <v>0.30833333333333329</v>
      </c>
      <c r="P118">
        <v>0.80434782608695654</v>
      </c>
      <c r="Q11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18" s="50">
        <f>DATE(YEAR(tb_list[[#This Row],[Start Date]]),1,1)+(WEEKNUM(tb_list[[#This Row],[Start Date]])-1)*7-WEEKDAY(DATE(YEAR(tb_list[[#This Row],[Start Date]]),1,1))+$V$1</f>
        <v>45108</v>
      </c>
      <c r="S118" s="48">
        <f>IF(R118&gt;tb_list[[#This Row],[Start Date]],WEEKNUM(tb_list[[#This Row],[Start Date]])-1,WEEKNUM(tb_list[[#This Row],[Start Date]]))</f>
        <v>25</v>
      </c>
      <c r="T118">
        <f>YEAR(tb_list[[#This Row],[Start Date]])</f>
        <v>2023</v>
      </c>
    </row>
    <row r="119" spans="1:20" x14ac:dyDescent="0.3">
      <c r="A119">
        <v>43814</v>
      </c>
      <c r="B119" t="s">
        <v>176</v>
      </c>
      <c r="C119" t="s">
        <v>16</v>
      </c>
      <c r="D119" t="s">
        <v>62</v>
      </c>
      <c r="E119">
        <v>6.76</v>
      </c>
      <c r="F119" s="50">
        <v>44698</v>
      </c>
      <c r="G119" s="50">
        <v>44706</v>
      </c>
      <c r="H119">
        <v>4</v>
      </c>
      <c r="I119">
        <v>2021</v>
      </c>
      <c r="J119" t="s">
        <v>5</v>
      </c>
      <c r="K119">
        <v>12</v>
      </c>
      <c r="L119">
        <v>0.39444444444444438</v>
      </c>
      <c r="M119">
        <v>4.7333333333333334</v>
      </c>
      <c r="N119" s="26">
        <v>9</v>
      </c>
      <c r="O119">
        <v>0.52592592592592591</v>
      </c>
      <c r="P119">
        <v>1.333333333333333</v>
      </c>
      <c r="Q11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19" s="50">
        <f>DATE(YEAR(tb_list[[#This Row],[Start Date]]),1,1)+(WEEKNUM(tb_list[[#This Row],[Start Date]])-1)*7-WEEKDAY(DATE(YEAR(tb_list[[#This Row],[Start Date]]),1,1))+$V$1</f>
        <v>44702</v>
      </c>
      <c r="S119" s="48">
        <f>IF(R119&gt;tb_list[[#This Row],[Start Date]],WEEKNUM(tb_list[[#This Row],[Start Date]])-1,WEEKNUM(tb_list[[#This Row],[Start Date]]))</f>
        <v>20</v>
      </c>
      <c r="T119">
        <f>YEAR(tb_list[[#This Row],[Start Date]])</f>
        <v>2022</v>
      </c>
    </row>
    <row r="120" spans="1:20" x14ac:dyDescent="0.3">
      <c r="A120">
        <v>40056</v>
      </c>
      <c r="B120" t="s">
        <v>177</v>
      </c>
      <c r="C120" t="s">
        <v>16</v>
      </c>
      <c r="D120" t="s">
        <v>4</v>
      </c>
      <c r="E120">
        <v>7.37</v>
      </c>
      <c r="F120" s="50">
        <v>44340</v>
      </c>
      <c r="G120" s="50">
        <v>44347</v>
      </c>
      <c r="H120">
        <v>7</v>
      </c>
      <c r="I120">
        <v>2020</v>
      </c>
      <c r="J120" t="s">
        <v>5</v>
      </c>
      <c r="K120">
        <v>12</v>
      </c>
      <c r="L120">
        <v>0.3972222222222222</v>
      </c>
      <c r="M120">
        <v>4.7666666666666666</v>
      </c>
      <c r="N120">
        <v>8</v>
      </c>
      <c r="O120">
        <v>0.59583333333333333</v>
      </c>
      <c r="P120">
        <v>1.5</v>
      </c>
      <c r="Q12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20" s="50">
        <f>DATE(YEAR(tb_list[[#This Row],[Start Date]]),1,1)+(WEEKNUM(tb_list[[#This Row],[Start Date]])-1)*7-WEEKDAY(DATE(YEAR(tb_list[[#This Row],[Start Date]]),1,1))+$V$1</f>
        <v>44345</v>
      </c>
      <c r="S120" s="48">
        <f>IF(R120&gt;tb_list[[#This Row],[Start Date]],WEEKNUM(tb_list[[#This Row],[Start Date]])-1,WEEKNUM(tb_list[[#This Row],[Start Date]]))</f>
        <v>21</v>
      </c>
      <c r="T120">
        <f>YEAR(tb_list[[#This Row],[Start Date]])</f>
        <v>2021</v>
      </c>
    </row>
    <row r="121" spans="1:20" x14ac:dyDescent="0.3">
      <c r="A121">
        <v>49505</v>
      </c>
      <c r="B121" t="s">
        <v>178</v>
      </c>
      <c r="C121" t="s">
        <v>16</v>
      </c>
      <c r="D121" t="s">
        <v>4</v>
      </c>
      <c r="E121">
        <v>6.15</v>
      </c>
      <c r="F121" s="50">
        <v>44718</v>
      </c>
      <c r="G121" s="50">
        <v>44759</v>
      </c>
      <c r="H121">
        <v>6</v>
      </c>
      <c r="I121">
        <v>2021</v>
      </c>
      <c r="J121" t="s">
        <v>19</v>
      </c>
      <c r="K121">
        <v>12</v>
      </c>
      <c r="L121">
        <v>3.3611111111111112E-2</v>
      </c>
      <c r="M121">
        <v>0.40333333333333332</v>
      </c>
      <c r="N121" s="26">
        <v>42</v>
      </c>
      <c r="O121">
        <v>9.6031746031746031E-3</v>
      </c>
      <c r="P121">
        <v>0.2857142857142857</v>
      </c>
      <c r="Q12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21" s="50">
        <f>DATE(YEAR(tb_list[[#This Row],[Start Date]]),1,1)+(WEEKNUM(tb_list[[#This Row],[Start Date]])-1)*7-WEEKDAY(DATE(YEAR(tb_list[[#This Row],[Start Date]]),1,1))+$V$1</f>
        <v>44723</v>
      </c>
      <c r="S121" s="48">
        <f>IF(R121&gt;tb_list[[#This Row],[Start Date]],WEEKNUM(tb_list[[#This Row],[Start Date]])-1,WEEKNUM(tb_list[[#This Row],[Start Date]]))</f>
        <v>23</v>
      </c>
      <c r="T121">
        <f>YEAR(tb_list[[#This Row],[Start Date]])</f>
        <v>2022</v>
      </c>
    </row>
    <row r="122" spans="1:20" x14ac:dyDescent="0.3">
      <c r="A122">
        <v>552</v>
      </c>
      <c r="B122" t="s">
        <v>179</v>
      </c>
      <c r="C122" t="s">
        <v>16</v>
      </c>
      <c r="D122" t="s">
        <v>36</v>
      </c>
      <c r="E122">
        <v>7.77</v>
      </c>
      <c r="F122" s="50">
        <v>42471</v>
      </c>
      <c r="G122" s="50">
        <v>42549</v>
      </c>
      <c r="H122">
        <v>7</v>
      </c>
      <c r="I122">
        <v>1999</v>
      </c>
      <c r="J122" t="s">
        <v>17</v>
      </c>
      <c r="K122">
        <v>54</v>
      </c>
      <c r="L122">
        <v>0.4</v>
      </c>
      <c r="M122">
        <v>21.6</v>
      </c>
      <c r="N122">
        <v>79</v>
      </c>
      <c r="O122">
        <v>0.27341772151898741</v>
      </c>
      <c r="P122">
        <v>0.68354430379746833</v>
      </c>
      <c r="Q12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22" s="50">
        <f>DATE(YEAR(tb_list[[#This Row],[Start Date]]),1,1)+(WEEKNUM(tb_list[[#This Row],[Start Date]])-1)*7-WEEKDAY(DATE(YEAR(tb_list[[#This Row],[Start Date]]),1,1))+$V$1</f>
        <v>42476</v>
      </c>
      <c r="S122" s="48">
        <f>IF(R122&gt;tb_list[[#This Row],[Start Date]],WEEKNUM(tb_list[[#This Row],[Start Date]])-1,WEEKNUM(tb_list[[#This Row],[Start Date]]))</f>
        <v>15</v>
      </c>
      <c r="T122">
        <f>YEAR(tb_list[[#This Row],[Start Date]])</f>
        <v>2016</v>
      </c>
    </row>
    <row r="123" spans="1:20" x14ac:dyDescent="0.3">
      <c r="A123">
        <v>1313</v>
      </c>
      <c r="B123" t="s">
        <v>181</v>
      </c>
      <c r="C123" t="s">
        <v>16</v>
      </c>
      <c r="D123" t="s">
        <v>4</v>
      </c>
      <c r="E123">
        <v>7.23</v>
      </c>
      <c r="F123" s="50">
        <v>43645</v>
      </c>
      <c r="G123" s="50">
        <v>43668</v>
      </c>
      <c r="H123">
        <v>5</v>
      </c>
      <c r="I123">
        <v>2000</v>
      </c>
      <c r="J123" t="s">
        <v>17</v>
      </c>
      <c r="K123">
        <v>50</v>
      </c>
      <c r="L123">
        <v>0.41666666666666669</v>
      </c>
      <c r="M123">
        <v>20.833333333333339</v>
      </c>
      <c r="N123">
        <v>24</v>
      </c>
      <c r="O123">
        <v>0.86805555555555569</v>
      </c>
      <c r="P123">
        <v>2.083333333333333</v>
      </c>
      <c r="Q12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23" s="50">
        <f>DATE(YEAR(tb_list[[#This Row],[Start Date]]),1,1)+(WEEKNUM(tb_list[[#This Row],[Start Date]])-1)*7-WEEKDAY(DATE(YEAR(tb_list[[#This Row],[Start Date]]),1,1))+$V$1</f>
        <v>43645</v>
      </c>
      <c r="S123" s="48">
        <f>IF(R123&gt;tb_list[[#This Row],[Start Date]],WEEKNUM(tb_list[[#This Row],[Start Date]])-1,WEEKNUM(tb_list[[#This Row],[Start Date]]))</f>
        <v>26</v>
      </c>
      <c r="T123">
        <f>YEAR(tb_list[[#This Row],[Start Date]])</f>
        <v>2019</v>
      </c>
    </row>
    <row r="124" spans="1:20" x14ac:dyDescent="0.3">
      <c r="A124">
        <v>2962</v>
      </c>
      <c r="B124" t="s">
        <v>182</v>
      </c>
      <c r="C124" t="s">
        <v>85</v>
      </c>
      <c r="D124" t="s">
        <v>4</v>
      </c>
      <c r="E124">
        <v>7.1</v>
      </c>
      <c r="F124" s="50">
        <v>44110</v>
      </c>
      <c r="G124" s="50">
        <v>44110</v>
      </c>
      <c r="H124">
        <v>7</v>
      </c>
      <c r="I124">
        <v>2000</v>
      </c>
      <c r="J124" t="s">
        <v>5</v>
      </c>
      <c r="K124">
        <v>2</v>
      </c>
      <c r="L124">
        <v>0.54166666666666663</v>
      </c>
      <c r="M124">
        <v>1.083333333333333</v>
      </c>
      <c r="N124">
        <v>1</v>
      </c>
      <c r="O124">
        <v>1.083333333333333</v>
      </c>
      <c r="P124">
        <v>2</v>
      </c>
      <c r="Q12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24" s="50">
        <f>DATE(YEAR(tb_list[[#This Row],[Start Date]]),1,1)+(WEEKNUM(tb_list[[#This Row],[Start Date]])-1)*7-WEEKDAY(DATE(YEAR(tb_list[[#This Row],[Start Date]]),1,1))+$V$1</f>
        <v>44114</v>
      </c>
      <c r="S124" s="48">
        <f>IF(R124&gt;tb_list[[#This Row],[Start Date]],WEEKNUM(tb_list[[#This Row],[Start Date]])-1,WEEKNUM(tb_list[[#This Row],[Start Date]]))</f>
        <v>40</v>
      </c>
      <c r="T124">
        <f>YEAR(tb_list[[#This Row],[Start Date]])</f>
        <v>2020</v>
      </c>
    </row>
    <row r="125" spans="1:20" x14ac:dyDescent="0.3">
      <c r="A125">
        <v>2398</v>
      </c>
      <c r="B125" t="s">
        <v>183</v>
      </c>
      <c r="C125" t="s">
        <v>85</v>
      </c>
      <c r="D125" t="s">
        <v>4</v>
      </c>
      <c r="E125">
        <v>7.26</v>
      </c>
      <c r="F125" s="50">
        <v>44548</v>
      </c>
      <c r="G125" s="50">
        <v>44548</v>
      </c>
      <c r="H125">
        <v>7</v>
      </c>
      <c r="I125">
        <v>2001</v>
      </c>
      <c r="J125" t="s">
        <v>9</v>
      </c>
      <c r="K125">
        <v>1</v>
      </c>
      <c r="L125">
        <v>0.5</v>
      </c>
      <c r="M125">
        <v>0.5</v>
      </c>
      <c r="N125">
        <v>1</v>
      </c>
      <c r="O125">
        <v>0.5</v>
      </c>
      <c r="P125">
        <v>1</v>
      </c>
      <c r="Q12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25" s="50">
        <f>DATE(YEAR(tb_list[[#This Row],[Start Date]]),1,1)+(WEEKNUM(tb_list[[#This Row],[Start Date]])-1)*7-WEEKDAY(DATE(YEAR(tb_list[[#This Row],[Start Date]]),1,1))+$V$1</f>
        <v>44548</v>
      </c>
      <c r="S125" s="48">
        <f>IF(R125&gt;tb_list[[#This Row],[Start Date]],WEEKNUM(tb_list[[#This Row],[Start Date]])-1,WEEKNUM(tb_list[[#This Row],[Start Date]]))</f>
        <v>51</v>
      </c>
      <c r="T125">
        <f>YEAR(tb_list[[#This Row],[Start Date]])</f>
        <v>2021</v>
      </c>
    </row>
    <row r="126" spans="1:20" x14ac:dyDescent="0.3">
      <c r="A126">
        <v>2397</v>
      </c>
      <c r="B126" t="s">
        <v>184</v>
      </c>
      <c r="C126" t="s">
        <v>85</v>
      </c>
      <c r="D126" t="s">
        <v>4</v>
      </c>
      <c r="E126">
        <v>7.79</v>
      </c>
      <c r="F126" s="50">
        <v>43526</v>
      </c>
      <c r="G126" s="50">
        <v>43526</v>
      </c>
      <c r="H126">
        <v>7</v>
      </c>
      <c r="I126">
        <v>2000</v>
      </c>
      <c r="J126" t="s">
        <v>9</v>
      </c>
      <c r="K126">
        <v>1</v>
      </c>
      <c r="L126">
        <v>0.68333333333333335</v>
      </c>
      <c r="M126">
        <v>0.68333333333333335</v>
      </c>
      <c r="N126" s="26">
        <v>1</v>
      </c>
      <c r="O126">
        <v>0.68333333333333335</v>
      </c>
      <c r="P126">
        <v>1</v>
      </c>
      <c r="Q12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26" s="50">
        <f>DATE(YEAR(tb_list[[#This Row],[Start Date]]),1,1)+(WEEKNUM(tb_list[[#This Row],[Start Date]])-1)*7-WEEKDAY(DATE(YEAR(tb_list[[#This Row],[Start Date]]),1,1))+$V$1</f>
        <v>43526</v>
      </c>
      <c r="S126" s="48">
        <f>IF(R126&gt;tb_list[[#This Row],[Start Date]],WEEKNUM(tb_list[[#This Row],[Start Date]])-1,WEEKNUM(tb_list[[#This Row],[Start Date]]))</f>
        <v>9</v>
      </c>
      <c r="T126">
        <f>YEAR(tb_list[[#This Row],[Start Date]])</f>
        <v>2019</v>
      </c>
    </row>
    <row r="127" spans="1:20" x14ac:dyDescent="0.3">
      <c r="A127">
        <v>42571</v>
      </c>
      <c r="B127" t="s">
        <v>185</v>
      </c>
      <c r="C127" t="s">
        <v>16</v>
      </c>
      <c r="D127" t="s">
        <v>62</v>
      </c>
      <c r="E127">
        <v>5.59</v>
      </c>
      <c r="F127" s="50">
        <v>44349</v>
      </c>
      <c r="G127" s="50">
        <v>44363</v>
      </c>
      <c r="H127">
        <v>5</v>
      </c>
      <c r="I127">
        <v>2020</v>
      </c>
      <c r="J127" t="s">
        <v>19</v>
      </c>
      <c r="K127">
        <v>12</v>
      </c>
      <c r="L127">
        <v>5.8333333333333327E-2</v>
      </c>
      <c r="M127">
        <v>0.7</v>
      </c>
      <c r="N127">
        <v>15</v>
      </c>
      <c r="O127">
        <v>4.6666666666666662E-2</v>
      </c>
      <c r="P127">
        <v>0.8</v>
      </c>
      <c r="Q12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27" s="50">
        <f>DATE(YEAR(tb_list[[#This Row],[Start Date]]),1,1)+(WEEKNUM(tb_list[[#This Row],[Start Date]])-1)*7-WEEKDAY(DATE(YEAR(tb_list[[#This Row],[Start Date]]),1,1))+$V$1</f>
        <v>44352</v>
      </c>
      <c r="S127" s="48">
        <f>IF(R127&gt;tb_list[[#This Row],[Start Date]],WEEKNUM(tb_list[[#This Row],[Start Date]])-1,WEEKNUM(tb_list[[#This Row],[Start Date]]))</f>
        <v>22</v>
      </c>
      <c r="T127">
        <f>YEAR(tb_list[[#This Row],[Start Date]])</f>
        <v>2021</v>
      </c>
    </row>
    <row r="128" spans="1:20" x14ac:dyDescent="0.3">
      <c r="A128">
        <v>42990</v>
      </c>
      <c r="B128" t="s">
        <v>186</v>
      </c>
      <c r="C128" t="s">
        <v>8</v>
      </c>
      <c r="D128" t="s">
        <v>62</v>
      </c>
      <c r="E128">
        <v>5.67</v>
      </c>
      <c r="F128" s="50">
        <v>44363</v>
      </c>
      <c r="G128" s="50">
        <v>44363</v>
      </c>
      <c r="H128">
        <v>5</v>
      </c>
      <c r="I128">
        <v>2021</v>
      </c>
      <c r="J128" t="s">
        <v>9</v>
      </c>
      <c r="K128">
        <v>1</v>
      </c>
      <c r="L128">
        <v>5.8333333333333327E-2</v>
      </c>
      <c r="M128">
        <v>5.8333333333333327E-2</v>
      </c>
      <c r="N128" s="26">
        <v>1</v>
      </c>
      <c r="O128">
        <v>5.8333333333333327E-2</v>
      </c>
      <c r="P128">
        <v>1</v>
      </c>
      <c r="Q12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28" s="50">
        <f>DATE(YEAR(tb_list[[#This Row],[Start Date]]),1,1)+(WEEKNUM(tb_list[[#This Row],[Start Date]])-1)*7-WEEKDAY(DATE(YEAR(tb_list[[#This Row],[Start Date]]),1,1))+$V$1</f>
        <v>44366</v>
      </c>
      <c r="S128" s="48">
        <f>IF(R128&gt;tb_list[[#This Row],[Start Date]],WEEKNUM(tb_list[[#This Row],[Start Date]])-1,WEEKNUM(tb_list[[#This Row],[Start Date]]))</f>
        <v>24</v>
      </c>
      <c r="T128">
        <f>YEAR(tb_list[[#This Row],[Start Date]])</f>
        <v>2021</v>
      </c>
    </row>
    <row r="129" spans="1:20" x14ac:dyDescent="0.3">
      <c r="A129">
        <v>40623</v>
      </c>
      <c r="B129" t="s">
        <v>187</v>
      </c>
      <c r="C129" t="s">
        <v>16</v>
      </c>
      <c r="D129" t="s">
        <v>22</v>
      </c>
      <c r="E129">
        <v>5.75</v>
      </c>
      <c r="F129" s="50">
        <v>44360</v>
      </c>
      <c r="G129" s="50">
        <v>44369</v>
      </c>
      <c r="H129">
        <v>6</v>
      </c>
      <c r="I129">
        <v>2020</v>
      </c>
      <c r="J129" t="s">
        <v>5</v>
      </c>
      <c r="K129">
        <v>12</v>
      </c>
      <c r="L129">
        <v>0.39777777777777779</v>
      </c>
      <c r="M129">
        <v>4.7733333333333334</v>
      </c>
      <c r="N129">
        <v>10</v>
      </c>
      <c r="O129">
        <v>0.47733333333333328</v>
      </c>
      <c r="P129">
        <v>1.2</v>
      </c>
      <c r="Q12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29" s="50">
        <f>DATE(YEAR(tb_list[[#This Row],[Start Date]]),1,1)+(WEEKNUM(tb_list[[#This Row],[Start Date]])-1)*7-WEEKDAY(DATE(YEAR(tb_list[[#This Row],[Start Date]]),1,1))+$V$1</f>
        <v>44366</v>
      </c>
      <c r="S129" s="48">
        <f>IF(R129&gt;tb_list[[#This Row],[Start Date]],WEEKNUM(tb_list[[#This Row],[Start Date]])-1,WEEKNUM(tb_list[[#This Row],[Start Date]]))</f>
        <v>24</v>
      </c>
      <c r="T129">
        <f>YEAR(tb_list[[#This Row],[Start Date]])</f>
        <v>2021</v>
      </c>
    </row>
    <row r="130" spans="1:20" x14ac:dyDescent="0.3">
      <c r="A130">
        <v>42803</v>
      </c>
      <c r="B130" t="s">
        <v>188</v>
      </c>
      <c r="C130" t="s">
        <v>50</v>
      </c>
      <c r="D130" t="s">
        <v>22</v>
      </c>
      <c r="E130">
        <v>6.21</v>
      </c>
      <c r="F130" s="50">
        <v>44369</v>
      </c>
      <c r="G130" s="50">
        <v>44370</v>
      </c>
      <c r="H130">
        <v>6</v>
      </c>
      <c r="I130">
        <v>2020</v>
      </c>
      <c r="J130" t="s">
        <v>19</v>
      </c>
      <c r="K130">
        <v>2</v>
      </c>
      <c r="L130">
        <v>0.3947222222222222</v>
      </c>
      <c r="M130">
        <v>0.78944444444444439</v>
      </c>
      <c r="N130">
        <v>2</v>
      </c>
      <c r="O130">
        <v>0.3947222222222222</v>
      </c>
      <c r="P130">
        <v>1</v>
      </c>
      <c r="Q13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30" s="50">
        <f>DATE(YEAR(tb_list[[#This Row],[Start Date]]),1,1)+(WEEKNUM(tb_list[[#This Row],[Start Date]])-1)*7-WEEKDAY(DATE(YEAR(tb_list[[#This Row],[Start Date]]),1,1))+$V$1</f>
        <v>44373</v>
      </c>
      <c r="S130" s="48">
        <f>IF(R130&gt;tb_list[[#This Row],[Start Date]],WEEKNUM(tb_list[[#This Row],[Start Date]])-1,WEEKNUM(tb_list[[#This Row],[Start Date]]))</f>
        <v>25</v>
      </c>
      <c r="T130">
        <f>YEAR(tb_list[[#This Row],[Start Date]])</f>
        <v>2021</v>
      </c>
    </row>
    <row r="131" spans="1:20" x14ac:dyDescent="0.3">
      <c r="A131">
        <v>37982</v>
      </c>
      <c r="B131" t="s">
        <v>189</v>
      </c>
      <c r="C131" t="s">
        <v>16</v>
      </c>
      <c r="D131" t="s">
        <v>22</v>
      </c>
      <c r="E131">
        <v>6.66</v>
      </c>
      <c r="F131" s="50">
        <v>43570</v>
      </c>
      <c r="G131" s="50">
        <v>43578</v>
      </c>
      <c r="H131">
        <v>7</v>
      </c>
      <c r="I131">
        <v>2019</v>
      </c>
      <c r="J131" t="s">
        <v>9</v>
      </c>
      <c r="K131">
        <v>12</v>
      </c>
      <c r="L131">
        <v>0.42</v>
      </c>
      <c r="M131">
        <v>5.04</v>
      </c>
      <c r="N131" s="26">
        <v>9</v>
      </c>
      <c r="O131">
        <v>0.56000000000000005</v>
      </c>
      <c r="P131">
        <v>1.333333333333333</v>
      </c>
      <c r="Q13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31" s="50">
        <f>DATE(YEAR(tb_list[[#This Row],[Start Date]]),1,1)+(WEEKNUM(tb_list[[#This Row],[Start Date]])-1)*7-WEEKDAY(DATE(YEAR(tb_list[[#This Row],[Start Date]]),1,1))+$V$1</f>
        <v>43575</v>
      </c>
      <c r="S131" s="48">
        <f>IF(R131&gt;tb_list[[#This Row],[Start Date]],WEEKNUM(tb_list[[#This Row],[Start Date]])-1,WEEKNUM(tb_list[[#This Row],[Start Date]]))</f>
        <v>15</v>
      </c>
      <c r="T131">
        <f>YEAR(tb_list[[#This Row],[Start Date]])</f>
        <v>2019</v>
      </c>
    </row>
    <row r="132" spans="1:20" x14ac:dyDescent="0.3">
      <c r="A132">
        <v>37520</v>
      </c>
      <c r="B132" t="s">
        <v>191</v>
      </c>
      <c r="C132" t="s">
        <v>16</v>
      </c>
      <c r="D132" t="s">
        <v>22</v>
      </c>
      <c r="E132">
        <v>8.25</v>
      </c>
      <c r="F132" s="50">
        <v>43733</v>
      </c>
      <c r="G132" s="50">
        <v>43739</v>
      </c>
      <c r="H132">
        <v>8</v>
      </c>
      <c r="I132">
        <v>2019</v>
      </c>
      <c r="J132" t="s">
        <v>9</v>
      </c>
      <c r="K132">
        <v>24</v>
      </c>
      <c r="L132">
        <v>0.4</v>
      </c>
      <c r="M132">
        <v>9.6000000000000014</v>
      </c>
      <c r="N132" s="26">
        <v>7</v>
      </c>
      <c r="O132">
        <v>1.3714285714285721</v>
      </c>
      <c r="P132">
        <v>3.4285714285714279</v>
      </c>
      <c r="Q13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32" s="50">
        <f>DATE(YEAR(tb_list[[#This Row],[Start Date]]),1,1)+(WEEKNUM(tb_list[[#This Row],[Start Date]])-1)*7-WEEKDAY(DATE(YEAR(tb_list[[#This Row],[Start Date]]),1,1))+$V$1</f>
        <v>43736</v>
      </c>
      <c r="S132" s="48">
        <f>IF(R132&gt;tb_list[[#This Row],[Start Date]],WEEKNUM(tb_list[[#This Row],[Start Date]])-1,WEEKNUM(tb_list[[#This Row],[Start Date]]))</f>
        <v>38</v>
      </c>
      <c r="T132">
        <f>YEAR(tb_list[[#This Row],[Start Date]])</f>
        <v>2019</v>
      </c>
    </row>
    <row r="133" spans="1:20" x14ac:dyDescent="0.3">
      <c r="A133">
        <v>38145</v>
      </c>
      <c r="B133" t="s">
        <v>193</v>
      </c>
      <c r="C133" t="s">
        <v>16</v>
      </c>
      <c r="D133" t="s">
        <v>62</v>
      </c>
      <c r="E133">
        <v>7.73</v>
      </c>
      <c r="F133" s="50">
        <v>43556</v>
      </c>
      <c r="G133" s="50">
        <v>43562</v>
      </c>
      <c r="H133">
        <v>7</v>
      </c>
      <c r="I133">
        <v>2019</v>
      </c>
      <c r="J133" t="s">
        <v>9</v>
      </c>
      <c r="K133">
        <v>12</v>
      </c>
      <c r="L133">
        <v>0.39305555555555549</v>
      </c>
      <c r="M133">
        <v>4.7166666666666668</v>
      </c>
      <c r="N133" s="26">
        <v>7</v>
      </c>
      <c r="O133">
        <v>0.67380952380952386</v>
      </c>
      <c r="P133">
        <v>1.714285714285714</v>
      </c>
      <c r="Q13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33" s="50">
        <f>DATE(YEAR(tb_list[[#This Row],[Start Date]]),1,1)+(WEEKNUM(tb_list[[#This Row],[Start Date]])-1)*7-WEEKDAY(DATE(YEAR(tb_list[[#This Row],[Start Date]]),1,1))+$V$1</f>
        <v>43561</v>
      </c>
      <c r="S133" s="48">
        <f>IF(R133&gt;tb_list[[#This Row],[Start Date]],WEEKNUM(tb_list[[#This Row],[Start Date]])-1,WEEKNUM(tb_list[[#This Row],[Start Date]]))</f>
        <v>13</v>
      </c>
      <c r="T133">
        <f>YEAR(tb_list[[#This Row],[Start Date]])</f>
        <v>2019</v>
      </c>
    </row>
    <row r="134" spans="1:20" x14ac:dyDescent="0.3">
      <c r="A134">
        <v>40747</v>
      </c>
      <c r="B134" t="s">
        <v>195</v>
      </c>
      <c r="C134" t="s">
        <v>85</v>
      </c>
      <c r="D134" t="s">
        <v>22</v>
      </c>
      <c r="E134">
        <v>5.4</v>
      </c>
      <c r="F134" s="50">
        <v>44398</v>
      </c>
      <c r="G134" s="50">
        <v>44398</v>
      </c>
      <c r="H134">
        <v>6</v>
      </c>
      <c r="I134">
        <v>2020</v>
      </c>
      <c r="J134" t="s">
        <v>19</v>
      </c>
      <c r="K134">
        <v>1</v>
      </c>
      <c r="L134">
        <v>0.9</v>
      </c>
      <c r="M134">
        <v>0.9</v>
      </c>
      <c r="N134" s="26">
        <v>1</v>
      </c>
      <c r="O134">
        <v>0.9</v>
      </c>
      <c r="P134">
        <v>1</v>
      </c>
      <c r="Q13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34" s="50">
        <f>DATE(YEAR(tb_list[[#This Row],[Start Date]]),1,1)+(WEEKNUM(tb_list[[#This Row],[Start Date]])-1)*7-WEEKDAY(DATE(YEAR(tb_list[[#This Row],[Start Date]]),1,1))+$V$1</f>
        <v>44401</v>
      </c>
      <c r="S134" s="48">
        <f>IF(R134&gt;tb_list[[#This Row],[Start Date]],WEEKNUM(tb_list[[#This Row],[Start Date]])-1,WEEKNUM(tb_list[[#This Row],[Start Date]]))</f>
        <v>29</v>
      </c>
      <c r="T134">
        <f>YEAR(tb_list[[#This Row],[Start Date]])</f>
        <v>2021</v>
      </c>
    </row>
    <row r="135" spans="1:20" x14ac:dyDescent="0.3">
      <c r="A135">
        <v>223</v>
      </c>
      <c r="B135" t="s">
        <v>197</v>
      </c>
      <c r="C135" t="s">
        <v>16</v>
      </c>
      <c r="D135" t="s">
        <v>22</v>
      </c>
      <c r="E135">
        <v>7.96</v>
      </c>
      <c r="F135" s="50">
        <v>42018</v>
      </c>
      <c r="G135" s="50">
        <v>42110</v>
      </c>
      <c r="H135">
        <v>7</v>
      </c>
      <c r="I135">
        <v>1986</v>
      </c>
      <c r="J135" t="s">
        <v>9</v>
      </c>
      <c r="K135">
        <v>153</v>
      </c>
      <c r="L135">
        <v>0.41111111111111109</v>
      </c>
      <c r="M135">
        <v>62.9</v>
      </c>
      <c r="N135" s="26">
        <v>93</v>
      </c>
      <c r="O135">
        <v>0.67634408602150531</v>
      </c>
      <c r="P135">
        <v>1.645161290322581</v>
      </c>
      <c r="Q13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35" s="50">
        <f>DATE(YEAR(tb_list[[#This Row],[Start Date]]),1,1)+(WEEKNUM(tb_list[[#This Row],[Start Date]])-1)*7-WEEKDAY(DATE(YEAR(tb_list[[#This Row],[Start Date]]),1,1))+$V$1</f>
        <v>42021</v>
      </c>
      <c r="S135" s="48">
        <f>IF(R135&gt;tb_list[[#This Row],[Start Date]],WEEKNUM(tb_list[[#This Row],[Start Date]])-1,WEEKNUM(tb_list[[#This Row],[Start Date]]))</f>
        <v>2</v>
      </c>
      <c r="T135">
        <f>YEAR(tb_list[[#This Row],[Start Date]])</f>
        <v>2015</v>
      </c>
    </row>
    <row r="136" spans="1:20" x14ac:dyDescent="0.3">
      <c r="A136">
        <v>813</v>
      </c>
      <c r="B136" t="s">
        <v>199</v>
      </c>
      <c r="C136" t="s">
        <v>16</v>
      </c>
      <c r="D136" t="s">
        <v>22</v>
      </c>
      <c r="E136">
        <v>8.17</v>
      </c>
      <c r="F136" s="50">
        <v>42248</v>
      </c>
      <c r="G136" s="50">
        <v>42499</v>
      </c>
      <c r="H136">
        <v>8</v>
      </c>
      <c r="I136">
        <v>1989</v>
      </c>
      <c r="J136" t="s">
        <v>17</v>
      </c>
      <c r="K136">
        <v>291</v>
      </c>
      <c r="L136">
        <v>0.40277777777777779</v>
      </c>
      <c r="M136">
        <v>117.2083333333333</v>
      </c>
      <c r="N136" s="26">
        <v>252</v>
      </c>
      <c r="O136">
        <v>0.46511243386243389</v>
      </c>
      <c r="P136">
        <v>1.1547619047619051</v>
      </c>
      <c r="Q13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36" s="50">
        <f>DATE(YEAR(tb_list[[#This Row],[Start Date]]),1,1)+(WEEKNUM(tb_list[[#This Row],[Start Date]])-1)*7-WEEKDAY(DATE(YEAR(tb_list[[#This Row],[Start Date]]),1,1))+$V$1</f>
        <v>42252</v>
      </c>
      <c r="S136" s="48">
        <f>IF(R136&gt;tb_list[[#This Row],[Start Date]],WEEKNUM(tb_list[[#This Row],[Start Date]])-1,WEEKNUM(tb_list[[#This Row],[Start Date]]))</f>
        <v>35</v>
      </c>
      <c r="T136">
        <f>YEAR(tb_list[[#This Row],[Start Date]])</f>
        <v>2015</v>
      </c>
    </row>
    <row r="137" spans="1:20" x14ac:dyDescent="0.3">
      <c r="A137">
        <v>40526</v>
      </c>
      <c r="B137" t="s">
        <v>200</v>
      </c>
      <c r="C137" t="s">
        <v>16</v>
      </c>
      <c r="D137" t="s">
        <v>22</v>
      </c>
      <c r="E137">
        <v>6.41</v>
      </c>
      <c r="F137" s="50">
        <v>44576</v>
      </c>
      <c r="G137" s="50">
        <v>44580</v>
      </c>
      <c r="H137">
        <v>5</v>
      </c>
      <c r="I137">
        <v>2021</v>
      </c>
      <c r="J137" t="s">
        <v>17</v>
      </c>
      <c r="K137">
        <v>12</v>
      </c>
      <c r="L137">
        <v>0.39666666666666672</v>
      </c>
      <c r="M137">
        <v>4.76</v>
      </c>
      <c r="N137" s="26">
        <v>5</v>
      </c>
      <c r="O137">
        <v>0.95199999999999996</v>
      </c>
      <c r="P137">
        <v>2.4</v>
      </c>
      <c r="Q13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37" s="50">
        <f>DATE(YEAR(tb_list[[#This Row],[Start Date]]),1,1)+(WEEKNUM(tb_list[[#This Row],[Start Date]])-1)*7-WEEKDAY(DATE(YEAR(tb_list[[#This Row],[Start Date]]),1,1))+$V$1</f>
        <v>44576</v>
      </c>
      <c r="S137" s="48">
        <f>IF(R137&gt;tb_list[[#This Row],[Start Date]],WEEKNUM(tb_list[[#This Row],[Start Date]])-1,WEEKNUM(tb_list[[#This Row],[Start Date]]))</f>
        <v>3</v>
      </c>
      <c r="T137">
        <f>YEAR(tb_list[[#This Row],[Start Date]])</f>
        <v>2022</v>
      </c>
    </row>
    <row r="138" spans="1:20" x14ac:dyDescent="0.3">
      <c r="A138">
        <v>49878</v>
      </c>
      <c r="B138" t="s">
        <v>202</v>
      </c>
      <c r="C138" t="s">
        <v>69</v>
      </c>
      <c r="D138" t="s">
        <v>4</v>
      </c>
      <c r="E138">
        <v>6.76</v>
      </c>
      <c r="F138" s="50">
        <v>44990</v>
      </c>
      <c r="G138" s="50">
        <v>44990</v>
      </c>
      <c r="H138">
        <v>6</v>
      </c>
      <c r="I138">
        <v>2021</v>
      </c>
      <c r="J138" t="s">
        <v>5</v>
      </c>
      <c r="K138">
        <v>1</v>
      </c>
      <c r="L138">
        <v>8.4722222222222227E-2</v>
      </c>
      <c r="M138">
        <v>8.4722222222222227E-2</v>
      </c>
      <c r="N138" s="26">
        <v>1</v>
      </c>
      <c r="O138">
        <v>8.4722222222222227E-2</v>
      </c>
      <c r="P138">
        <v>1</v>
      </c>
      <c r="Q13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38" s="50">
        <f>DATE(YEAR(tb_list[[#This Row],[Start Date]]),1,1)+(WEEKNUM(tb_list[[#This Row],[Start Date]])-1)*7-WEEKDAY(DATE(YEAR(tb_list[[#This Row],[Start Date]]),1,1))+$V$1</f>
        <v>44996</v>
      </c>
      <c r="S138" s="48">
        <f>IF(R138&gt;tb_list[[#This Row],[Start Date]],WEEKNUM(tb_list[[#This Row],[Start Date]])-1,WEEKNUM(tb_list[[#This Row],[Start Date]]))</f>
        <v>9</v>
      </c>
      <c r="T138">
        <f>YEAR(tb_list[[#This Row],[Start Date]])</f>
        <v>2023</v>
      </c>
    </row>
    <row r="139" spans="1:20" x14ac:dyDescent="0.3">
      <c r="A139">
        <v>39728</v>
      </c>
      <c r="B139" t="s">
        <v>203</v>
      </c>
      <c r="C139" t="s">
        <v>3</v>
      </c>
      <c r="D139" t="s">
        <v>4</v>
      </c>
      <c r="E139">
        <v>6.38</v>
      </c>
      <c r="F139" s="50">
        <v>44650</v>
      </c>
      <c r="G139" s="50">
        <v>44670</v>
      </c>
      <c r="H139">
        <v>4</v>
      </c>
      <c r="I139">
        <v>2021</v>
      </c>
      <c r="J139" t="s">
        <v>17</v>
      </c>
      <c r="K139">
        <v>4</v>
      </c>
      <c r="L139">
        <v>0.42749999999999999</v>
      </c>
      <c r="M139">
        <v>1.71</v>
      </c>
      <c r="N139" s="26">
        <v>21</v>
      </c>
      <c r="O139">
        <v>8.1428571428571433E-2</v>
      </c>
      <c r="P139">
        <v>0.19047619047619049</v>
      </c>
      <c r="Q13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39" s="50">
        <f>DATE(YEAR(tb_list[[#This Row],[Start Date]]),1,1)+(WEEKNUM(tb_list[[#This Row],[Start Date]])-1)*7-WEEKDAY(DATE(YEAR(tb_list[[#This Row],[Start Date]]),1,1))+$V$1</f>
        <v>44653</v>
      </c>
      <c r="S139" s="48">
        <f>IF(R139&gt;tb_list[[#This Row],[Start Date]],WEEKNUM(tb_list[[#This Row],[Start Date]])-1,WEEKNUM(tb_list[[#This Row],[Start Date]]))</f>
        <v>13</v>
      </c>
      <c r="T139">
        <f>YEAR(tb_list[[#This Row],[Start Date]])</f>
        <v>2022</v>
      </c>
    </row>
    <row r="140" spans="1:20" x14ac:dyDescent="0.3">
      <c r="A140">
        <v>41361</v>
      </c>
      <c r="B140" t="s">
        <v>204</v>
      </c>
      <c r="C140" t="s">
        <v>85</v>
      </c>
      <c r="D140" t="s">
        <v>62</v>
      </c>
      <c r="E140">
        <v>8.1300000000000008</v>
      </c>
      <c r="F140" s="50">
        <v>44766</v>
      </c>
      <c r="G140" s="50">
        <v>44766</v>
      </c>
      <c r="H140">
        <v>8</v>
      </c>
      <c r="I140">
        <v>2021</v>
      </c>
      <c r="J140" t="s">
        <v>17</v>
      </c>
      <c r="K140">
        <v>1</v>
      </c>
      <c r="L140">
        <v>1.569166666666667</v>
      </c>
      <c r="M140">
        <v>1.569166666666667</v>
      </c>
      <c r="N140" s="26">
        <v>1</v>
      </c>
      <c r="O140">
        <v>1.569166666666667</v>
      </c>
      <c r="P140">
        <v>1</v>
      </c>
      <c r="Q14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40" s="50">
        <f>DATE(YEAR(tb_list[[#This Row],[Start Date]]),1,1)+(WEEKNUM(tb_list[[#This Row],[Start Date]])-1)*7-WEEKDAY(DATE(YEAR(tb_list[[#This Row],[Start Date]]),1,1))+$V$1</f>
        <v>44772</v>
      </c>
      <c r="S140" s="48">
        <f>IF(R140&gt;tb_list[[#This Row],[Start Date]],WEEKNUM(tb_list[[#This Row],[Start Date]])-1,WEEKNUM(tb_list[[#This Row],[Start Date]]))</f>
        <v>30</v>
      </c>
      <c r="T140">
        <f>YEAR(tb_list[[#This Row],[Start Date]])</f>
        <v>2022</v>
      </c>
    </row>
    <row r="141" spans="1:20" x14ac:dyDescent="0.3">
      <c r="A141">
        <v>41454</v>
      </c>
      <c r="B141" t="s">
        <v>750</v>
      </c>
      <c r="C141" t="s">
        <v>3</v>
      </c>
      <c r="D141" t="s">
        <v>22</v>
      </c>
      <c r="E141">
        <v>5.53</v>
      </c>
      <c r="F141" s="50">
        <v>45069</v>
      </c>
      <c r="G141" s="50">
        <v>45072</v>
      </c>
      <c r="H141">
        <v>4</v>
      </c>
      <c r="I141">
        <v>2020</v>
      </c>
      <c r="J141" t="s">
        <v>9</v>
      </c>
      <c r="K141">
        <v>13</v>
      </c>
      <c r="L141">
        <v>1.666666666666667E-2</v>
      </c>
      <c r="M141">
        <v>0.2166666666666667</v>
      </c>
      <c r="N141">
        <v>4</v>
      </c>
      <c r="O141">
        <v>5.4166666666666669E-2</v>
      </c>
      <c r="P141">
        <v>3.25</v>
      </c>
      <c r="Q14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41" s="50">
        <f>DATE(YEAR(tb_list[[#This Row],[Start Date]]),1,1)+(WEEKNUM(tb_list[[#This Row],[Start Date]])-1)*7-WEEKDAY(DATE(YEAR(tb_list[[#This Row],[Start Date]]),1,1))+$V$1</f>
        <v>45073</v>
      </c>
      <c r="S141" s="48">
        <f>IF(R141&gt;tb_list[[#This Row],[Start Date]],WEEKNUM(tb_list[[#This Row],[Start Date]])-1,WEEKNUM(tb_list[[#This Row],[Start Date]]))</f>
        <v>20</v>
      </c>
      <c r="T141">
        <f>YEAR(tb_list[[#This Row],[Start Date]])</f>
        <v>2023</v>
      </c>
    </row>
    <row r="142" spans="1:20" x14ac:dyDescent="0.3">
      <c r="A142">
        <v>39792</v>
      </c>
      <c r="B142" t="s">
        <v>206</v>
      </c>
      <c r="C142" t="s">
        <v>16</v>
      </c>
      <c r="D142" t="s">
        <v>22</v>
      </c>
      <c r="E142">
        <v>8.1300000000000008</v>
      </c>
      <c r="F142" s="50">
        <v>44495</v>
      </c>
      <c r="G142" s="50">
        <v>44515</v>
      </c>
      <c r="H142">
        <v>8</v>
      </c>
      <c r="I142">
        <v>2020</v>
      </c>
      <c r="J142" t="s">
        <v>9</v>
      </c>
      <c r="K142">
        <v>12</v>
      </c>
      <c r="L142">
        <v>0.41666666666666669</v>
      </c>
      <c r="M142">
        <v>5</v>
      </c>
      <c r="N142">
        <v>21</v>
      </c>
      <c r="O142">
        <v>0.23809523809523811</v>
      </c>
      <c r="P142">
        <v>0.5714285714285714</v>
      </c>
      <c r="Q14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42" s="50">
        <f>DATE(YEAR(tb_list[[#This Row],[Start Date]]),1,1)+(WEEKNUM(tb_list[[#This Row],[Start Date]])-1)*7-WEEKDAY(DATE(YEAR(tb_list[[#This Row],[Start Date]]),1,1))+$V$1</f>
        <v>44499</v>
      </c>
      <c r="S142" s="48">
        <f>IF(R142&gt;tb_list[[#This Row],[Start Date]],WEEKNUM(tb_list[[#This Row],[Start Date]])-1,WEEKNUM(tb_list[[#This Row],[Start Date]]))</f>
        <v>43</v>
      </c>
      <c r="T142">
        <f>YEAR(tb_list[[#This Row],[Start Date]])</f>
        <v>2021</v>
      </c>
    </row>
    <row r="143" spans="1:20" x14ac:dyDescent="0.3">
      <c r="A143">
        <v>49103</v>
      </c>
      <c r="B143" t="s">
        <v>208</v>
      </c>
      <c r="C143" t="s">
        <v>69</v>
      </c>
      <c r="D143" t="s">
        <v>4</v>
      </c>
      <c r="E143">
        <v>6.77</v>
      </c>
      <c r="F143" s="50">
        <v>44991</v>
      </c>
      <c r="G143" s="50">
        <v>44991</v>
      </c>
      <c r="H143">
        <v>5</v>
      </c>
      <c r="I143">
        <v>2021</v>
      </c>
      <c r="J143" t="s">
        <v>9</v>
      </c>
      <c r="K143">
        <v>1</v>
      </c>
      <c r="L143">
        <v>7.8055555555555559E-2</v>
      </c>
      <c r="M143">
        <v>7.8055555555555559E-2</v>
      </c>
      <c r="N143" s="26">
        <v>1</v>
      </c>
      <c r="O143">
        <v>7.8055555555555559E-2</v>
      </c>
      <c r="P143">
        <v>1</v>
      </c>
      <c r="Q14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43" s="50">
        <f>DATE(YEAR(tb_list[[#This Row],[Start Date]]),1,1)+(WEEKNUM(tb_list[[#This Row],[Start Date]])-1)*7-WEEKDAY(DATE(YEAR(tb_list[[#This Row],[Start Date]]),1,1))+$V$1</f>
        <v>44996</v>
      </c>
      <c r="S143" s="48">
        <f>IF(R143&gt;tb_list[[#This Row],[Start Date]],WEEKNUM(tb_list[[#This Row],[Start Date]])-1,WEEKNUM(tb_list[[#This Row],[Start Date]]))</f>
        <v>9</v>
      </c>
      <c r="T143">
        <f>YEAR(tb_list[[#This Row],[Start Date]])</f>
        <v>2023</v>
      </c>
    </row>
    <row r="144" spans="1:20" x14ac:dyDescent="0.3">
      <c r="A144">
        <v>38062</v>
      </c>
      <c r="B144" t="s">
        <v>209</v>
      </c>
      <c r="C144" t="s">
        <v>16</v>
      </c>
      <c r="D144" t="s">
        <v>4</v>
      </c>
      <c r="E144">
        <v>6.92</v>
      </c>
      <c r="F144" s="50">
        <v>43834</v>
      </c>
      <c r="G144" s="50">
        <v>43837</v>
      </c>
      <c r="H144">
        <v>6</v>
      </c>
      <c r="I144">
        <v>2019</v>
      </c>
      <c r="J144" t="s">
        <v>9</v>
      </c>
      <c r="K144">
        <v>12</v>
      </c>
      <c r="L144">
        <v>0.39444444444444438</v>
      </c>
      <c r="M144">
        <v>4.7333333333333334</v>
      </c>
      <c r="N144">
        <v>4</v>
      </c>
      <c r="O144">
        <v>1.1833333333333329</v>
      </c>
      <c r="P144">
        <v>3</v>
      </c>
      <c r="Q14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44" s="50">
        <f>DATE(YEAR(tb_list[[#This Row],[Start Date]]),1,1)+(WEEKNUM(tb_list[[#This Row],[Start Date]])-1)*7-WEEKDAY(DATE(YEAR(tb_list[[#This Row],[Start Date]]),1,1))+$V$1</f>
        <v>43834</v>
      </c>
      <c r="S144" s="48">
        <f>IF(R144&gt;tb_list[[#This Row],[Start Date]],WEEKNUM(tb_list[[#This Row],[Start Date]])-1,WEEKNUM(tb_list[[#This Row],[Start Date]]))</f>
        <v>1</v>
      </c>
      <c r="T144">
        <f>YEAR(tb_list[[#This Row],[Start Date]])</f>
        <v>2020</v>
      </c>
    </row>
    <row r="145" spans="1:20" x14ac:dyDescent="0.3">
      <c r="A145">
        <v>35609</v>
      </c>
      <c r="B145" t="s">
        <v>210</v>
      </c>
      <c r="C145" t="s">
        <v>85</v>
      </c>
      <c r="D145" t="s">
        <v>211</v>
      </c>
      <c r="E145">
        <v>6.56</v>
      </c>
      <c r="F145" s="50">
        <v>45040</v>
      </c>
      <c r="G145" s="50">
        <v>45040</v>
      </c>
      <c r="H145">
        <v>8</v>
      </c>
      <c r="I145">
        <v>2020</v>
      </c>
      <c r="J145" t="s">
        <v>19</v>
      </c>
      <c r="K145">
        <v>1</v>
      </c>
      <c r="L145">
        <v>1.671111111111111</v>
      </c>
      <c r="M145">
        <v>1.671111111111111</v>
      </c>
      <c r="N145" s="26">
        <v>1</v>
      </c>
      <c r="O145">
        <v>1.671111111111111</v>
      </c>
      <c r="P145">
        <v>1</v>
      </c>
      <c r="Q14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45" s="50">
        <f>DATE(YEAR(tb_list[[#This Row],[Start Date]]),1,1)+(WEEKNUM(tb_list[[#This Row],[Start Date]])-1)*7-WEEKDAY(DATE(YEAR(tb_list[[#This Row],[Start Date]]),1,1))+$V$1</f>
        <v>45045</v>
      </c>
      <c r="S145" s="48">
        <f>IF(R145&gt;tb_list[[#This Row],[Start Date]],WEEKNUM(tb_list[[#This Row],[Start Date]])-1,WEEKNUM(tb_list[[#This Row],[Start Date]]))</f>
        <v>16</v>
      </c>
      <c r="T145">
        <f>YEAR(tb_list[[#This Row],[Start Date]])</f>
        <v>2023</v>
      </c>
    </row>
    <row r="146" spans="1:20" x14ac:dyDescent="0.3">
      <c r="A146">
        <v>377</v>
      </c>
      <c r="B146" t="s">
        <v>212</v>
      </c>
      <c r="C146" t="s">
        <v>50</v>
      </c>
      <c r="D146" t="s">
        <v>4</v>
      </c>
      <c r="E146">
        <v>6.67</v>
      </c>
      <c r="F146" s="50">
        <v>44110</v>
      </c>
      <c r="G146" s="50">
        <v>44111</v>
      </c>
      <c r="H146">
        <v>3</v>
      </c>
      <c r="I146">
        <v>2000</v>
      </c>
      <c r="J146" t="s">
        <v>5</v>
      </c>
      <c r="K146">
        <v>6</v>
      </c>
      <c r="L146">
        <v>0.4177777777777778</v>
      </c>
      <c r="M146">
        <v>2.5066666666666668</v>
      </c>
      <c r="N146">
        <v>2</v>
      </c>
      <c r="O146">
        <v>1.253333333333333</v>
      </c>
      <c r="P146">
        <v>3</v>
      </c>
      <c r="Q14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46" s="50">
        <f>DATE(YEAR(tb_list[[#This Row],[Start Date]]),1,1)+(WEEKNUM(tb_list[[#This Row],[Start Date]])-1)*7-WEEKDAY(DATE(YEAR(tb_list[[#This Row],[Start Date]]),1,1))+$V$1</f>
        <v>44114</v>
      </c>
      <c r="S146" s="48">
        <f>IF(R146&gt;tb_list[[#This Row],[Start Date]],WEEKNUM(tb_list[[#This Row],[Start Date]])-1,WEEKNUM(tb_list[[#This Row],[Start Date]]))</f>
        <v>40</v>
      </c>
      <c r="T146">
        <f>YEAR(tb_list[[#This Row],[Start Date]])</f>
        <v>2020</v>
      </c>
    </row>
    <row r="147" spans="1:20" x14ac:dyDescent="0.3">
      <c r="A147">
        <v>378</v>
      </c>
      <c r="B147" t="s">
        <v>751</v>
      </c>
      <c r="C147" t="s">
        <v>85</v>
      </c>
      <c r="D147" t="s">
        <v>4</v>
      </c>
      <c r="E147">
        <v>6.57</v>
      </c>
      <c r="F147" s="50">
        <v>45100</v>
      </c>
      <c r="G147" s="50">
        <v>45100</v>
      </c>
      <c r="H147">
        <v>5</v>
      </c>
      <c r="I147">
        <v>2002</v>
      </c>
      <c r="J147" t="s">
        <v>17</v>
      </c>
      <c r="K147">
        <v>1</v>
      </c>
      <c r="L147">
        <v>1.033333333333333</v>
      </c>
      <c r="M147">
        <v>1.033333333333333</v>
      </c>
      <c r="N147" s="26">
        <v>1</v>
      </c>
      <c r="O147">
        <v>1.033333333333333</v>
      </c>
      <c r="P147">
        <v>1</v>
      </c>
      <c r="Q14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47" s="50">
        <f>DATE(YEAR(tb_list[[#This Row],[Start Date]]),1,1)+(WEEKNUM(tb_list[[#This Row],[Start Date]])-1)*7-WEEKDAY(DATE(YEAR(tb_list[[#This Row],[Start Date]]),1,1))+$V$1</f>
        <v>45101</v>
      </c>
      <c r="S147" s="48">
        <f>IF(R147&gt;tb_list[[#This Row],[Start Date]],WEEKNUM(tb_list[[#This Row],[Start Date]])-1,WEEKNUM(tb_list[[#This Row],[Start Date]]))</f>
        <v>24</v>
      </c>
      <c r="T147">
        <f>YEAR(tb_list[[#This Row],[Start Date]])</f>
        <v>2023</v>
      </c>
    </row>
    <row r="148" spans="1:20" x14ac:dyDescent="0.3">
      <c r="A148">
        <v>39063</v>
      </c>
      <c r="B148" t="s">
        <v>213</v>
      </c>
      <c r="C148" t="s">
        <v>16</v>
      </c>
      <c r="D148" t="s">
        <v>4</v>
      </c>
      <c r="E148">
        <v>5.79</v>
      </c>
      <c r="F148" s="50">
        <v>43996</v>
      </c>
      <c r="G148" s="50">
        <v>43997</v>
      </c>
      <c r="H148">
        <v>7</v>
      </c>
      <c r="I148">
        <v>2019</v>
      </c>
      <c r="J148" t="s">
        <v>17</v>
      </c>
      <c r="K148">
        <v>12</v>
      </c>
      <c r="L148">
        <v>0.39444444444444438</v>
      </c>
      <c r="M148">
        <v>4.7333333333333334</v>
      </c>
      <c r="N148" s="26">
        <v>2</v>
      </c>
      <c r="O148">
        <v>2.3666666666666671</v>
      </c>
      <c r="P148">
        <v>6</v>
      </c>
      <c r="Q14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48" s="50">
        <f>DATE(YEAR(tb_list[[#This Row],[Start Date]]),1,1)+(WEEKNUM(tb_list[[#This Row],[Start Date]])-1)*7-WEEKDAY(DATE(YEAR(tb_list[[#This Row],[Start Date]]),1,1))+$V$1</f>
        <v>44002</v>
      </c>
      <c r="S148" s="48">
        <f>IF(R148&gt;tb_list[[#This Row],[Start Date]],WEEKNUM(tb_list[[#This Row],[Start Date]])-1,WEEKNUM(tb_list[[#This Row],[Start Date]]))</f>
        <v>24</v>
      </c>
      <c r="T148">
        <f>YEAR(tb_list[[#This Row],[Start Date]])</f>
        <v>2020</v>
      </c>
    </row>
    <row r="149" spans="1:20" x14ac:dyDescent="0.3">
      <c r="A149">
        <v>39811</v>
      </c>
      <c r="B149" t="s">
        <v>214</v>
      </c>
      <c r="C149" t="s">
        <v>16</v>
      </c>
      <c r="D149" t="s">
        <v>4</v>
      </c>
      <c r="E149">
        <v>6.35</v>
      </c>
      <c r="F149" s="50">
        <v>44004</v>
      </c>
      <c r="G149" s="50">
        <v>44007</v>
      </c>
      <c r="H149">
        <v>6</v>
      </c>
      <c r="I149">
        <v>2019</v>
      </c>
      <c r="J149" t="s">
        <v>19</v>
      </c>
      <c r="K149">
        <v>12</v>
      </c>
      <c r="L149">
        <v>0.39666666666666672</v>
      </c>
      <c r="M149">
        <v>4.76</v>
      </c>
      <c r="N149" s="26">
        <v>4</v>
      </c>
      <c r="O149">
        <v>1.19</v>
      </c>
      <c r="P149">
        <v>3</v>
      </c>
      <c r="Q14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49" s="50">
        <f>DATE(YEAR(tb_list[[#This Row],[Start Date]]),1,1)+(WEEKNUM(tb_list[[#This Row],[Start Date]])-1)*7-WEEKDAY(DATE(YEAR(tb_list[[#This Row],[Start Date]]),1,1))+$V$1</f>
        <v>44009</v>
      </c>
      <c r="S149" s="48">
        <f>IF(R149&gt;tb_list[[#This Row],[Start Date]],WEEKNUM(tb_list[[#This Row],[Start Date]])-1,WEEKNUM(tb_list[[#This Row],[Start Date]]))</f>
        <v>25</v>
      </c>
      <c r="T149">
        <f>YEAR(tb_list[[#This Row],[Start Date]])</f>
        <v>2020</v>
      </c>
    </row>
    <row r="150" spans="1:20" x14ac:dyDescent="0.3">
      <c r="A150">
        <v>45665</v>
      </c>
      <c r="B150" t="s">
        <v>215</v>
      </c>
      <c r="C150" t="s">
        <v>16</v>
      </c>
      <c r="D150" t="s">
        <v>4</v>
      </c>
      <c r="E150">
        <v>5.89</v>
      </c>
      <c r="F150" s="50">
        <v>44565</v>
      </c>
      <c r="G150" s="50">
        <v>44574</v>
      </c>
      <c r="H150">
        <v>5</v>
      </c>
      <c r="I150">
        <v>2021</v>
      </c>
      <c r="J150" t="s">
        <v>17</v>
      </c>
      <c r="K150">
        <v>12</v>
      </c>
      <c r="L150">
        <v>0.39500000000000002</v>
      </c>
      <c r="M150">
        <v>4.74</v>
      </c>
      <c r="N150" s="26">
        <v>10</v>
      </c>
      <c r="O150">
        <v>0.47399999999999998</v>
      </c>
      <c r="P150">
        <v>1.2</v>
      </c>
      <c r="Q15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50" s="50">
        <f>DATE(YEAR(tb_list[[#This Row],[Start Date]]),1,1)+(WEEKNUM(tb_list[[#This Row],[Start Date]])-1)*7-WEEKDAY(DATE(YEAR(tb_list[[#This Row],[Start Date]]),1,1))+$V$1</f>
        <v>44569</v>
      </c>
      <c r="S150" s="48">
        <f>IF(R150&gt;tb_list[[#This Row],[Start Date]],WEEKNUM(tb_list[[#This Row],[Start Date]])-1,WEEKNUM(tb_list[[#This Row],[Start Date]]))</f>
        <v>1</v>
      </c>
      <c r="T150">
        <f>YEAR(tb_list[[#This Row],[Start Date]])</f>
        <v>2022</v>
      </c>
    </row>
    <row r="151" spans="1:20" x14ac:dyDescent="0.3">
      <c r="A151">
        <v>48997</v>
      </c>
      <c r="B151" t="s">
        <v>216</v>
      </c>
      <c r="C151" t="s">
        <v>16</v>
      </c>
      <c r="D151" t="s">
        <v>62</v>
      </c>
      <c r="E151">
        <v>7.15</v>
      </c>
      <c r="F151" s="50">
        <v>45011</v>
      </c>
      <c r="G151" s="50">
        <v>45023</v>
      </c>
      <c r="H151">
        <v>6</v>
      </c>
      <c r="I151">
        <v>2022</v>
      </c>
      <c r="J151" t="s">
        <v>9</v>
      </c>
      <c r="K151">
        <v>12</v>
      </c>
      <c r="L151">
        <v>0.3972222222222222</v>
      </c>
      <c r="M151">
        <v>4.7666666666666666</v>
      </c>
      <c r="N151" s="26">
        <v>13</v>
      </c>
      <c r="O151">
        <v>0.36666666666666659</v>
      </c>
      <c r="P151">
        <v>0.92307692307692313</v>
      </c>
      <c r="Q15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51" s="50">
        <f>DATE(YEAR(tb_list[[#This Row],[Start Date]]),1,1)+(WEEKNUM(tb_list[[#This Row],[Start Date]])-1)*7-WEEKDAY(DATE(YEAR(tb_list[[#This Row],[Start Date]]),1,1))+$V$1</f>
        <v>45017</v>
      </c>
      <c r="S151" s="48">
        <f>IF(R151&gt;tb_list[[#This Row],[Start Date]],WEEKNUM(tb_list[[#This Row],[Start Date]])-1,WEEKNUM(tb_list[[#This Row],[Start Date]]))</f>
        <v>12</v>
      </c>
      <c r="T151">
        <f>YEAR(tb_list[[#This Row],[Start Date]])</f>
        <v>2023</v>
      </c>
    </row>
    <row r="152" spans="1:20" x14ac:dyDescent="0.3">
      <c r="A152">
        <v>1126</v>
      </c>
      <c r="B152" t="s">
        <v>218</v>
      </c>
      <c r="C152" t="s">
        <v>16</v>
      </c>
      <c r="D152" t="s">
        <v>4</v>
      </c>
      <c r="E152">
        <v>7.2</v>
      </c>
      <c r="F152" s="50">
        <v>44877</v>
      </c>
      <c r="G152" s="50">
        <v>44935</v>
      </c>
      <c r="H152">
        <v>7</v>
      </c>
      <c r="I152">
        <v>2001</v>
      </c>
      <c r="J152" t="s">
        <v>17</v>
      </c>
      <c r="K152">
        <v>13</v>
      </c>
      <c r="L152">
        <v>0.78333333333333333</v>
      </c>
      <c r="M152">
        <v>10.18333333333333</v>
      </c>
      <c r="N152" s="26">
        <v>59</v>
      </c>
      <c r="O152">
        <v>0.17259887005649721</v>
      </c>
      <c r="P152">
        <v>0.22033898305084751</v>
      </c>
      <c r="Q15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52" s="50">
        <f>DATE(YEAR(tb_list[[#This Row],[Start Date]]),1,1)+(WEEKNUM(tb_list[[#This Row],[Start Date]])-1)*7-WEEKDAY(DATE(YEAR(tb_list[[#This Row],[Start Date]]),1,1))+$V$1</f>
        <v>44877</v>
      </c>
      <c r="S152" s="48">
        <f>IF(R152&gt;tb_list[[#This Row],[Start Date]],WEEKNUM(tb_list[[#This Row],[Start Date]])-1,WEEKNUM(tb_list[[#This Row],[Start Date]]))</f>
        <v>46</v>
      </c>
      <c r="T152">
        <f>YEAR(tb_list[[#This Row],[Start Date]])</f>
        <v>2022</v>
      </c>
    </row>
    <row r="153" spans="1:20" x14ac:dyDescent="0.3">
      <c r="A153">
        <v>2042</v>
      </c>
      <c r="B153" t="s">
        <v>219</v>
      </c>
      <c r="C153" t="s">
        <v>85</v>
      </c>
      <c r="D153" t="s">
        <v>22</v>
      </c>
      <c r="E153">
        <v>6.59</v>
      </c>
      <c r="F153" s="50">
        <v>43971</v>
      </c>
      <c r="G153" s="50">
        <v>43971</v>
      </c>
      <c r="H153">
        <v>7</v>
      </c>
      <c r="I153">
        <v>1989</v>
      </c>
      <c r="J153" t="s">
        <v>9</v>
      </c>
      <c r="K153">
        <v>1</v>
      </c>
      <c r="L153">
        <v>1.083333333333333</v>
      </c>
      <c r="M153">
        <v>1.083333333333333</v>
      </c>
      <c r="N153">
        <v>1</v>
      </c>
      <c r="O153">
        <v>1.083333333333333</v>
      </c>
      <c r="P153">
        <v>1</v>
      </c>
      <c r="Q15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53" s="50">
        <f>DATE(YEAR(tb_list[[#This Row],[Start Date]]),1,1)+(WEEKNUM(tb_list[[#This Row],[Start Date]])-1)*7-WEEKDAY(DATE(YEAR(tb_list[[#This Row],[Start Date]]),1,1))+$V$1</f>
        <v>43974</v>
      </c>
      <c r="S153" s="48">
        <f>IF(R153&gt;tb_list[[#This Row],[Start Date]],WEEKNUM(tb_list[[#This Row],[Start Date]])-1,WEEKNUM(tb_list[[#This Row],[Start Date]]))</f>
        <v>20</v>
      </c>
      <c r="T153">
        <f>YEAR(tb_list[[#This Row],[Start Date]])</f>
        <v>2020</v>
      </c>
    </row>
    <row r="154" spans="1:20" x14ac:dyDescent="0.3">
      <c r="A154">
        <v>227</v>
      </c>
      <c r="B154" t="s">
        <v>220</v>
      </c>
      <c r="C154" t="s">
        <v>50</v>
      </c>
      <c r="D154" t="s">
        <v>4</v>
      </c>
      <c r="E154">
        <v>8.0299999999999994</v>
      </c>
      <c r="F154" s="50">
        <v>42685</v>
      </c>
      <c r="G154" s="50">
        <v>42694</v>
      </c>
      <c r="H154">
        <v>8</v>
      </c>
      <c r="I154">
        <v>2000</v>
      </c>
      <c r="J154" t="s">
        <v>17</v>
      </c>
      <c r="K154">
        <v>6</v>
      </c>
      <c r="L154">
        <v>0.41666666666666669</v>
      </c>
      <c r="M154">
        <v>2.5</v>
      </c>
      <c r="N154" s="26">
        <v>10</v>
      </c>
      <c r="O154">
        <v>0.25</v>
      </c>
      <c r="P154">
        <v>0.6</v>
      </c>
      <c r="Q15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54" s="50">
        <f>DATE(YEAR(tb_list[[#This Row],[Start Date]]),1,1)+(WEEKNUM(tb_list[[#This Row],[Start Date]])-1)*7-WEEKDAY(DATE(YEAR(tb_list[[#This Row],[Start Date]]),1,1))+$V$1</f>
        <v>42686</v>
      </c>
      <c r="S154" s="48">
        <f>IF(R154&gt;tb_list[[#This Row],[Start Date]],WEEKNUM(tb_list[[#This Row],[Start Date]])-1,WEEKNUM(tb_list[[#This Row],[Start Date]]))</f>
        <v>45</v>
      </c>
      <c r="T154">
        <f>YEAR(tb_list[[#This Row],[Start Date]])</f>
        <v>2016</v>
      </c>
    </row>
    <row r="155" spans="1:20" x14ac:dyDescent="0.3">
      <c r="A155">
        <v>39545</v>
      </c>
      <c r="B155" t="s">
        <v>221</v>
      </c>
      <c r="C155" t="s">
        <v>85</v>
      </c>
      <c r="D155" t="s">
        <v>22</v>
      </c>
      <c r="E155">
        <v>6.55</v>
      </c>
      <c r="F155" s="50">
        <v>44103</v>
      </c>
      <c r="G155" s="50">
        <v>44103</v>
      </c>
      <c r="H155">
        <v>7</v>
      </c>
      <c r="I155">
        <v>2019</v>
      </c>
      <c r="J155" t="s">
        <v>19</v>
      </c>
      <c r="K155">
        <v>1</v>
      </c>
      <c r="L155">
        <v>1</v>
      </c>
      <c r="M155">
        <v>1</v>
      </c>
      <c r="N155" s="26">
        <v>1</v>
      </c>
      <c r="O155">
        <v>1</v>
      </c>
      <c r="P155">
        <v>1</v>
      </c>
      <c r="Q15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55" s="50">
        <f>DATE(YEAR(tb_list[[#This Row],[Start Date]]),1,1)+(WEEKNUM(tb_list[[#This Row],[Start Date]])-1)*7-WEEKDAY(DATE(YEAR(tb_list[[#This Row],[Start Date]]),1,1))+$V$1</f>
        <v>44107</v>
      </c>
      <c r="S155" s="48">
        <f>IF(R155&gt;tb_list[[#This Row],[Start Date]],WEEKNUM(tb_list[[#This Row],[Start Date]])-1,WEEKNUM(tb_list[[#This Row],[Start Date]]))</f>
        <v>39</v>
      </c>
      <c r="T155">
        <f>YEAR(tb_list[[#This Row],[Start Date]])</f>
        <v>2020</v>
      </c>
    </row>
    <row r="156" spans="1:20" x14ac:dyDescent="0.3">
      <c r="A156">
        <v>120</v>
      </c>
      <c r="B156" t="s">
        <v>222</v>
      </c>
      <c r="C156" t="s">
        <v>16</v>
      </c>
      <c r="D156" t="s">
        <v>22</v>
      </c>
      <c r="E156">
        <v>7.69</v>
      </c>
      <c r="F156" s="50">
        <v>42638</v>
      </c>
      <c r="G156" s="50">
        <v>42669</v>
      </c>
      <c r="H156">
        <v>6</v>
      </c>
      <c r="I156">
        <v>2001</v>
      </c>
      <c r="J156" t="s">
        <v>5</v>
      </c>
      <c r="K156">
        <v>26</v>
      </c>
      <c r="L156">
        <v>0.4</v>
      </c>
      <c r="M156">
        <v>10.4</v>
      </c>
      <c r="N156">
        <v>32</v>
      </c>
      <c r="O156">
        <v>0.32500000000000001</v>
      </c>
      <c r="P156">
        <v>0.8125</v>
      </c>
      <c r="Q15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56" s="50">
        <f>DATE(YEAR(tb_list[[#This Row],[Start Date]]),1,1)+(WEEKNUM(tb_list[[#This Row],[Start Date]])-1)*7-WEEKDAY(DATE(YEAR(tb_list[[#This Row],[Start Date]]),1,1))+$V$1</f>
        <v>42644</v>
      </c>
      <c r="S156" s="48">
        <f>IF(R156&gt;tb_list[[#This Row],[Start Date]],WEEKNUM(tb_list[[#This Row],[Start Date]])-1,WEEKNUM(tb_list[[#This Row],[Start Date]]))</f>
        <v>39</v>
      </c>
      <c r="T156">
        <f>YEAR(tb_list[[#This Row],[Start Date]])</f>
        <v>2016</v>
      </c>
    </row>
    <row r="157" spans="1:20" x14ac:dyDescent="0.3">
      <c r="A157">
        <v>29907</v>
      </c>
      <c r="B157" t="s">
        <v>223</v>
      </c>
      <c r="C157" t="s">
        <v>85</v>
      </c>
      <c r="D157" t="s">
        <v>36</v>
      </c>
      <c r="E157">
        <v>4.1399999999999997</v>
      </c>
      <c r="F157" s="50">
        <v>44548</v>
      </c>
      <c r="G157" s="50">
        <v>44548</v>
      </c>
      <c r="H157">
        <v>4</v>
      </c>
      <c r="I157">
        <v>2002</v>
      </c>
      <c r="J157" t="s">
        <v>9</v>
      </c>
      <c r="K157">
        <v>1</v>
      </c>
      <c r="L157">
        <v>9.4444444444444442E-2</v>
      </c>
      <c r="M157">
        <v>9.4444444444444442E-2</v>
      </c>
      <c r="N157" s="26">
        <v>1</v>
      </c>
      <c r="O157">
        <v>9.4444444444444442E-2</v>
      </c>
      <c r="P157">
        <v>1</v>
      </c>
      <c r="Q15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57" s="50">
        <f>DATE(YEAR(tb_list[[#This Row],[Start Date]]),1,1)+(WEEKNUM(tb_list[[#This Row],[Start Date]])-1)*7-WEEKDAY(DATE(YEAR(tb_list[[#This Row],[Start Date]]),1,1))+$V$1</f>
        <v>44548</v>
      </c>
      <c r="S157" s="48">
        <f>IF(R157&gt;tb_list[[#This Row],[Start Date]],WEEKNUM(tb_list[[#This Row],[Start Date]])-1,WEEKNUM(tb_list[[#This Row],[Start Date]]))</f>
        <v>51</v>
      </c>
      <c r="T157">
        <f>YEAR(tb_list[[#This Row],[Start Date]])</f>
        <v>2021</v>
      </c>
    </row>
    <row r="158" spans="1:20" x14ac:dyDescent="0.3">
      <c r="A158">
        <v>41120</v>
      </c>
      <c r="B158" t="s">
        <v>224</v>
      </c>
      <c r="C158" t="s">
        <v>16</v>
      </c>
      <c r="D158" t="s">
        <v>31</v>
      </c>
      <c r="E158">
        <v>7.52</v>
      </c>
      <c r="F158" s="50">
        <v>44234</v>
      </c>
      <c r="G158" s="50">
        <v>44245</v>
      </c>
      <c r="H158">
        <v>8</v>
      </c>
      <c r="I158">
        <v>2020</v>
      </c>
      <c r="J158" t="s">
        <v>17</v>
      </c>
      <c r="K158">
        <v>11</v>
      </c>
      <c r="L158">
        <v>0.38333333333333341</v>
      </c>
      <c r="M158">
        <v>4.2166666666666668</v>
      </c>
      <c r="N158" s="26">
        <v>12</v>
      </c>
      <c r="O158">
        <v>0.35138888888888892</v>
      </c>
      <c r="P158">
        <v>0.91666666666666663</v>
      </c>
      <c r="Q15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58" s="50">
        <f>DATE(YEAR(tb_list[[#This Row],[Start Date]]),1,1)+(WEEKNUM(tb_list[[#This Row],[Start Date]])-1)*7-WEEKDAY(DATE(YEAR(tb_list[[#This Row],[Start Date]]),1,1))+$V$1</f>
        <v>44240</v>
      </c>
      <c r="S158" s="48">
        <f>IF(R158&gt;tb_list[[#This Row],[Start Date]],WEEKNUM(tb_list[[#This Row],[Start Date]])-1,WEEKNUM(tb_list[[#This Row],[Start Date]]))</f>
        <v>6</v>
      </c>
      <c r="T158">
        <f>YEAR(tb_list[[#This Row],[Start Date]])</f>
        <v>2021</v>
      </c>
    </row>
    <row r="159" spans="1:20" x14ac:dyDescent="0.3">
      <c r="A159">
        <v>71</v>
      </c>
      <c r="B159" t="s">
        <v>225</v>
      </c>
      <c r="C159" t="s">
        <v>16</v>
      </c>
      <c r="D159" t="s">
        <v>59</v>
      </c>
      <c r="E159">
        <v>7.6</v>
      </c>
      <c r="F159" s="50">
        <v>43009</v>
      </c>
      <c r="G159" s="50">
        <v>43019</v>
      </c>
      <c r="H159">
        <v>7</v>
      </c>
      <c r="I159">
        <v>2002</v>
      </c>
      <c r="J159" t="s">
        <v>9</v>
      </c>
      <c r="K159">
        <v>24</v>
      </c>
      <c r="L159">
        <v>0.4</v>
      </c>
      <c r="M159">
        <v>9.6000000000000014</v>
      </c>
      <c r="N159">
        <v>11</v>
      </c>
      <c r="O159">
        <v>0.87272727272727291</v>
      </c>
      <c r="P159">
        <v>2.1818181818181821</v>
      </c>
      <c r="Q15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59" s="50">
        <f>DATE(YEAR(tb_list[[#This Row],[Start Date]]),1,1)+(WEEKNUM(tb_list[[#This Row],[Start Date]])-1)*7-WEEKDAY(DATE(YEAR(tb_list[[#This Row],[Start Date]]),1,1))+$V$1</f>
        <v>43015</v>
      </c>
      <c r="S159" s="48">
        <f>IF(R159&gt;tb_list[[#This Row],[Start Date]],WEEKNUM(tb_list[[#This Row],[Start Date]])-1,WEEKNUM(tb_list[[#This Row],[Start Date]]))</f>
        <v>39</v>
      </c>
      <c r="T159">
        <f>YEAR(tb_list[[#This Row],[Start Date]])</f>
        <v>2017</v>
      </c>
    </row>
    <row r="160" spans="1:20" x14ac:dyDescent="0.3">
      <c r="A160">
        <v>122</v>
      </c>
      <c r="B160" t="s">
        <v>226</v>
      </c>
      <c r="C160" t="s">
        <v>16</v>
      </c>
      <c r="D160" t="s">
        <v>22</v>
      </c>
      <c r="E160">
        <v>7.94</v>
      </c>
      <c r="F160" s="50">
        <v>43623</v>
      </c>
      <c r="G160" s="50">
        <v>43655</v>
      </c>
      <c r="H160">
        <v>3</v>
      </c>
      <c r="I160">
        <v>2002</v>
      </c>
      <c r="J160" t="s">
        <v>17</v>
      </c>
      <c r="K160">
        <v>52</v>
      </c>
      <c r="L160">
        <v>0.4</v>
      </c>
      <c r="M160">
        <v>20.8</v>
      </c>
      <c r="N160">
        <v>33</v>
      </c>
      <c r="O160">
        <v>0.63030303030303036</v>
      </c>
      <c r="P160">
        <v>1.5757575757575759</v>
      </c>
      <c r="Q16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60" s="50">
        <f>DATE(YEAR(tb_list[[#This Row],[Start Date]]),1,1)+(WEEKNUM(tb_list[[#This Row],[Start Date]])-1)*7-WEEKDAY(DATE(YEAR(tb_list[[#This Row],[Start Date]]),1,1))+$V$1</f>
        <v>43624</v>
      </c>
      <c r="S160" s="48">
        <f>IF(R160&gt;tb_list[[#This Row],[Start Date]],WEEKNUM(tb_list[[#This Row],[Start Date]])-1,WEEKNUM(tb_list[[#This Row],[Start Date]]))</f>
        <v>22</v>
      </c>
      <c r="T160">
        <f>YEAR(tb_list[[#This Row],[Start Date]])</f>
        <v>2019</v>
      </c>
    </row>
    <row r="161" spans="1:20" x14ac:dyDescent="0.3">
      <c r="A161">
        <v>1996</v>
      </c>
      <c r="B161" t="s">
        <v>227</v>
      </c>
      <c r="C161" t="s">
        <v>8</v>
      </c>
      <c r="D161" t="s">
        <v>22</v>
      </c>
      <c r="E161">
        <v>6.69</v>
      </c>
      <c r="F161" s="50">
        <v>44310</v>
      </c>
      <c r="G161" s="50">
        <v>44310</v>
      </c>
      <c r="H161">
        <v>3</v>
      </c>
      <c r="I161">
        <v>2002</v>
      </c>
      <c r="J161" t="s">
        <v>19</v>
      </c>
      <c r="K161">
        <v>1</v>
      </c>
      <c r="L161">
        <v>0.17222222222222219</v>
      </c>
      <c r="M161">
        <v>0.17222222222222219</v>
      </c>
      <c r="N161" s="26">
        <v>1</v>
      </c>
      <c r="O161">
        <v>0.17222222222222219</v>
      </c>
      <c r="P161">
        <v>1</v>
      </c>
      <c r="Q16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61" s="50">
        <f>DATE(YEAR(tb_list[[#This Row],[Start Date]]),1,1)+(WEEKNUM(tb_list[[#This Row],[Start Date]])-1)*7-WEEKDAY(DATE(YEAR(tb_list[[#This Row],[Start Date]]),1,1))+$V$1</f>
        <v>44310</v>
      </c>
      <c r="S161" s="48">
        <f>IF(R161&gt;tb_list[[#This Row],[Start Date]],WEEKNUM(tb_list[[#This Row],[Start Date]])-1,WEEKNUM(tb_list[[#This Row],[Start Date]]))</f>
        <v>17</v>
      </c>
      <c r="T161">
        <f>YEAR(tb_list[[#This Row],[Start Date]])</f>
        <v>2021</v>
      </c>
    </row>
    <row r="162" spans="1:20" x14ac:dyDescent="0.3">
      <c r="A162">
        <v>121</v>
      </c>
      <c r="B162" t="s">
        <v>228</v>
      </c>
      <c r="C162" t="s">
        <v>16</v>
      </c>
      <c r="D162" t="s">
        <v>22</v>
      </c>
      <c r="E162">
        <v>8.11</v>
      </c>
      <c r="F162" s="50">
        <v>44144</v>
      </c>
      <c r="G162" s="50">
        <v>44167</v>
      </c>
      <c r="H162">
        <v>7</v>
      </c>
      <c r="I162">
        <v>2003</v>
      </c>
      <c r="J162" t="s">
        <v>19</v>
      </c>
      <c r="K162">
        <v>51</v>
      </c>
      <c r="L162">
        <v>0.4</v>
      </c>
      <c r="M162">
        <v>20.399999999999999</v>
      </c>
      <c r="N162">
        <v>24</v>
      </c>
      <c r="O162">
        <v>0.85000000000000009</v>
      </c>
      <c r="P162">
        <v>2.125</v>
      </c>
      <c r="Q16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62" s="50">
        <f>DATE(YEAR(tb_list[[#This Row],[Start Date]]),1,1)+(WEEKNUM(tb_list[[#This Row],[Start Date]])-1)*7-WEEKDAY(DATE(YEAR(tb_list[[#This Row],[Start Date]]),1,1))+$V$1</f>
        <v>44149</v>
      </c>
      <c r="S162" s="48">
        <f>IF(R162&gt;tb_list[[#This Row],[Start Date]],WEEKNUM(tb_list[[#This Row],[Start Date]])-1,WEEKNUM(tb_list[[#This Row],[Start Date]]))</f>
        <v>45</v>
      </c>
      <c r="T162">
        <f>YEAR(tb_list[[#This Row],[Start Date]])</f>
        <v>2020</v>
      </c>
    </row>
    <row r="163" spans="1:20" x14ac:dyDescent="0.3">
      <c r="A163">
        <v>48760</v>
      </c>
      <c r="B163" t="s">
        <v>752</v>
      </c>
      <c r="C163" t="s">
        <v>16</v>
      </c>
      <c r="D163" t="s">
        <v>59</v>
      </c>
      <c r="E163">
        <v>7.17</v>
      </c>
      <c r="F163" s="50">
        <v>45203</v>
      </c>
      <c r="G163" s="50">
        <v>45213</v>
      </c>
      <c r="H163">
        <v>0</v>
      </c>
      <c r="I163">
        <v>2022</v>
      </c>
      <c r="J163" t="s">
        <v>17</v>
      </c>
      <c r="K163">
        <v>12</v>
      </c>
      <c r="L163">
        <v>0.3972222222222222</v>
      </c>
      <c r="M163">
        <v>4.7666666666666666</v>
      </c>
      <c r="N163">
        <v>11</v>
      </c>
      <c r="O163">
        <v>0.43333333333333329</v>
      </c>
      <c r="P163">
        <v>1.0909090909090911</v>
      </c>
      <c r="Q16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63" s="50">
        <f>DATE(YEAR(tb_list[[#This Row],[Start Date]]),1,1)+(WEEKNUM(tb_list[[#This Row],[Start Date]])-1)*7-WEEKDAY(DATE(YEAR(tb_list[[#This Row],[Start Date]]),1,1))+$V$1</f>
        <v>45206</v>
      </c>
      <c r="S163" s="48">
        <f>IF(R163&gt;tb_list[[#This Row],[Start Date]],WEEKNUM(tb_list[[#This Row],[Start Date]])-1,WEEKNUM(tb_list[[#This Row],[Start Date]]))</f>
        <v>39</v>
      </c>
      <c r="T163">
        <f>YEAR(tb_list[[#This Row],[Start Date]])</f>
        <v>2023</v>
      </c>
    </row>
    <row r="164" spans="1:20" x14ac:dyDescent="0.3">
      <c r="A164">
        <v>1281</v>
      </c>
      <c r="B164" t="s">
        <v>229</v>
      </c>
      <c r="C164" t="s">
        <v>16</v>
      </c>
      <c r="D164" t="s">
        <v>31</v>
      </c>
      <c r="E164">
        <v>7.74</v>
      </c>
      <c r="F164" s="50">
        <v>43497</v>
      </c>
      <c r="G164" s="50">
        <v>43512</v>
      </c>
      <c r="H164">
        <v>3</v>
      </c>
      <c r="I164">
        <v>2000</v>
      </c>
      <c r="J164" t="s">
        <v>19</v>
      </c>
      <c r="K164">
        <v>19</v>
      </c>
      <c r="L164">
        <v>0.4</v>
      </c>
      <c r="M164">
        <v>7.6000000000000014</v>
      </c>
      <c r="N164" s="26">
        <v>16</v>
      </c>
      <c r="O164">
        <v>0.47499999999999998</v>
      </c>
      <c r="P164">
        <v>1.1875</v>
      </c>
      <c r="Q16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64" s="50">
        <f>DATE(YEAR(tb_list[[#This Row],[Start Date]]),1,1)+(WEEKNUM(tb_list[[#This Row],[Start Date]])-1)*7-WEEKDAY(DATE(YEAR(tb_list[[#This Row],[Start Date]]),1,1))+$V$1</f>
        <v>43498</v>
      </c>
      <c r="S164" s="48">
        <f>IF(R164&gt;tb_list[[#This Row],[Start Date]],WEEKNUM(tb_list[[#This Row],[Start Date]])-1,WEEKNUM(tb_list[[#This Row],[Start Date]]))</f>
        <v>4</v>
      </c>
      <c r="T164">
        <f>YEAR(tb_list[[#This Row],[Start Date]])</f>
        <v>2019</v>
      </c>
    </row>
    <row r="165" spans="1:20" x14ac:dyDescent="0.3">
      <c r="A165">
        <v>40358</v>
      </c>
      <c r="B165" t="s">
        <v>230</v>
      </c>
      <c r="C165" t="s">
        <v>16</v>
      </c>
      <c r="D165" t="s">
        <v>22</v>
      </c>
      <c r="E165">
        <v>6.45</v>
      </c>
      <c r="F165" s="50">
        <v>44305</v>
      </c>
      <c r="G165" s="50">
        <v>44334</v>
      </c>
      <c r="H165">
        <v>3</v>
      </c>
      <c r="I165">
        <v>2020</v>
      </c>
      <c r="J165" t="s">
        <v>17</v>
      </c>
      <c r="K165">
        <v>12</v>
      </c>
      <c r="L165">
        <v>0.18333333333333329</v>
      </c>
      <c r="M165">
        <v>2.2000000000000002</v>
      </c>
      <c r="N165" s="26">
        <v>30</v>
      </c>
      <c r="O165">
        <v>7.333333333333332E-2</v>
      </c>
      <c r="P165">
        <v>0.4</v>
      </c>
      <c r="Q16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65" s="50">
        <f>DATE(YEAR(tb_list[[#This Row],[Start Date]]),1,1)+(WEEKNUM(tb_list[[#This Row],[Start Date]])-1)*7-WEEKDAY(DATE(YEAR(tb_list[[#This Row],[Start Date]]),1,1))+$V$1</f>
        <v>44310</v>
      </c>
      <c r="S165" s="48">
        <f>IF(R165&gt;tb_list[[#This Row],[Start Date]],WEEKNUM(tb_list[[#This Row],[Start Date]])-1,WEEKNUM(tb_list[[#This Row],[Start Date]]))</f>
        <v>16</v>
      </c>
      <c r="T165">
        <f>YEAR(tb_list[[#This Row],[Start Date]])</f>
        <v>2021</v>
      </c>
    </row>
    <row r="166" spans="1:20" x14ac:dyDescent="0.3">
      <c r="A166">
        <v>49605</v>
      </c>
      <c r="B166" t="s">
        <v>231</v>
      </c>
      <c r="C166" t="s">
        <v>3</v>
      </c>
      <c r="D166" t="s">
        <v>62</v>
      </c>
      <c r="E166">
        <v>6.53</v>
      </c>
      <c r="F166" s="50">
        <v>44776</v>
      </c>
      <c r="G166" s="50">
        <v>44787</v>
      </c>
      <c r="H166">
        <v>6</v>
      </c>
      <c r="I166">
        <v>2021</v>
      </c>
      <c r="J166" t="s">
        <v>5</v>
      </c>
      <c r="K166">
        <v>12</v>
      </c>
      <c r="L166">
        <v>8.8611111111111113E-2</v>
      </c>
      <c r="M166">
        <v>1.063333333333333</v>
      </c>
      <c r="N166" s="26">
        <v>12</v>
      </c>
      <c r="O166">
        <v>8.8611111111111127E-2</v>
      </c>
      <c r="P166">
        <v>1</v>
      </c>
      <c r="Q16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66" s="50">
        <f>DATE(YEAR(tb_list[[#This Row],[Start Date]]),1,1)+(WEEKNUM(tb_list[[#This Row],[Start Date]])-1)*7-WEEKDAY(DATE(YEAR(tb_list[[#This Row],[Start Date]]),1,1))+$V$1</f>
        <v>44779</v>
      </c>
      <c r="S166" s="48">
        <f>IF(R166&gt;tb_list[[#This Row],[Start Date]],WEEKNUM(tb_list[[#This Row],[Start Date]])-1,WEEKNUM(tb_list[[#This Row],[Start Date]]))</f>
        <v>31</v>
      </c>
      <c r="T166">
        <f>YEAR(tb_list[[#This Row],[Start Date]])</f>
        <v>2022</v>
      </c>
    </row>
    <row r="167" spans="1:20" x14ac:dyDescent="0.3">
      <c r="A167">
        <v>49869</v>
      </c>
      <c r="B167" t="s">
        <v>233</v>
      </c>
      <c r="C167" t="s">
        <v>8</v>
      </c>
      <c r="D167" t="s">
        <v>62</v>
      </c>
      <c r="E167">
        <v>6.42</v>
      </c>
      <c r="F167" s="50">
        <v>44787</v>
      </c>
      <c r="G167" s="50">
        <v>44787</v>
      </c>
      <c r="H167">
        <v>6</v>
      </c>
      <c r="I167">
        <v>2021</v>
      </c>
      <c r="J167" t="s">
        <v>19</v>
      </c>
      <c r="K167">
        <v>1</v>
      </c>
      <c r="L167">
        <v>8.611111111111111E-2</v>
      </c>
      <c r="M167">
        <v>8.611111111111111E-2</v>
      </c>
      <c r="N167" s="26">
        <v>1</v>
      </c>
      <c r="O167">
        <v>8.611111111111111E-2</v>
      </c>
      <c r="P167">
        <v>1</v>
      </c>
      <c r="Q16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67" s="50">
        <f>DATE(YEAR(tb_list[[#This Row],[Start Date]]),1,1)+(WEEKNUM(tb_list[[#This Row],[Start Date]])-1)*7-WEEKDAY(DATE(YEAR(tb_list[[#This Row],[Start Date]]),1,1))+$V$1</f>
        <v>44793</v>
      </c>
      <c r="S167" s="48">
        <f>IF(R167&gt;tb_list[[#This Row],[Start Date]],WEEKNUM(tb_list[[#This Row],[Start Date]])-1,WEEKNUM(tb_list[[#This Row],[Start Date]]))</f>
        <v>33</v>
      </c>
      <c r="T167">
        <f>YEAR(tb_list[[#This Row],[Start Date]])</f>
        <v>2022</v>
      </c>
    </row>
    <row r="168" spans="1:20" x14ac:dyDescent="0.3">
      <c r="A168">
        <v>39840</v>
      </c>
      <c r="B168" t="s">
        <v>753</v>
      </c>
      <c r="C168" t="s">
        <v>3</v>
      </c>
      <c r="D168" t="s">
        <v>4</v>
      </c>
      <c r="E168">
        <v>5.87</v>
      </c>
      <c r="F168" s="50">
        <v>45199</v>
      </c>
      <c r="G168" s="50">
        <v>45199</v>
      </c>
      <c r="H168">
        <v>6</v>
      </c>
      <c r="I168">
        <v>2019</v>
      </c>
      <c r="J168" t="s">
        <v>17</v>
      </c>
      <c r="K168">
        <v>1</v>
      </c>
      <c r="L168">
        <v>3.9166666666666669E-2</v>
      </c>
      <c r="M168">
        <v>3.9166666666666669E-2</v>
      </c>
      <c r="N168" s="26">
        <v>1</v>
      </c>
      <c r="O168">
        <v>3.9166666666666669E-2</v>
      </c>
      <c r="P168">
        <v>1</v>
      </c>
      <c r="Q16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68" s="50">
        <f>DATE(YEAR(tb_list[[#This Row],[Start Date]]),1,1)+(WEEKNUM(tb_list[[#This Row],[Start Date]])-1)*7-WEEKDAY(DATE(YEAR(tb_list[[#This Row],[Start Date]]),1,1))+$V$1</f>
        <v>45199</v>
      </c>
      <c r="S168" s="48">
        <f>IF(R168&gt;tb_list[[#This Row],[Start Date]],WEEKNUM(tb_list[[#This Row],[Start Date]])-1,WEEKNUM(tb_list[[#This Row],[Start Date]]))</f>
        <v>39</v>
      </c>
      <c r="T168">
        <f>YEAR(tb_list[[#This Row],[Start Date]])</f>
        <v>2023</v>
      </c>
    </row>
    <row r="169" spans="1:20" x14ac:dyDescent="0.3">
      <c r="A169">
        <v>41710</v>
      </c>
      <c r="B169" t="s">
        <v>234</v>
      </c>
      <c r="C169" t="s">
        <v>16</v>
      </c>
      <c r="D169" t="s">
        <v>59</v>
      </c>
      <c r="E169">
        <v>7.24</v>
      </c>
      <c r="F169" s="50">
        <v>44710</v>
      </c>
      <c r="G169" s="50">
        <v>44717</v>
      </c>
      <c r="H169">
        <v>6</v>
      </c>
      <c r="I169">
        <v>2021</v>
      </c>
      <c r="J169" t="s">
        <v>5</v>
      </c>
      <c r="K169">
        <v>13</v>
      </c>
      <c r="L169">
        <v>0.4</v>
      </c>
      <c r="M169">
        <v>5.2</v>
      </c>
      <c r="N169" s="26">
        <v>8</v>
      </c>
      <c r="O169">
        <v>0.65</v>
      </c>
      <c r="P169">
        <v>1.625</v>
      </c>
      <c r="Q16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69" s="50">
        <f>DATE(YEAR(tb_list[[#This Row],[Start Date]]),1,1)+(WEEKNUM(tb_list[[#This Row],[Start Date]])-1)*7-WEEKDAY(DATE(YEAR(tb_list[[#This Row],[Start Date]]),1,1))+$V$1</f>
        <v>44716</v>
      </c>
      <c r="S169" s="48">
        <f>IF(R169&gt;tb_list[[#This Row],[Start Date]],WEEKNUM(tb_list[[#This Row],[Start Date]])-1,WEEKNUM(tb_list[[#This Row],[Start Date]]))</f>
        <v>22</v>
      </c>
      <c r="T169">
        <f>YEAR(tb_list[[#This Row],[Start Date]])</f>
        <v>2022</v>
      </c>
    </row>
    <row r="170" spans="1:20" x14ac:dyDescent="0.3">
      <c r="A170">
        <v>49930</v>
      </c>
      <c r="B170" t="s">
        <v>235</v>
      </c>
      <c r="C170" t="s">
        <v>16</v>
      </c>
      <c r="D170" t="s">
        <v>59</v>
      </c>
      <c r="E170">
        <v>7.44</v>
      </c>
      <c r="F170" s="50">
        <v>44728</v>
      </c>
      <c r="G170" s="50">
        <v>44730</v>
      </c>
      <c r="H170">
        <v>5</v>
      </c>
      <c r="I170">
        <v>2022</v>
      </c>
      <c r="J170" t="s">
        <v>9</v>
      </c>
      <c r="K170">
        <v>13</v>
      </c>
      <c r="L170">
        <v>0.4</v>
      </c>
      <c r="M170">
        <v>5.2</v>
      </c>
      <c r="N170">
        <v>3</v>
      </c>
      <c r="O170">
        <v>1.7333333333333329</v>
      </c>
      <c r="P170">
        <v>4.333333333333333</v>
      </c>
      <c r="Q17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70" s="50">
        <f>DATE(YEAR(tb_list[[#This Row],[Start Date]]),1,1)+(WEEKNUM(tb_list[[#This Row],[Start Date]])-1)*7-WEEKDAY(DATE(YEAR(tb_list[[#This Row],[Start Date]]),1,1))+$V$1</f>
        <v>44730</v>
      </c>
      <c r="S170" s="48">
        <f>IF(R170&gt;tb_list[[#This Row],[Start Date]],WEEKNUM(tb_list[[#This Row],[Start Date]])-1,WEEKNUM(tb_list[[#This Row],[Start Date]]))</f>
        <v>24</v>
      </c>
      <c r="T170">
        <f>YEAR(tb_list[[#This Row],[Start Date]])</f>
        <v>2022</v>
      </c>
    </row>
    <row r="171" spans="1:20" x14ac:dyDescent="0.3">
      <c r="A171">
        <v>129</v>
      </c>
      <c r="B171" t="s">
        <v>236</v>
      </c>
      <c r="C171" t="s">
        <v>16</v>
      </c>
      <c r="D171" t="s">
        <v>22</v>
      </c>
      <c r="E171">
        <v>7.55</v>
      </c>
      <c r="F171" s="50">
        <v>43003</v>
      </c>
      <c r="G171" s="50">
        <v>43033</v>
      </c>
      <c r="H171">
        <v>7</v>
      </c>
      <c r="I171">
        <v>2000</v>
      </c>
      <c r="J171" t="s">
        <v>17</v>
      </c>
      <c r="K171">
        <v>50</v>
      </c>
      <c r="L171">
        <v>0.3888888888888889</v>
      </c>
      <c r="M171">
        <v>19.44444444444445</v>
      </c>
      <c r="N171" s="26">
        <v>31</v>
      </c>
      <c r="O171">
        <v>0.62724014336917566</v>
      </c>
      <c r="P171">
        <v>1.612903225806452</v>
      </c>
      <c r="Q17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71" s="50">
        <f>DATE(YEAR(tb_list[[#This Row],[Start Date]]),1,1)+(WEEKNUM(tb_list[[#This Row],[Start Date]])-1)*7-WEEKDAY(DATE(YEAR(tb_list[[#This Row],[Start Date]]),1,1))+$V$1</f>
        <v>43008</v>
      </c>
      <c r="S171" s="48">
        <f>IF(R171&gt;tb_list[[#This Row],[Start Date]],WEEKNUM(tb_list[[#This Row],[Start Date]])-1,WEEKNUM(tb_list[[#This Row],[Start Date]]))</f>
        <v>38</v>
      </c>
      <c r="T171">
        <f>YEAR(tb_list[[#This Row],[Start Date]])</f>
        <v>2017</v>
      </c>
    </row>
    <row r="172" spans="1:20" x14ac:dyDescent="0.3">
      <c r="A172">
        <v>484</v>
      </c>
      <c r="B172" t="s">
        <v>237</v>
      </c>
      <c r="C172" t="s">
        <v>85</v>
      </c>
      <c r="D172" t="s">
        <v>22</v>
      </c>
      <c r="E172">
        <v>7.31</v>
      </c>
      <c r="F172" s="50">
        <v>44144</v>
      </c>
      <c r="G172" s="50">
        <v>44144</v>
      </c>
      <c r="H172">
        <v>6</v>
      </c>
      <c r="I172">
        <v>2001</v>
      </c>
      <c r="J172" t="s">
        <v>5</v>
      </c>
      <c r="K172">
        <v>1</v>
      </c>
      <c r="L172">
        <v>1.583333333333333</v>
      </c>
      <c r="M172">
        <v>1.583333333333333</v>
      </c>
      <c r="N172" s="26">
        <v>1</v>
      </c>
      <c r="O172">
        <v>1.583333333333333</v>
      </c>
      <c r="P172">
        <v>1</v>
      </c>
      <c r="Q17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72" s="50">
        <f>DATE(YEAR(tb_list[[#This Row],[Start Date]]),1,1)+(WEEKNUM(tb_list[[#This Row],[Start Date]])-1)*7-WEEKDAY(DATE(YEAR(tb_list[[#This Row],[Start Date]]),1,1))+$V$1</f>
        <v>44149</v>
      </c>
      <c r="S172" s="48">
        <f>IF(R172&gt;tb_list[[#This Row],[Start Date]],WEEKNUM(tb_list[[#This Row],[Start Date]])-1,WEEKNUM(tb_list[[#This Row],[Start Date]]))</f>
        <v>45</v>
      </c>
      <c r="T172">
        <f>YEAR(tb_list[[#This Row],[Start Date]])</f>
        <v>2020</v>
      </c>
    </row>
    <row r="173" spans="1:20" x14ac:dyDescent="0.3">
      <c r="A173">
        <v>4476</v>
      </c>
      <c r="B173" t="s">
        <v>238</v>
      </c>
      <c r="C173" t="s">
        <v>50</v>
      </c>
      <c r="D173" t="s">
        <v>22</v>
      </c>
      <c r="E173">
        <v>6.88</v>
      </c>
      <c r="F173" s="50">
        <v>44144</v>
      </c>
      <c r="G173" s="50">
        <v>44144</v>
      </c>
      <c r="H173">
        <v>4</v>
      </c>
      <c r="I173">
        <v>2002</v>
      </c>
      <c r="J173" t="s">
        <v>5</v>
      </c>
      <c r="K173">
        <v>1</v>
      </c>
      <c r="L173">
        <v>0.76666666666666672</v>
      </c>
      <c r="M173">
        <v>0.76666666666666672</v>
      </c>
      <c r="N173" s="26">
        <v>1</v>
      </c>
      <c r="O173">
        <v>0.76666666666666672</v>
      </c>
      <c r="P173">
        <v>1</v>
      </c>
      <c r="Q17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73" s="50">
        <f>DATE(YEAR(tb_list[[#This Row],[Start Date]]),1,1)+(WEEKNUM(tb_list[[#This Row],[Start Date]])-1)*7-WEEKDAY(DATE(YEAR(tb_list[[#This Row],[Start Date]]),1,1))+$V$1</f>
        <v>44149</v>
      </c>
      <c r="S173" s="48">
        <f>IF(R173&gt;tb_list[[#This Row],[Start Date]],WEEKNUM(tb_list[[#This Row],[Start Date]])-1,WEEKNUM(tb_list[[#This Row],[Start Date]]))</f>
        <v>45</v>
      </c>
      <c r="T173">
        <f>YEAR(tb_list[[#This Row],[Start Date]])</f>
        <v>2020</v>
      </c>
    </row>
    <row r="174" spans="1:20" x14ac:dyDescent="0.3">
      <c r="A174">
        <v>132</v>
      </c>
      <c r="B174" t="s">
        <v>239</v>
      </c>
      <c r="C174" t="s">
        <v>16</v>
      </c>
      <c r="D174" t="s">
        <v>22</v>
      </c>
      <c r="E174">
        <v>7.58</v>
      </c>
      <c r="F174" s="50">
        <v>43010</v>
      </c>
      <c r="G174" s="50">
        <v>43022</v>
      </c>
      <c r="H174">
        <v>7</v>
      </c>
      <c r="I174">
        <v>2002</v>
      </c>
      <c r="J174" t="s">
        <v>19</v>
      </c>
      <c r="K174">
        <v>49</v>
      </c>
      <c r="L174">
        <v>0.4</v>
      </c>
      <c r="M174">
        <v>19.600000000000001</v>
      </c>
      <c r="N174" s="26">
        <v>13</v>
      </c>
      <c r="O174">
        <v>1.5076923076923081</v>
      </c>
      <c r="P174">
        <v>3.7692307692307692</v>
      </c>
      <c r="Q17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74" s="50">
        <f>DATE(YEAR(tb_list[[#This Row],[Start Date]]),1,1)+(WEEKNUM(tb_list[[#This Row],[Start Date]])-1)*7-WEEKDAY(DATE(YEAR(tb_list[[#This Row],[Start Date]]),1,1))+$V$1</f>
        <v>43015</v>
      </c>
      <c r="S174" s="48">
        <f>IF(R174&gt;tb_list[[#This Row],[Start Date]],WEEKNUM(tb_list[[#This Row],[Start Date]])-1,WEEKNUM(tb_list[[#This Row],[Start Date]]))</f>
        <v>39</v>
      </c>
      <c r="T174">
        <f>YEAR(tb_list[[#This Row],[Start Date]])</f>
        <v>2017</v>
      </c>
    </row>
    <row r="175" spans="1:20" x14ac:dyDescent="0.3">
      <c r="A175">
        <v>39533</v>
      </c>
      <c r="B175" t="s">
        <v>240</v>
      </c>
      <c r="C175" t="s">
        <v>16</v>
      </c>
      <c r="D175" t="s">
        <v>22</v>
      </c>
      <c r="E175">
        <v>8.32</v>
      </c>
      <c r="F175" s="50">
        <v>43860</v>
      </c>
      <c r="G175" s="50">
        <v>43866</v>
      </c>
      <c r="H175">
        <v>8</v>
      </c>
      <c r="I175">
        <v>2019</v>
      </c>
      <c r="J175" t="s">
        <v>5</v>
      </c>
      <c r="K175">
        <v>11</v>
      </c>
      <c r="L175">
        <v>0.37916666666666671</v>
      </c>
      <c r="M175">
        <v>4.1708333333333334</v>
      </c>
      <c r="N175" s="26">
        <v>7</v>
      </c>
      <c r="O175">
        <v>0.59583333333333333</v>
      </c>
      <c r="P175">
        <v>1.571428571428571</v>
      </c>
      <c r="Q17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75" s="50">
        <f>DATE(YEAR(tb_list[[#This Row],[Start Date]]),1,1)+(WEEKNUM(tb_list[[#This Row],[Start Date]])-1)*7-WEEKDAY(DATE(YEAR(tb_list[[#This Row],[Start Date]]),1,1))+$V$1</f>
        <v>43862</v>
      </c>
      <c r="S175" s="48">
        <f>IF(R175&gt;tb_list[[#This Row],[Start Date]],WEEKNUM(tb_list[[#This Row],[Start Date]])-1,WEEKNUM(tb_list[[#This Row],[Start Date]]))</f>
        <v>4</v>
      </c>
      <c r="T175">
        <f>YEAR(tb_list[[#This Row],[Start Date]])</f>
        <v>2020</v>
      </c>
    </row>
    <row r="176" spans="1:20" x14ac:dyDescent="0.3">
      <c r="A176">
        <v>40421</v>
      </c>
      <c r="B176" t="s">
        <v>754</v>
      </c>
      <c r="C176" t="s">
        <v>85</v>
      </c>
      <c r="D176" t="s">
        <v>22</v>
      </c>
      <c r="E176">
        <v>8.14</v>
      </c>
      <c r="F176" s="50">
        <v>45100</v>
      </c>
      <c r="G176" s="50">
        <v>45100</v>
      </c>
      <c r="H176">
        <v>8</v>
      </c>
      <c r="I176">
        <v>2020</v>
      </c>
      <c r="J176" t="s">
        <v>5</v>
      </c>
      <c r="K176">
        <v>1</v>
      </c>
      <c r="L176">
        <v>0.98333333333333328</v>
      </c>
      <c r="M176">
        <v>0.98333333333333328</v>
      </c>
      <c r="N176" s="26">
        <v>1</v>
      </c>
      <c r="O176">
        <v>0.98333333333333328</v>
      </c>
      <c r="P176">
        <v>1</v>
      </c>
      <c r="Q17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76" s="50">
        <f>DATE(YEAR(tb_list[[#This Row],[Start Date]]),1,1)+(WEEKNUM(tb_list[[#This Row],[Start Date]])-1)*7-WEEKDAY(DATE(YEAR(tb_list[[#This Row],[Start Date]]),1,1))+$V$1</f>
        <v>45101</v>
      </c>
      <c r="S176" s="48">
        <f>IF(R176&gt;tb_list[[#This Row],[Start Date]],WEEKNUM(tb_list[[#This Row],[Start Date]])-1,WEEKNUM(tb_list[[#This Row],[Start Date]]))</f>
        <v>24</v>
      </c>
      <c r="T176">
        <f>YEAR(tb_list[[#This Row],[Start Date]])</f>
        <v>2023</v>
      </c>
    </row>
    <row r="177" spans="1:20" x14ac:dyDescent="0.3">
      <c r="A177">
        <v>39463</v>
      </c>
      <c r="B177" t="s">
        <v>241</v>
      </c>
      <c r="C177" t="s">
        <v>16</v>
      </c>
      <c r="D177" t="s">
        <v>22</v>
      </c>
      <c r="E177">
        <v>6.98</v>
      </c>
      <c r="F177" s="50">
        <v>44134</v>
      </c>
      <c r="G177" s="50">
        <v>44136</v>
      </c>
      <c r="H177">
        <v>7</v>
      </c>
      <c r="I177">
        <v>2020</v>
      </c>
      <c r="J177" t="s">
        <v>17</v>
      </c>
      <c r="K177">
        <v>13</v>
      </c>
      <c r="L177">
        <v>0.3963888888888889</v>
      </c>
      <c r="M177">
        <v>5.1530555555555564</v>
      </c>
      <c r="N177">
        <v>3</v>
      </c>
      <c r="O177">
        <v>1.7176851851851851</v>
      </c>
      <c r="P177">
        <v>4.333333333333333</v>
      </c>
      <c r="Q17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77" s="50">
        <f>DATE(YEAR(tb_list[[#This Row],[Start Date]]),1,1)+(WEEKNUM(tb_list[[#This Row],[Start Date]])-1)*7-WEEKDAY(DATE(YEAR(tb_list[[#This Row],[Start Date]]),1,1))+$V$1</f>
        <v>44135</v>
      </c>
      <c r="S177" s="48">
        <f>IF(R177&gt;tb_list[[#This Row],[Start Date]],WEEKNUM(tb_list[[#This Row],[Start Date]])-1,WEEKNUM(tb_list[[#This Row],[Start Date]]))</f>
        <v>43</v>
      </c>
      <c r="T177">
        <f>YEAR(tb_list[[#This Row],[Start Date]])</f>
        <v>2020</v>
      </c>
    </row>
    <row r="178" spans="1:20" x14ac:dyDescent="0.3">
      <c r="A178">
        <v>43229</v>
      </c>
      <c r="B178" t="s">
        <v>242</v>
      </c>
      <c r="C178" t="s">
        <v>16</v>
      </c>
      <c r="D178" t="s">
        <v>4</v>
      </c>
      <c r="E178">
        <v>6.65</v>
      </c>
      <c r="F178" s="50">
        <v>44565</v>
      </c>
      <c r="G178" s="50">
        <v>44578</v>
      </c>
      <c r="H178">
        <v>5</v>
      </c>
      <c r="I178">
        <v>2021</v>
      </c>
      <c r="J178" t="s">
        <v>17</v>
      </c>
      <c r="K178">
        <v>13</v>
      </c>
      <c r="L178">
        <v>0.39305555555555549</v>
      </c>
      <c r="M178">
        <v>5.1097222222222216</v>
      </c>
      <c r="N178">
        <v>14</v>
      </c>
      <c r="O178">
        <v>0.36498015873015882</v>
      </c>
      <c r="P178">
        <v>0.9285714285714286</v>
      </c>
      <c r="Q17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78" s="50">
        <f>DATE(YEAR(tb_list[[#This Row],[Start Date]]),1,1)+(WEEKNUM(tb_list[[#This Row],[Start Date]])-1)*7-WEEKDAY(DATE(YEAR(tb_list[[#This Row],[Start Date]]),1,1))+$V$1</f>
        <v>44569</v>
      </c>
      <c r="S178" s="48">
        <f>IF(R178&gt;tb_list[[#This Row],[Start Date]],WEEKNUM(tb_list[[#This Row],[Start Date]])-1,WEEKNUM(tb_list[[#This Row],[Start Date]]))</f>
        <v>1</v>
      </c>
      <c r="T178">
        <f>YEAR(tb_list[[#This Row],[Start Date]])</f>
        <v>2022</v>
      </c>
    </row>
    <row r="179" spans="1:20" x14ac:dyDescent="0.3">
      <c r="A179">
        <v>42074</v>
      </c>
      <c r="B179" t="s">
        <v>755</v>
      </c>
      <c r="C179" t="s">
        <v>85</v>
      </c>
      <c r="D179" t="s">
        <v>122</v>
      </c>
      <c r="E179">
        <v>6.51</v>
      </c>
      <c r="F179" s="50">
        <v>45199</v>
      </c>
      <c r="G179" s="50">
        <v>45199</v>
      </c>
      <c r="H179">
        <v>7</v>
      </c>
      <c r="I179">
        <v>2020</v>
      </c>
      <c r="J179" t="s">
        <v>9</v>
      </c>
      <c r="K179">
        <v>1</v>
      </c>
      <c r="L179">
        <v>0.46666666666666667</v>
      </c>
      <c r="M179">
        <v>0.46666666666666667</v>
      </c>
      <c r="N179" s="26">
        <v>1</v>
      </c>
      <c r="O179">
        <v>0.46666666666666667</v>
      </c>
      <c r="P179">
        <v>1</v>
      </c>
      <c r="Q17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79" s="50">
        <f>DATE(YEAR(tb_list[[#This Row],[Start Date]]),1,1)+(WEEKNUM(tb_list[[#This Row],[Start Date]])-1)*7-WEEKDAY(DATE(YEAR(tb_list[[#This Row],[Start Date]]),1,1))+$V$1</f>
        <v>45199</v>
      </c>
      <c r="S179" s="48">
        <f>IF(R179&gt;tb_list[[#This Row],[Start Date]],WEEKNUM(tb_list[[#This Row],[Start Date]])-1,WEEKNUM(tb_list[[#This Row],[Start Date]]))</f>
        <v>39</v>
      </c>
      <c r="T179">
        <f>YEAR(tb_list[[#This Row],[Start Date]])</f>
        <v>2023</v>
      </c>
    </row>
    <row r="180" spans="1:20" x14ac:dyDescent="0.3">
      <c r="A180">
        <v>42984</v>
      </c>
      <c r="B180" t="s">
        <v>243</v>
      </c>
      <c r="C180" t="s">
        <v>69</v>
      </c>
      <c r="D180" t="s">
        <v>108</v>
      </c>
      <c r="E180">
        <v>8.32</v>
      </c>
      <c r="F180" s="50">
        <v>44256</v>
      </c>
      <c r="G180" s="50">
        <v>44256</v>
      </c>
      <c r="H180">
        <v>8</v>
      </c>
      <c r="I180">
        <v>2020</v>
      </c>
      <c r="J180" t="s">
        <v>5</v>
      </c>
      <c r="K180">
        <v>1</v>
      </c>
      <c r="L180">
        <v>5.3888888888888889E-2</v>
      </c>
      <c r="M180">
        <v>5.3888888888888889E-2</v>
      </c>
      <c r="N180" s="26">
        <v>1</v>
      </c>
      <c r="O180">
        <v>5.3888888888888889E-2</v>
      </c>
      <c r="P180">
        <v>1</v>
      </c>
      <c r="Q18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80" s="50">
        <f>DATE(YEAR(tb_list[[#This Row],[Start Date]]),1,1)+(WEEKNUM(tb_list[[#This Row],[Start Date]])-1)*7-WEEKDAY(DATE(YEAR(tb_list[[#This Row],[Start Date]]),1,1))+$V$1</f>
        <v>44261</v>
      </c>
      <c r="S180" s="48">
        <f>IF(R180&gt;tb_list[[#This Row],[Start Date]],WEEKNUM(tb_list[[#This Row],[Start Date]])-1,WEEKNUM(tb_list[[#This Row],[Start Date]]))</f>
        <v>9</v>
      </c>
      <c r="T180">
        <f>YEAR(tb_list[[#This Row],[Start Date]])</f>
        <v>2021</v>
      </c>
    </row>
    <row r="181" spans="1:20" x14ac:dyDescent="0.3">
      <c r="A181">
        <v>39417</v>
      </c>
      <c r="B181" t="s">
        <v>244</v>
      </c>
      <c r="C181" t="s">
        <v>16</v>
      </c>
      <c r="D181" t="s">
        <v>4</v>
      </c>
      <c r="E181">
        <v>6.67</v>
      </c>
      <c r="F181" s="50">
        <v>43787</v>
      </c>
      <c r="G181" s="50">
        <v>43791</v>
      </c>
      <c r="H181">
        <v>5</v>
      </c>
      <c r="I181">
        <v>2019</v>
      </c>
      <c r="J181" t="s">
        <v>5</v>
      </c>
      <c r="K181">
        <v>13</v>
      </c>
      <c r="L181">
        <v>0.40833333333333333</v>
      </c>
      <c r="M181">
        <v>5.3083333333333336</v>
      </c>
      <c r="N181">
        <v>5</v>
      </c>
      <c r="O181">
        <v>1.061666666666667</v>
      </c>
      <c r="P181">
        <v>2.6</v>
      </c>
      <c r="Q18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81" s="50">
        <f>DATE(YEAR(tb_list[[#This Row],[Start Date]]),1,1)+(WEEKNUM(tb_list[[#This Row],[Start Date]])-1)*7-WEEKDAY(DATE(YEAR(tb_list[[#This Row],[Start Date]]),1,1))+$V$1</f>
        <v>43792</v>
      </c>
      <c r="S181" s="48">
        <f>IF(R181&gt;tb_list[[#This Row],[Start Date]],WEEKNUM(tb_list[[#This Row],[Start Date]])-1,WEEKNUM(tb_list[[#This Row],[Start Date]]))</f>
        <v>46</v>
      </c>
      <c r="T181">
        <f>YEAR(tb_list[[#This Row],[Start Date]])</f>
        <v>2019</v>
      </c>
    </row>
    <row r="182" spans="1:20" x14ac:dyDescent="0.3">
      <c r="A182">
        <v>287</v>
      </c>
      <c r="B182" t="s">
        <v>246</v>
      </c>
      <c r="C182" t="s">
        <v>16</v>
      </c>
      <c r="D182" t="s">
        <v>22</v>
      </c>
      <c r="E182">
        <v>7.46</v>
      </c>
      <c r="F182" s="50">
        <v>43374</v>
      </c>
      <c r="G182" s="50">
        <v>43388</v>
      </c>
      <c r="H182">
        <v>7</v>
      </c>
      <c r="I182">
        <v>2001</v>
      </c>
      <c r="J182" t="s">
        <v>9</v>
      </c>
      <c r="K182">
        <v>24</v>
      </c>
      <c r="L182">
        <v>0.41666666666666669</v>
      </c>
      <c r="M182">
        <v>10</v>
      </c>
      <c r="N182" s="26">
        <v>15</v>
      </c>
      <c r="O182">
        <v>0.66666666666666663</v>
      </c>
      <c r="P182">
        <v>1.6</v>
      </c>
      <c r="Q18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82" s="50">
        <f>DATE(YEAR(tb_list[[#This Row],[Start Date]]),1,1)+(WEEKNUM(tb_list[[#This Row],[Start Date]])-1)*7-WEEKDAY(DATE(YEAR(tb_list[[#This Row],[Start Date]]),1,1))+$V$1</f>
        <v>43379</v>
      </c>
      <c r="S182" s="48">
        <f>IF(R182&gt;tb_list[[#This Row],[Start Date]],WEEKNUM(tb_list[[#This Row],[Start Date]])-1,WEEKNUM(tb_list[[#This Row],[Start Date]]))</f>
        <v>39</v>
      </c>
      <c r="T182">
        <f>YEAR(tb_list[[#This Row],[Start Date]])</f>
        <v>2018</v>
      </c>
    </row>
    <row r="183" spans="1:20" x14ac:dyDescent="0.3">
      <c r="A183">
        <v>551</v>
      </c>
      <c r="B183" t="s">
        <v>248</v>
      </c>
      <c r="C183" t="s">
        <v>16</v>
      </c>
      <c r="D183" t="s">
        <v>22</v>
      </c>
      <c r="E183">
        <v>7.49</v>
      </c>
      <c r="F183" s="50">
        <v>43388</v>
      </c>
      <c r="G183" s="50">
        <v>43404</v>
      </c>
      <c r="H183">
        <v>7</v>
      </c>
      <c r="I183">
        <v>2001</v>
      </c>
      <c r="J183" t="s">
        <v>5</v>
      </c>
      <c r="K183">
        <v>24</v>
      </c>
      <c r="L183">
        <v>0.40555555555555561</v>
      </c>
      <c r="M183">
        <v>9.7333333333333343</v>
      </c>
      <c r="N183" s="26">
        <v>17</v>
      </c>
      <c r="O183">
        <v>0.57254901960784321</v>
      </c>
      <c r="P183">
        <v>1.411764705882353</v>
      </c>
      <c r="Q18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83" s="50">
        <f>DATE(YEAR(tb_list[[#This Row],[Start Date]]),1,1)+(WEEKNUM(tb_list[[#This Row],[Start Date]])-1)*7-WEEKDAY(DATE(YEAR(tb_list[[#This Row],[Start Date]]),1,1))+$V$1</f>
        <v>43393</v>
      </c>
      <c r="S183" s="48">
        <f>IF(R183&gt;tb_list[[#This Row],[Start Date]],WEEKNUM(tb_list[[#This Row],[Start Date]])-1,WEEKNUM(tb_list[[#This Row],[Start Date]]))</f>
        <v>41</v>
      </c>
      <c r="T183">
        <f>YEAR(tb_list[[#This Row],[Start Date]])</f>
        <v>2018</v>
      </c>
    </row>
    <row r="184" spans="1:20" x14ac:dyDescent="0.3">
      <c r="A184">
        <v>11995</v>
      </c>
      <c r="B184" t="s">
        <v>756</v>
      </c>
      <c r="C184" t="s">
        <v>85</v>
      </c>
      <c r="D184" t="s">
        <v>4</v>
      </c>
      <c r="E184">
        <v>5.26</v>
      </c>
      <c r="F184" s="50">
        <v>45148</v>
      </c>
      <c r="G184" s="50">
        <v>45148</v>
      </c>
      <c r="H184">
        <v>5</v>
      </c>
      <c r="I184">
        <v>2002</v>
      </c>
      <c r="J184" t="s">
        <v>17</v>
      </c>
      <c r="K184">
        <v>1</v>
      </c>
      <c r="L184">
        <v>1.5166666666666671</v>
      </c>
      <c r="M184">
        <v>1.5166666666666671</v>
      </c>
      <c r="N184" s="26">
        <v>1</v>
      </c>
      <c r="O184">
        <v>1.5166666666666671</v>
      </c>
      <c r="P184">
        <v>1</v>
      </c>
      <c r="Q18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84" s="50">
        <f>DATE(YEAR(tb_list[[#This Row],[Start Date]]),1,1)+(WEEKNUM(tb_list[[#This Row],[Start Date]])-1)*7-WEEKDAY(DATE(YEAR(tb_list[[#This Row],[Start Date]]),1,1))+$V$1</f>
        <v>45150</v>
      </c>
      <c r="S184" s="48">
        <f>IF(R184&gt;tb_list[[#This Row],[Start Date]],WEEKNUM(tb_list[[#This Row],[Start Date]])-1,WEEKNUM(tb_list[[#This Row],[Start Date]]))</f>
        <v>31</v>
      </c>
      <c r="T184">
        <f>YEAR(tb_list[[#This Row],[Start Date]])</f>
        <v>2023</v>
      </c>
    </row>
    <row r="185" spans="1:20" x14ac:dyDescent="0.3">
      <c r="A185">
        <v>49691</v>
      </c>
      <c r="B185" t="s">
        <v>249</v>
      </c>
      <c r="C185" t="s">
        <v>16</v>
      </c>
      <c r="D185" t="s">
        <v>4</v>
      </c>
      <c r="E185">
        <v>6.13</v>
      </c>
      <c r="F185" s="50">
        <v>45023</v>
      </c>
      <c r="G185" s="50">
        <v>45035</v>
      </c>
      <c r="H185">
        <v>4</v>
      </c>
      <c r="I185">
        <v>2022</v>
      </c>
      <c r="J185" t="s">
        <v>17</v>
      </c>
      <c r="K185">
        <v>13</v>
      </c>
      <c r="L185">
        <v>0.39444444444444438</v>
      </c>
      <c r="M185">
        <v>5.1277777777777773</v>
      </c>
      <c r="N185">
        <v>13</v>
      </c>
      <c r="O185">
        <v>0.39444444444444438</v>
      </c>
      <c r="P185">
        <v>1</v>
      </c>
      <c r="Q18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85" s="50">
        <f>DATE(YEAR(tb_list[[#This Row],[Start Date]]),1,1)+(WEEKNUM(tb_list[[#This Row],[Start Date]])-1)*7-WEEKDAY(DATE(YEAR(tb_list[[#This Row],[Start Date]]),1,1))+$V$1</f>
        <v>45024</v>
      </c>
      <c r="S185" s="48">
        <f>IF(R185&gt;tb_list[[#This Row],[Start Date]],WEEKNUM(tb_list[[#This Row],[Start Date]])-1,WEEKNUM(tb_list[[#This Row],[Start Date]]))</f>
        <v>13</v>
      </c>
      <c r="T185">
        <f>YEAR(tb_list[[#This Row],[Start Date]])</f>
        <v>2023</v>
      </c>
    </row>
    <row r="186" spans="1:20" x14ac:dyDescent="0.3">
      <c r="A186">
        <v>49964</v>
      </c>
      <c r="B186" t="s">
        <v>250</v>
      </c>
      <c r="C186" t="s">
        <v>69</v>
      </c>
      <c r="D186" t="s">
        <v>4</v>
      </c>
      <c r="E186">
        <v>7.08</v>
      </c>
      <c r="F186" s="50">
        <v>44991</v>
      </c>
      <c r="G186" s="50">
        <v>44991</v>
      </c>
      <c r="H186">
        <v>6</v>
      </c>
      <c r="I186">
        <v>2021</v>
      </c>
      <c r="J186" t="s">
        <v>5</v>
      </c>
      <c r="K186">
        <v>1</v>
      </c>
      <c r="L186">
        <v>7.7777777777777779E-2</v>
      </c>
      <c r="M186">
        <v>7.7777777777777779E-2</v>
      </c>
      <c r="N186">
        <v>1</v>
      </c>
      <c r="O186">
        <v>7.7777777777777779E-2</v>
      </c>
      <c r="P186">
        <v>1</v>
      </c>
      <c r="Q18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86" s="50">
        <f>DATE(YEAR(tb_list[[#This Row],[Start Date]]),1,1)+(WEEKNUM(tb_list[[#This Row],[Start Date]])-1)*7-WEEKDAY(DATE(YEAR(tb_list[[#This Row],[Start Date]]),1,1))+$V$1</f>
        <v>44996</v>
      </c>
      <c r="S186" s="48">
        <f>IF(R186&gt;tb_list[[#This Row],[Start Date]],WEEKNUM(tb_list[[#This Row],[Start Date]])-1,WEEKNUM(tb_list[[#This Row],[Start Date]]))</f>
        <v>9</v>
      </c>
      <c r="T186">
        <f>YEAR(tb_list[[#This Row],[Start Date]])</f>
        <v>2023</v>
      </c>
    </row>
    <row r="187" spans="1:20" x14ac:dyDescent="0.3">
      <c r="A187">
        <v>650</v>
      </c>
      <c r="B187" t="s">
        <v>251</v>
      </c>
      <c r="C187" t="s">
        <v>50</v>
      </c>
      <c r="D187" t="s">
        <v>22</v>
      </c>
      <c r="E187">
        <v>7.36</v>
      </c>
      <c r="F187" s="50">
        <v>44974</v>
      </c>
      <c r="G187" s="50">
        <v>44975</v>
      </c>
      <c r="H187">
        <v>6</v>
      </c>
      <c r="I187">
        <v>1995</v>
      </c>
      <c r="J187" t="s">
        <v>19</v>
      </c>
      <c r="K187">
        <v>3</v>
      </c>
      <c r="L187">
        <v>0.48333333333333328</v>
      </c>
      <c r="M187">
        <v>1.45</v>
      </c>
      <c r="N187">
        <v>2</v>
      </c>
      <c r="O187">
        <v>0.72499999999999998</v>
      </c>
      <c r="P187">
        <v>1.5</v>
      </c>
      <c r="Q18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87" s="50">
        <f>DATE(YEAR(tb_list[[#This Row],[Start Date]]),1,1)+(WEEKNUM(tb_list[[#This Row],[Start Date]])-1)*7-WEEKDAY(DATE(YEAR(tb_list[[#This Row],[Start Date]]),1,1))+$V$1</f>
        <v>44975</v>
      </c>
      <c r="S187" s="48">
        <f>IF(R187&gt;tb_list[[#This Row],[Start Date]],WEEKNUM(tb_list[[#This Row],[Start Date]])-1,WEEKNUM(tb_list[[#This Row],[Start Date]]))</f>
        <v>6</v>
      </c>
      <c r="T187">
        <f>YEAR(tb_list[[#This Row],[Start Date]])</f>
        <v>2023</v>
      </c>
    </row>
    <row r="188" spans="1:20" x14ac:dyDescent="0.3">
      <c r="A188">
        <v>48644</v>
      </c>
      <c r="B188" t="s">
        <v>252</v>
      </c>
      <c r="C188" t="s">
        <v>16</v>
      </c>
      <c r="D188" t="s">
        <v>4</v>
      </c>
      <c r="E188">
        <v>6.31</v>
      </c>
      <c r="F188" s="50">
        <v>44741</v>
      </c>
      <c r="G188" s="50">
        <v>44759</v>
      </c>
      <c r="H188">
        <v>6</v>
      </c>
      <c r="I188">
        <v>2021</v>
      </c>
      <c r="J188" t="s">
        <v>19</v>
      </c>
      <c r="K188">
        <v>12</v>
      </c>
      <c r="L188">
        <v>0.39444444444444438</v>
      </c>
      <c r="M188">
        <v>4.7333333333333334</v>
      </c>
      <c r="N188" s="26">
        <v>19</v>
      </c>
      <c r="O188">
        <v>0.24912280701754391</v>
      </c>
      <c r="P188">
        <v>0.63157894736842102</v>
      </c>
      <c r="Q18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88" s="50">
        <f>DATE(YEAR(tb_list[[#This Row],[Start Date]]),1,1)+(WEEKNUM(tb_list[[#This Row],[Start Date]])-1)*7-WEEKDAY(DATE(YEAR(tb_list[[#This Row],[Start Date]]),1,1))+$V$1</f>
        <v>44744</v>
      </c>
      <c r="S188" s="48">
        <f>IF(R188&gt;tb_list[[#This Row],[Start Date]],WEEKNUM(tb_list[[#This Row],[Start Date]])-1,WEEKNUM(tb_list[[#This Row],[Start Date]]))</f>
        <v>26</v>
      </c>
      <c r="T188">
        <f>YEAR(tb_list[[#This Row],[Start Date]])</f>
        <v>2022</v>
      </c>
    </row>
    <row r="189" spans="1:20" x14ac:dyDescent="0.3">
      <c r="A189">
        <v>45620</v>
      </c>
      <c r="B189" t="s">
        <v>253</v>
      </c>
      <c r="C189" t="s">
        <v>85</v>
      </c>
      <c r="D189" t="s">
        <v>31</v>
      </c>
      <c r="E189">
        <v>7.2</v>
      </c>
      <c r="F189" s="50">
        <v>44786</v>
      </c>
      <c r="G189" s="50">
        <v>44786</v>
      </c>
      <c r="H189">
        <v>7</v>
      </c>
      <c r="I189">
        <v>2021</v>
      </c>
      <c r="J189" t="s">
        <v>17</v>
      </c>
      <c r="K189">
        <v>1</v>
      </c>
      <c r="L189">
        <v>1.6055555555555561</v>
      </c>
      <c r="M189">
        <v>1.6055555555555561</v>
      </c>
      <c r="N189" s="26">
        <v>1</v>
      </c>
      <c r="O189">
        <v>1.6055555555555561</v>
      </c>
      <c r="P189">
        <v>1</v>
      </c>
      <c r="Q18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89" s="50">
        <f>DATE(YEAR(tb_list[[#This Row],[Start Date]]),1,1)+(WEEKNUM(tb_list[[#This Row],[Start Date]])-1)*7-WEEKDAY(DATE(YEAR(tb_list[[#This Row],[Start Date]]),1,1))+$V$1</f>
        <v>44786</v>
      </c>
      <c r="S189" s="48">
        <f>IF(R189&gt;tb_list[[#This Row],[Start Date]],WEEKNUM(tb_list[[#This Row],[Start Date]])-1,WEEKNUM(tb_list[[#This Row],[Start Date]]))</f>
        <v>33</v>
      </c>
      <c r="T189">
        <f>YEAR(tb_list[[#This Row],[Start Date]])</f>
        <v>2022</v>
      </c>
    </row>
    <row r="190" spans="1:20" x14ac:dyDescent="0.3">
      <c r="A190">
        <v>38830</v>
      </c>
      <c r="B190" t="s">
        <v>254</v>
      </c>
      <c r="C190" t="s">
        <v>16</v>
      </c>
      <c r="D190" t="s">
        <v>59</v>
      </c>
      <c r="E190">
        <v>6.27</v>
      </c>
      <c r="F190" s="50">
        <v>44203</v>
      </c>
      <c r="G190" s="50">
        <v>44207</v>
      </c>
      <c r="H190">
        <v>5</v>
      </c>
      <c r="I190">
        <v>2020</v>
      </c>
      <c r="J190" t="s">
        <v>17</v>
      </c>
      <c r="K190">
        <v>12</v>
      </c>
      <c r="L190">
        <v>0.39444444444444438</v>
      </c>
      <c r="M190">
        <v>4.7333333333333334</v>
      </c>
      <c r="N190">
        <v>5</v>
      </c>
      <c r="O190">
        <v>0.94666666666666666</v>
      </c>
      <c r="P190">
        <v>2.4</v>
      </c>
      <c r="Q19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90" s="50">
        <f>DATE(YEAR(tb_list[[#This Row],[Start Date]]),1,1)+(WEEKNUM(tb_list[[#This Row],[Start Date]])-1)*7-WEEKDAY(DATE(YEAR(tb_list[[#This Row],[Start Date]]),1,1))+$V$1</f>
        <v>44205</v>
      </c>
      <c r="S190" s="48">
        <f>IF(R190&gt;tb_list[[#This Row],[Start Date]],WEEKNUM(tb_list[[#This Row],[Start Date]])-1,WEEKNUM(tb_list[[#This Row],[Start Date]]))</f>
        <v>1</v>
      </c>
      <c r="T190">
        <f>YEAR(tb_list[[#This Row],[Start Date]])</f>
        <v>2021</v>
      </c>
    </row>
    <row r="191" spans="1:20" x14ac:dyDescent="0.3">
      <c r="A191">
        <v>387</v>
      </c>
      <c r="B191" t="s">
        <v>255</v>
      </c>
      <c r="C191" t="s">
        <v>16</v>
      </c>
      <c r="D191" t="s">
        <v>36</v>
      </c>
      <c r="E191">
        <v>7.97</v>
      </c>
      <c r="F191" s="50">
        <v>43040</v>
      </c>
      <c r="G191" s="50">
        <v>43054</v>
      </c>
      <c r="H191">
        <v>8</v>
      </c>
      <c r="I191">
        <v>2002</v>
      </c>
      <c r="J191" t="s">
        <v>19</v>
      </c>
      <c r="K191">
        <v>13</v>
      </c>
      <c r="L191">
        <v>0.4</v>
      </c>
      <c r="M191">
        <v>5.2</v>
      </c>
      <c r="N191">
        <v>15</v>
      </c>
      <c r="O191">
        <v>0.34666666666666668</v>
      </c>
      <c r="P191">
        <v>0.8666666666666667</v>
      </c>
      <c r="Q19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91" s="50">
        <f>DATE(YEAR(tb_list[[#This Row],[Start Date]]),1,1)+(WEEKNUM(tb_list[[#This Row],[Start Date]])-1)*7-WEEKDAY(DATE(YEAR(tb_list[[#This Row],[Start Date]]),1,1))+$V$1</f>
        <v>43043</v>
      </c>
      <c r="S191" s="48">
        <f>IF(R191&gt;tb_list[[#This Row],[Start Date]],WEEKNUM(tb_list[[#This Row],[Start Date]])-1,WEEKNUM(tb_list[[#This Row],[Start Date]]))</f>
        <v>43</v>
      </c>
      <c r="T191">
        <f>YEAR(tb_list[[#This Row],[Start Date]])</f>
        <v>2017</v>
      </c>
    </row>
    <row r="192" spans="1:20" x14ac:dyDescent="0.3">
      <c r="A192">
        <v>52919</v>
      </c>
      <c r="B192" t="s">
        <v>757</v>
      </c>
      <c r="C192" t="s">
        <v>85</v>
      </c>
      <c r="D192" t="s">
        <v>4</v>
      </c>
      <c r="E192">
        <v>5.54</v>
      </c>
      <c r="F192" s="50">
        <v>45194</v>
      </c>
      <c r="G192" s="50">
        <v>45194</v>
      </c>
      <c r="H192">
        <v>2</v>
      </c>
      <c r="I192">
        <v>2019</v>
      </c>
      <c r="J192" t="s">
        <v>17</v>
      </c>
      <c r="K192">
        <v>1</v>
      </c>
      <c r="L192">
        <v>8.1111111111111106E-2</v>
      </c>
      <c r="M192">
        <v>8.1111111111111106E-2</v>
      </c>
      <c r="N192" s="26">
        <v>1</v>
      </c>
      <c r="O192">
        <v>8.1111111111111106E-2</v>
      </c>
      <c r="P192">
        <v>1</v>
      </c>
      <c r="Q19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92" s="50">
        <f>DATE(YEAR(tb_list[[#This Row],[Start Date]]),1,1)+(WEEKNUM(tb_list[[#This Row],[Start Date]])-1)*7-WEEKDAY(DATE(YEAR(tb_list[[#This Row],[Start Date]]),1,1))+$V$1</f>
        <v>45199</v>
      </c>
      <c r="S192" s="48">
        <f>IF(R192&gt;tb_list[[#This Row],[Start Date]],WEEKNUM(tb_list[[#This Row],[Start Date]])-1,WEEKNUM(tb_list[[#This Row],[Start Date]]))</f>
        <v>38</v>
      </c>
      <c r="T192">
        <f>YEAR(tb_list[[#This Row],[Start Date]])</f>
        <v>2023</v>
      </c>
    </row>
    <row r="193" spans="1:20" x14ac:dyDescent="0.3">
      <c r="A193">
        <v>49519</v>
      </c>
      <c r="B193" t="s">
        <v>256</v>
      </c>
      <c r="C193" t="s">
        <v>16</v>
      </c>
      <c r="D193" t="s">
        <v>22</v>
      </c>
      <c r="E193">
        <v>7.18</v>
      </c>
      <c r="F193" s="50">
        <v>44917</v>
      </c>
      <c r="G193" s="50">
        <v>44950</v>
      </c>
      <c r="H193">
        <v>6</v>
      </c>
      <c r="I193">
        <v>2022</v>
      </c>
      <c r="J193" t="s">
        <v>9</v>
      </c>
      <c r="K193">
        <v>13</v>
      </c>
      <c r="L193">
        <v>0.39444444444444438</v>
      </c>
      <c r="M193">
        <v>5.1277777777777773</v>
      </c>
      <c r="N193">
        <v>34</v>
      </c>
      <c r="O193">
        <v>0.15081699346405231</v>
      </c>
      <c r="P193">
        <v>0.38235294117647062</v>
      </c>
      <c r="Q19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93" s="50">
        <f>DATE(YEAR(tb_list[[#This Row],[Start Date]]),1,1)+(WEEKNUM(tb_list[[#This Row],[Start Date]])-1)*7-WEEKDAY(DATE(YEAR(tb_list[[#This Row],[Start Date]]),1,1))+$V$1</f>
        <v>44919</v>
      </c>
      <c r="S193" s="48">
        <f>IF(R193&gt;tb_list[[#This Row],[Start Date]],WEEKNUM(tb_list[[#This Row],[Start Date]])-1,WEEKNUM(tb_list[[#This Row],[Start Date]]))</f>
        <v>51</v>
      </c>
      <c r="T193">
        <f>YEAR(tb_list[[#This Row],[Start Date]])</f>
        <v>2022</v>
      </c>
    </row>
    <row r="194" spans="1:20" x14ac:dyDescent="0.3">
      <c r="A194">
        <v>34972</v>
      </c>
      <c r="B194" t="s">
        <v>257</v>
      </c>
      <c r="C194" t="s">
        <v>85</v>
      </c>
      <c r="D194" t="s">
        <v>4</v>
      </c>
      <c r="E194">
        <v>6.52</v>
      </c>
      <c r="F194" s="50">
        <v>44042</v>
      </c>
      <c r="G194" s="50">
        <v>44042</v>
      </c>
      <c r="H194">
        <v>6</v>
      </c>
      <c r="I194">
        <v>2019</v>
      </c>
      <c r="J194" t="s">
        <v>17</v>
      </c>
      <c r="K194">
        <v>1</v>
      </c>
      <c r="L194">
        <v>0.87277777777777776</v>
      </c>
      <c r="M194">
        <v>0.87277777777777776</v>
      </c>
      <c r="N194">
        <v>1</v>
      </c>
      <c r="O194">
        <v>0.87277777777777776</v>
      </c>
      <c r="P194">
        <v>1</v>
      </c>
      <c r="Q19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94" s="50">
        <f>DATE(YEAR(tb_list[[#This Row],[Start Date]]),1,1)+(WEEKNUM(tb_list[[#This Row],[Start Date]])-1)*7-WEEKDAY(DATE(YEAR(tb_list[[#This Row],[Start Date]]),1,1))+$V$1</f>
        <v>44044</v>
      </c>
      <c r="S194" s="48">
        <f>IF(R194&gt;tb_list[[#This Row],[Start Date]],WEEKNUM(tb_list[[#This Row],[Start Date]])-1,WEEKNUM(tb_list[[#This Row],[Start Date]]))</f>
        <v>30</v>
      </c>
      <c r="T194">
        <f>YEAR(tb_list[[#This Row],[Start Date]])</f>
        <v>2020</v>
      </c>
    </row>
    <row r="195" spans="1:20" x14ac:dyDescent="0.3">
      <c r="A195">
        <v>40861</v>
      </c>
      <c r="B195" t="s">
        <v>258</v>
      </c>
      <c r="C195" t="s">
        <v>3</v>
      </c>
      <c r="D195" t="s">
        <v>108</v>
      </c>
      <c r="E195">
        <v>7.53</v>
      </c>
      <c r="F195" s="50">
        <v>44208</v>
      </c>
      <c r="G195" s="50">
        <v>44209</v>
      </c>
      <c r="H195">
        <v>6</v>
      </c>
      <c r="I195">
        <v>2020</v>
      </c>
      <c r="J195" t="s">
        <v>9</v>
      </c>
      <c r="K195">
        <v>7</v>
      </c>
      <c r="L195">
        <v>0.1</v>
      </c>
      <c r="M195">
        <v>0.70000000000000007</v>
      </c>
      <c r="N195" s="26">
        <v>2</v>
      </c>
      <c r="O195">
        <v>0.35</v>
      </c>
      <c r="P195">
        <v>3.5</v>
      </c>
      <c r="Q19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95" s="50">
        <f>DATE(YEAR(tb_list[[#This Row],[Start Date]]),1,1)+(WEEKNUM(tb_list[[#This Row],[Start Date]])-1)*7-WEEKDAY(DATE(YEAR(tb_list[[#This Row],[Start Date]]),1,1))+$V$1</f>
        <v>44212</v>
      </c>
      <c r="S195" s="48">
        <f>IF(R195&gt;tb_list[[#This Row],[Start Date]],WEEKNUM(tb_list[[#This Row],[Start Date]])-1,WEEKNUM(tb_list[[#This Row],[Start Date]]))</f>
        <v>2</v>
      </c>
      <c r="T195">
        <f>YEAR(tb_list[[#This Row],[Start Date]])</f>
        <v>2021</v>
      </c>
    </row>
    <row r="196" spans="1:20" x14ac:dyDescent="0.3">
      <c r="A196">
        <v>50740</v>
      </c>
      <c r="B196" t="s">
        <v>259</v>
      </c>
      <c r="C196" t="s">
        <v>85</v>
      </c>
      <c r="D196" t="s">
        <v>4</v>
      </c>
      <c r="E196">
        <v>5.76</v>
      </c>
      <c r="F196" s="50">
        <v>44731</v>
      </c>
      <c r="G196" s="50">
        <v>44731</v>
      </c>
      <c r="H196">
        <v>6</v>
      </c>
      <c r="K196">
        <v>1</v>
      </c>
      <c r="L196">
        <v>6.6666666666666666E-2</v>
      </c>
      <c r="M196">
        <v>6.6666666666666666E-2</v>
      </c>
      <c r="N196">
        <v>1</v>
      </c>
      <c r="O196">
        <v>6.6666666666666666E-2</v>
      </c>
      <c r="P196">
        <v>1</v>
      </c>
      <c r="Q19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96" s="50">
        <f>DATE(YEAR(tb_list[[#This Row],[Start Date]]),1,1)+(WEEKNUM(tb_list[[#This Row],[Start Date]])-1)*7-WEEKDAY(DATE(YEAR(tb_list[[#This Row],[Start Date]]),1,1))+$V$1</f>
        <v>44737</v>
      </c>
      <c r="S196" s="48">
        <f>IF(R196&gt;tb_list[[#This Row],[Start Date]],WEEKNUM(tb_list[[#This Row],[Start Date]])-1,WEEKNUM(tb_list[[#This Row],[Start Date]]))</f>
        <v>25</v>
      </c>
      <c r="T196">
        <f>YEAR(tb_list[[#This Row],[Start Date]])</f>
        <v>2022</v>
      </c>
    </row>
    <row r="197" spans="1:20" x14ac:dyDescent="0.3">
      <c r="A197">
        <v>1234</v>
      </c>
      <c r="B197" t="s">
        <v>260</v>
      </c>
      <c r="C197" t="s">
        <v>50</v>
      </c>
      <c r="D197" t="s">
        <v>4</v>
      </c>
      <c r="E197">
        <v>5.96</v>
      </c>
      <c r="F197" s="50">
        <v>43953</v>
      </c>
      <c r="G197" s="50">
        <v>43953</v>
      </c>
      <c r="H197">
        <v>3</v>
      </c>
      <c r="I197">
        <v>2003</v>
      </c>
      <c r="J197" t="s">
        <v>9</v>
      </c>
      <c r="K197">
        <v>1</v>
      </c>
      <c r="L197">
        <v>0.42305555555555557</v>
      </c>
      <c r="M197">
        <v>0.42305555555555557</v>
      </c>
      <c r="N197" s="26">
        <v>1</v>
      </c>
      <c r="O197">
        <v>0.42305555555555557</v>
      </c>
      <c r="P197">
        <v>1</v>
      </c>
      <c r="Q19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97" s="50">
        <f>DATE(YEAR(tb_list[[#This Row],[Start Date]]),1,1)+(WEEKNUM(tb_list[[#This Row],[Start Date]])-1)*7-WEEKDAY(DATE(YEAR(tb_list[[#This Row],[Start Date]]),1,1))+$V$1</f>
        <v>43953</v>
      </c>
      <c r="S197" s="48">
        <f>IF(R197&gt;tb_list[[#This Row],[Start Date]],WEEKNUM(tb_list[[#This Row],[Start Date]])-1,WEEKNUM(tb_list[[#This Row],[Start Date]]))</f>
        <v>18</v>
      </c>
      <c r="T197">
        <f>YEAR(tb_list[[#This Row],[Start Date]])</f>
        <v>2020</v>
      </c>
    </row>
    <row r="198" spans="1:20" x14ac:dyDescent="0.3">
      <c r="A198">
        <v>318</v>
      </c>
      <c r="B198" t="s">
        <v>261</v>
      </c>
      <c r="C198" t="s">
        <v>16</v>
      </c>
      <c r="D198" t="s">
        <v>4</v>
      </c>
      <c r="E198">
        <v>6.69</v>
      </c>
      <c r="F198" s="50">
        <v>43950</v>
      </c>
      <c r="G198" s="50">
        <v>43953</v>
      </c>
      <c r="H198">
        <v>3</v>
      </c>
      <c r="I198">
        <v>2000</v>
      </c>
      <c r="J198" t="s">
        <v>5</v>
      </c>
      <c r="K198">
        <v>10</v>
      </c>
      <c r="L198">
        <v>0.38333333333333341</v>
      </c>
      <c r="M198">
        <v>3.833333333333333</v>
      </c>
      <c r="N198">
        <v>4</v>
      </c>
      <c r="O198">
        <v>0.95833333333333337</v>
      </c>
      <c r="P198">
        <v>2.5</v>
      </c>
      <c r="Q19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198" s="50">
        <f>DATE(YEAR(tb_list[[#This Row],[Start Date]]),1,1)+(WEEKNUM(tb_list[[#This Row],[Start Date]])-1)*7-WEEKDAY(DATE(YEAR(tb_list[[#This Row],[Start Date]]),1,1))+$V$1</f>
        <v>43953</v>
      </c>
      <c r="S198" s="48">
        <f>IF(R198&gt;tb_list[[#This Row],[Start Date]],WEEKNUM(tb_list[[#This Row],[Start Date]])-1,WEEKNUM(tb_list[[#This Row],[Start Date]]))</f>
        <v>17</v>
      </c>
      <c r="T198">
        <f>YEAR(tb_list[[#This Row],[Start Date]])</f>
        <v>2020</v>
      </c>
    </row>
    <row r="199" spans="1:20" x14ac:dyDescent="0.3">
      <c r="A199">
        <v>2217</v>
      </c>
      <c r="B199" t="s">
        <v>262</v>
      </c>
      <c r="C199" t="s">
        <v>8</v>
      </c>
      <c r="D199" t="s">
        <v>4</v>
      </c>
      <c r="E199">
        <v>6.71</v>
      </c>
      <c r="F199" s="50">
        <v>43953</v>
      </c>
      <c r="G199" s="50">
        <v>43953</v>
      </c>
      <c r="H199">
        <v>4</v>
      </c>
      <c r="I199">
        <v>2001</v>
      </c>
      <c r="J199" t="s">
        <v>9</v>
      </c>
      <c r="K199">
        <v>1</v>
      </c>
      <c r="L199">
        <v>0.46388888888888891</v>
      </c>
      <c r="M199">
        <v>0.46388888888888891</v>
      </c>
      <c r="N199">
        <v>1</v>
      </c>
      <c r="O199">
        <v>0.46388888888888891</v>
      </c>
      <c r="P199">
        <v>1</v>
      </c>
      <c r="Q19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199" s="50">
        <f>DATE(YEAR(tb_list[[#This Row],[Start Date]]),1,1)+(WEEKNUM(tb_list[[#This Row],[Start Date]])-1)*7-WEEKDAY(DATE(YEAR(tb_list[[#This Row],[Start Date]]),1,1))+$V$1</f>
        <v>43953</v>
      </c>
      <c r="S199" s="48">
        <f>IF(R199&gt;tb_list[[#This Row],[Start Date]],WEEKNUM(tb_list[[#This Row],[Start Date]])-1,WEEKNUM(tb_list[[#This Row],[Start Date]]))</f>
        <v>18</v>
      </c>
      <c r="T199">
        <f>YEAR(tb_list[[#This Row],[Start Date]])</f>
        <v>2020</v>
      </c>
    </row>
    <row r="200" spans="1:20" x14ac:dyDescent="0.3">
      <c r="A200">
        <v>48945</v>
      </c>
      <c r="B200" t="s">
        <v>263</v>
      </c>
      <c r="C200" t="s">
        <v>69</v>
      </c>
      <c r="D200" t="s">
        <v>4</v>
      </c>
      <c r="E200">
        <v>6.89</v>
      </c>
      <c r="F200" s="50">
        <v>44990</v>
      </c>
      <c r="G200" s="50">
        <v>44990</v>
      </c>
      <c r="H200">
        <v>6</v>
      </c>
      <c r="I200">
        <v>2021</v>
      </c>
      <c r="J200" t="s">
        <v>9</v>
      </c>
      <c r="K200">
        <v>1</v>
      </c>
      <c r="L200">
        <v>8.3333333333333329E-2</v>
      </c>
      <c r="M200">
        <v>8.3333333333333329E-2</v>
      </c>
      <c r="N200" s="26">
        <v>1</v>
      </c>
      <c r="O200">
        <v>8.3333333333333329E-2</v>
      </c>
      <c r="P200">
        <v>1</v>
      </c>
      <c r="Q20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00" s="50">
        <f>DATE(YEAR(tb_list[[#This Row],[Start Date]]),1,1)+(WEEKNUM(tb_list[[#This Row],[Start Date]])-1)*7-WEEKDAY(DATE(YEAR(tb_list[[#This Row],[Start Date]]),1,1))+$V$1</f>
        <v>44996</v>
      </c>
      <c r="S200" s="48">
        <f>IF(R200&gt;tb_list[[#This Row],[Start Date]],WEEKNUM(tb_list[[#This Row],[Start Date]])-1,WEEKNUM(tb_list[[#This Row],[Start Date]]))</f>
        <v>9</v>
      </c>
      <c r="T200">
        <f>YEAR(tb_list[[#This Row],[Start Date]])</f>
        <v>2023</v>
      </c>
    </row>
    <row r="201" spans="1:20" x14ac:dyDescent="0.3">
      <c r="A201">
        <v>39030</v>
      </c>
      <c r="B201" t="s">
        <v>264</v>
      </c>
      <c r="C201" t="s">
        <v>16</v>
      </c>
      <c r="D201" t="s">
        <v>22</v>
      </c>
      <c r="E201">
        <v>6.61</v>
      </c>
      <c r="F201" s="50">
        <v>43957</v>
      </c>
      <c r="G201" s="50">
        <v>43960</v>
      </c>
      <c r="H201">
        <v>6</v>
      </c>
      <c r="I201">
        <v>2019</v>
      </c>
      <c r="J201" t="s">
        <v>19</v>
      </c>
      <c r="K201">
        <v>12</v>
      </c>
      <c r="L201">
        <v>0.3972222222222222</v>
      </c>
      <c r="M201">
        <v>4.7666666666666666</v>
      </c>
      <c r="N201">
        <v>4</v>
      </c>
      <c r="O201">
        <v>1.1916666666666671</v>
      </c>
      <c r="P201">
        <v>3</v>
      </c>
      <c r="Q20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01" s="50">
        <f>DATE(YEAR(tb_list[[#This Row],[Start Date]]),1,1)+(WEEKNUM(tb_list[[#This Row],[Start Date]])-1)*7-WEEKDAY(DATE(YEAR(tb_list[[#This Row],[Start Date]]),1,1))+$V$1</f>
        <v>43960</v>
      </c>
      <c r="S201" s="48">
        <f>IF(R201&gt;tb_list[[#This Row],[Start Date]],WEEKNUM(tb_list[[#This Row],[Start Date]])-1,WEEKNUM(tb_list[[#This Row],[Start Date]]))</f>
        <v>18</v>
      </c>
      <c r="T201">
        <f>YEAR(tb_list[[#This Row],[Start Date]])</f>
        <v>2020</v>
      </c>
    </row>
    <row r="202" spans="1:20" x14ac:dyDescent="0.3">
      <c r="A202">
        <v>15809</v>
      </c>
      <c r="B202" t="s">
        <v>265</v>
      </c>
      <c r="C202" t="s">
        <v>16</v>
      </c>
      <c r="D202" t="s">
        <v>59</v>
      </c>
      <c r="E202">
        <v>7.74</v>
      </c>
      <c r="F202" s="50">
        <v>42566</v>
      </c>
      <c r="G202" s="50">
        <v>42570</v>
      </c>
      <c r="H202">
        <v>9</v>
      </c>
      <c r="I202">
        <v>2013</v>
      </c>
      <c r="J202" t="s">
        <v>17</v>
      </c>
      <c r="K202">
        <v>13</v>
      </c>
      <c r="L202">
        <v>0.4</v>
      </c>
      <c r="M202">
        <v>5.2</v>
      </c>
      <c r="N202">
        <v>5</v>
      </c>
      <c r="O202">
        <v>1.04</v>
      </c>
      <c r="P202">
        <v>2.6</v>
      </c>
      <c r="Q20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02" s="50">
        <f>DATE(YEAR(tb_list[[#This Row],[Start Date]]),1,1)+(WEEKNUM(tb_list[[#This Row],[Start Date]])-1)*7-WEEKDAY(DATE(YEAR(tb_list[[#This Row],[Start Date]]),1,1))+$V$1</f>
        <v>42567</v>
      </c>
      <c r="S202" s="48">
        <f>IF(R202&gt;tb_list[[#This Row],[Start Date]],WEEKNUM(tb_list[[#This Row],[Start Date]])-1,WEEKNUM(tb_list[[#This Row],[Start Date]]))</f>
        <v>28</v>
      </c>
      <c r="T202">
        <f>YEAR(tb_list[[#This Row],[Start Date]])</f>
        <v>2016</v>
      </c>
    </row>
    <row r="203" spans="1:20" x14ac:dyDescent="0.3">
      <c r="A203">
        <v>48857</v>
      </c>
      <c r="B203" t="s">
        <v>758</v>
      </c>
      <c r="C203" t="s">
        <v>16</v>
      </c>
      <c r="D203" t="s">
        <v>4</v>
      </c>
      <c r="E203">
        <v>7.33</v>
      </c>
      <c r="F203" s="50">
        <v>45043</v>
      </c>
      <c r="G203" s="50">
        <v>45052</v>
      </c>
      <c r="H203">
        <v>5</v>
      </c>
      <c r="I203">
        <v>2022</v>
      </c>
      <c r="J203" t="s">
        <v>17</v>
      </c>
      <c r="K203">
        <v>12</v>
      </c>
      <c r="L203">
        <v>0.39444444444444438</v>
      </c>
      <c r="M203">
        <v>4.7333333333333334</v>
      </c>
      <c r="N203" s="26">
        <v>10</v>
      </c>
      <c r="O203">
        <v>0.47333333333333327</v>
      </c>
      <c r="P203">
        <v>1.2</v>
      </c>
      <c r="Q20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03" s="50">
        <f>DATE(YEAR(tb_list[[#This Row],[Start Date]]),1,1)+(WEEKNUM(tb_list[[#This Row],[Start Date]])-1)*7-WEEKDAY(DATE(YEAR(tb_list[[#This Row],[Start Date]]),1,1))+$V$1</f>
        <v>45045</v>
      </c>
      <c r="S203" s="48">
        <f>IF(R203&gt;tb_list[[#This Row],[Start Date]],WEEKNUM(tb_list[[#This Row],[Start Date]])-1,WEEKNUM(tb_list[[#This Row],[Start Date]]))</f>
        <v>16</v>
      </c>
      <c r="T203">
        <f>YEAR(tb_list[[#This Row],[Start Date]])</f>
        <v>2023</v>
      </c>
    </row>
    <row r="204" spans="1:20" x14ac:dyDescent="0.3">
      <c r="A204">
        <v>50113</v>
      </c>
      <c r="B204" t="s">
        <v>266</v>
      </c>
      <c r="C204" t="s">
        <v>69</v>
      </c>
      <c r="D204" t="s">
        <v>4</v>
      </c>
      <c r="E204">
        <v>6.32</v>
      </c>
      <c r="F204" s="50">
        <v>44731</v>
      </c>
      <c r="G204" s="50">
        <v>44731</v>
      </c>
      <c r="H204">
        <v>5</v>
      </c>
      <c r="I204">
        <v>2021</v>
      </c>
      <c r="J204" t="s">
        <v>9</v>
      </c>
      <c r="K204">
        <v>1</v>
      </c>
      <c r="L204">
        <v>8.0555555555555561E-2</v>
      </c>
      <c r="M204">
        <v>8.0555555555555561E-2</v>
      </c>
      <c r="N204" s="26">
        <v>1</v>
      </c>
      <c r="O204">
        <v>8.0555555555555561E-2</v>
      </c>
      <c r="P204">
        <v>1</v>
      </c>
      <c r="Q20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04" s="50">
        <f>DATE(YEAR(tb_list[[#This Row],[Start Date]]),1,1)+(WEEKNUM(tb_list[[#This Row],[Start Date]])-1)*7-WEEKDAY(DATE(YEAR(tb_list[[#This Row],[Start Date]]),1,1))+$V$1</f>
        <v>44737</v>
      </c>
      <c r="S204" s="48">
        <f>IF(R204&gt;tb_list[[#This Row],[Start Date]],WEEKNUM(tb_list[[#This Row],[Start Date]])-1,WEEKNUM(tb_list[[#This Row],[Start Date]]))</f>
        <v>25</v>
      </c>
      <c r="T204">
        <f>YEAR(tb_list[[#This Row],[Start Date]])</f>
        <v>2022</v>
      </c>
    </row>
    <row r="205" spans="1:20" x14ac:dyDescent="0.3">
      <c r="A205">
        <v>49738</v>
      </c>
      <c r="B205" t="s">
        <v>759</v>
      </c>
      <c r="C205" t="s">
        <v>16</v>
      </c>
      <c r="D205" t="s">
        <v>122</v>
      </c>
      <c r="E205">
        <v>7.78</v>
      </c>
      <c r="F205" s="50">
        <v>45165</v>
      </c>
      <c r="G205" s="50">
        <v>45170</v>
      </c>
      <c r="H205">
        <v>9</v>
      </c>
      <c r="I205">
        <v>2022</v>
      </c>
      <c r="J205" t="s">
        <v>9</v>
      </c>
      <c r="K205">
        <v>11</v>
      </c>
      <c r="L205">
        <v>0.38333333333333341</v>
      </c>
      <c r="M205">
        <v>4.2166666666666668</v>
      </c>
      <c r="N205">
        <v>6</v>
      </c>
      <c r="O205">
        <v>0.70277777777777783</v>
      </c>
      <c r="P205">
        <v>1.833333333333333</v>
      </c>
      <c r="Q20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05" s="50">
        <f>DATE(YEAR(tb_list[[#This Row],[Start Date]]),1,1)+(WEEKNUM(tb_list[[#This Row],[Start Date]])-1)*7-WEEKDAY(DATE(YEAR(tb_list[[#This Row],[Start Date]]),1,1))+$V$1</f>
        <v>45171</v>
      </c>
      <c r="S205" s="48">
        <f>IF(R205&gt;tb_list[[#This Row],[Start Date]],WEEKNUM(tb_list[[#This Row],[Start Date]])-1,WEEKNUM(tb_list[[#This Row],[Start Date]]))</f>
        <v>34</v>
      </c>
      <c r="T205">
        <f>YEAR(tb_list[[#This Row],[Start Date]])</f>
        <v>2023</v>
      </c>
    </row>
    <row r="206" spans="1:20" x14ac:dyDescent="0.3">
      <c r="A206">
        <v>47402</v>
      </c>
      <c r="B206" t="s">
        <v>267</v>
      </c>
      <c r="C206" t="s">
        <v>69</v>
      </c>
      <c r="D206" t="s">
        <v>4</v>
      </c>
      <c r="E206">
        <v>7.71</v>
      </c>
      <c r="F206" s="50">
        <v>44991</v>
      </c>
      <c r="G206" s="50">
        <v>44991</v>
      </c>
      <c r="H206">
        <v>7</v>
      </c>
      <c r="I206">
        <v>2021</v>
      </c>
      <c r="J206" t="s">
        <v>9</v>
      </c>
      <c r="K206">
        <v>1</v>
      </c>
      <c r="L206">
        <v>7.6111111111111115E-2</v>
      </c>
      <c r="M206">
        <v>7.6111111111111115E-2</v>
      </c>
      <c r="N206">
        <v>1</v>
      </c>
      <c r="O206">
        <v>7.6111111111111115E-2</v>
      </c>
      <c r="P206">
        <v>1</v>
      </c>
      <c r="Q20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06" s="50">
        <f>DATE(YEAR(tb_list[[#This Row],[Start Date]]),1,1)+(WEEKNUM(tb_list[[#This Row],[Start Date]])-1)*7-WEEKDAY(DATE(YEAR(tb_list[[#This Row],[Start Date]]),1,1))+$V$1</f>
        <v>44996</v>
      </c>
      <c r="S206" s="48">
        <f>IF(R206&gt;tb_list[[#This Row],[Start Date]],WEEKNUM(tb_list[[#This Row],[Start Date]])-1,WEEKNUM(tb_list[[#This Row],[Start Date]]))</f>
        <v>9</v>
      </c>
      <c r="T206">
        <f>YEAR(tb_list[[#This Row],[Start Date]])</f>
        <v>2023</v>
      </c>
    </row>
    <row r="207" spans="1:20" x14ac:dyDescent="0.3">
      <c r="A207">
        <v>42625</v>
      </c>
      <c r="B207" t="s">
        <v>268</v>
      </c>
      <c r="C207" t="s">
        <v>16</v>
      </c>
      <c r="D207" t="s">
        <v>22</v>
      </c>
      <c r="E207">
        <v>7.63</v>
      </c>
      <c r="F207" s="50">
        <v>44731</v>
      </c>
      <c r="G207" s="50">
        <v>44748</v>
      </c>
      <c r="H207">
        <v>8</v>
      </c>
      <c r="I207">
        <v>2021</v>
      </c>
      <c r="J207" t="s">
        <v>5</v>
      </c>
      <c r="K207">
        <v>11</v>
      </c>
      <c r="L207">
        <v>0.38194444444444442</v>
      </c>
      <c r="M207">
        <v>4.2013888888888884</v>
      </c>
      <c r="N207">
        <v>18</v>
      </c>
      <c r="O207">
        <v>0.2334104938271605</v>
      </c>
      <c r="P207">
        <v>0.61111111111111116</v>
      </c>
      <c r="Q20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07" s="50">
        <f>DATE(YEAR(tb_list[[#This Row],[Start Date]]),1,1)+(WEEKNUM(tb_list[[#This Row],[Start Date]])-1)*7-WEEKDAY(DATE(YEAR(tb_list[[#This Row],[Start Date]]),1,1))+$V$1</f>
        <v>44737</v>
      </c>
      <c r="S207" s="48">
        <f>IF(R207&gt;tb_list[[#This Row],[Start Date]],WEEKNUM(tb_list[[#This Row],[Start Date]])-1,WEEKNUM(tb_list[[#This Row],[Start Date]]))</f>
        <v>25</v>
      </c>
      <c r="T207">
        <f>YEAR(tb_list[[#This Row],[Start Date]])</f>
        <v>2022</v>
      </c>
    </row>
    <row r="208" spans="1:20" x14ac:dyDescent="0.3">
      <c r="A208">
        <v>38816</v>
      </c>
      <c r="B208" t="s">
        <v>269</v>
      </c>
      <c r="C208" t="s">
        <v>85</v>
      </c>
      <c r="D208" t="s">
        <v>4</v>
      </c>
      <c r="E208">
        <v>7.5</v>
      </c>
      <c r="F208" s="50">
        <v>45040</v>
      </c>
      <c r="G208" s="50">
        <v>45040</v>
      </c>
      <c r="H208">
        <v>8</v>
      </c>
      <c r="I208">
        <v>2019</v>
      </c>
      <c r="J208" t="s">
        <v>5</v>
      </c>
      <c r="K208">
        <v>1</v>
      </c>
      <c r="L208">
        <v>1.628611111111111</v>
      </c>
      <c r="M208">
        <v>1.628611111111111</v>
      </c>
      <c r="N208">
        <v>1</v>
      </c>
      <c r="O208">
        <v>1.628611111111111</v>
      </c>
      <c r="P208">
        <v>1</v>
      </c>
      <c r="Q20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08" s="50">
        <f>DATE(YEAR(tb_list[[#This Row],[Start Date]]),1,1)+(WEEKNUM(tb_list[[#This Row],[Start Date]])-1)*7-WEEKDAY(DATE(YEAR(tb_list[[#This Row],[Start Date]]),1,1))+$V$1</f>
        <v>45045</v>
      </c>
      <c r="S208" s="48">
        <f>IF(R208&gt;tb_list[[#This Row],[Start Date]],WEEKNUM(tb_list[[#This Row],[Start Date]])-1,WEEKNUM(tb_list[[#This Row],[Start Date]]))</f>
        <v>16</v>
      </c>
      <c r="T208">
        <f>YEAR(tb_list[[#This Row],[Start Date]])</f>
        <v>2023</v>
      </c>
    </row>
    <row r="209" spans="1:20" x14ac:dyDescent="0.3">
      <c r="A209">
        <v>270</v>
      </c>
      <c r="B209" t="s">
        <v>270</v>
      </c>
      <c r="C209" t="s">
        <v>16</v>
      </c>
      <c r="D209" t="s">
        <v>22</v>
      </c>
      <c r="E209">
        <v>7.49</v>
      </c>
      <c r="F209" s="50">
        <v>42821</v>
      </c>
      <c r="G209" s="50">
        <v>42832</v>
      </c>
      <c r="H209">
        <v>6</v>
      </c>
      <c r="I209">
        <v>2001</v>
      </c>
      <c r="J209" t="s">
        <v>19</v>
      </c>
      <c r="K209">
        <v>13</v>
      </c>
      <c r="L209">
        <v>0.38333333333333341</v>
      </c>
      <c r="M209">
        <v>4.9833333333333334</v>
      </c>
      <c r="N209">
        <v>12</v>
      </c>
      <c r="O209">
        <v>0.4152777777777778</v>
      </c>
      <c r="P209">
        <v>1.083333333333333</v>
      </c>
      <c r="Q20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09" s="50">
        <f>DATE(YEAR(tb_list[[#This Row],[Start Date]]),1,1)+(WEEKNUM(tb_list[[#This Row],[Start Date]])-1)*7-WEEKDAY(DATE(YEAR(tb_list[[#This Row],[Start Date]]),1,1))+$V$1</f>
        <v>42826</v>
      </c>
      <c r="S209" s="48">
        <f>IF(R209&gt;tb_list[[#This Row],[Start Date]],WEEKNUM(tb_list[[#This Row],[Start Date]])-1,WEEKNUM(tb_list[[#This Row],[Start Date]]))</f>
        <v>12</v>
      </c>
      <c r="T209">
        <f>YEAR(tb_list[[#This Row],[Start Date]])</f>
        <v>2017</v>
      </c>
    </row>
    <row r="210" spans="1:20" x14ac:dyDescent="0.3">
      <c r="A210">
        <v>7728</v>
      </c>
      <c r="B210" t="s">
        <v>271</v>
      </c>
      <c r="C210" t="s">
        <v>8</v>
      </c>
      <c r="D210" t="s">
        <v>22</v>
      </c>
      <c r="E210">
        <v>6.9</v>
      </c>
      <c r="F210" s="50">
        <v>43954</v>
      </c>
      <c r="G210" s="50">
        <v>43954</v>
      </c>
      <c r="H210">
        <v>5</v>
      </c>
      <c r="I210">
        <v>2001</v>
      </c>
      <c r="J210" t="s">
        <v>5</v>
      </c>
      <c r="K210">
        <v>1</v>
      </c>
      <c r="L210">
        <v>5.6944444444444443E-2</v>
      </c>
      <c r="M210">
        <v>5.6944444444444443E-2</v>
      </c>
      <c r="N210">
        <v>1</v>
      </c>
      <c r="O210">
        <v>5.6944444444444443E-2</v>
      </c>
      <c r="P210">
        <v>1</v>
      </c>
      <c r="Q21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10" s="50">
        <f>DATE(YEAR(tb_list[[#This Row],[Start Date]]),1,1)+(WEEKNUM(tb_list[[#This Row],[Start Date]])-1)*7-WEEKDAY(DATE(YEAR(tb_list[[#This Row],[Start Date]]),1,1))+$V$1</f>
        <v>43960</v>
      </c>
      <c r="S210" s="48">
        <f>IF(R210&gt;tb_list[[#This Row],[Start Date]],WEEKNUM(tb_list[[#This Row],[Start Date]])-1,WEEKNUM(tb_list[[#This Row],[Start Date]]))</f>
        <v>18</v>
      </c>
      <c r="T210">
        <f>YEAR(tb_list[[#This Row],[Start Date]])</f>
        <v>2020</v>
      </c>
    </row>
    <row r="211" spans="1:20" x14ac:dyDescent="0.3">
      <c r="A211">
        <v>49798</v>
      </c>
      <c r="B211" t="s">
        <v>760</v>
      </c>
      <c r="C211" t="s">
        <v>3</v>
      </c>
      <c r="D211" t="s">
        <v>4</v>
      </c>
      <c r="F211" s="50">
        <v>45199</v>
      </c>
      <c r="G211" s="50">
        <v>45199</v>
      </c>
      <c r="H211">
        <v>4</v>
      </c>
      <c r="I211">
        <v>2019</v>
      </c>
      <c r="J211" t="s">
        <v>19</v>
      </c>
      <c r="K211">
        <v>1</v>
      </c>
      <c r="L211">
        <v>8.611111111111111E-3</v>
      </c>
      <c r="M211">
        <v>8.611111111111111E-3</v>
      </c>
      <c r="N211" s="26">
        <v>1</v>
      </c>
      <c r="O211">
        <v>8.611111111111111E-3</v>
      </c>
      <c r="P211">
        <v>1</v>
      </c>
      <c r="Q21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11" s="50">
        <f>DATE(YEAR(tb_list[[#This Row],[Start Date]]),1,1)+(WEEKNUM(tb_list[[#This Row],[Start Date]])-1)*7-WEEKDAY(DATE(YEAR(tb_list[[#This Row],[Start Date]]),1,1))+$V$1</f>
        <v>45199</v>
      </c>
      <c r="S211" s="48">
        <f>IF(R211&gt;tb_list[[#This Row],[Start Date]],WEEKNUM(tb_list[[#This Row],[Start Date]])-1,WEEKNUM(tb_list[[#This Row],[Start Date]]))</f>
        <v>39</v>
      </c>
      <c r="T211">
        <f>YEAR(tb_list[[#This Row],[Start Date]])</f>
        <v>2023</v>
      </c>
    </row>
    <row r="212" spans="1:20" x14ac:dyDescent="0.3">
      <c r="A212">
        <v>2694</v>
      </c>
      <c r="B212" t="s">
        <v>272</v>
      </c>
      <c r="C212" t="s">
        <v>16</v>
      </c>
      <c r="D212" t="s">
        <v>22</v>
      </c>
      <c r="E212">
        <v>7.11</v>
      </c>
      <c r="F212" s="50">
        <v>44817</v>
      </c>
      <c r="G212" s="50">
        <v>44856</v>
      </c>
      <c r="H212">
        <v>8</v>
      </c>
      <c r="I212">
        <v>2000</v>
      </c>
      <c r="J212" t="s">
        <v>17</v>
      </c>
      <c r="K212">
        <v>25</v>
      </c>
      <c r="L212">
        <v>0.39305555555555549</v>
      </c>
      <c r="M212">
        <v>9.8263888888888893</v>
      </c>
      <c r="N212">
        <v>40</v>
      </c>
      <c r="O212">
        <v>0.24565972222222221</v>
      </c>
      <c r="P212">
        <v>0.625</v>
      </c>
      <c r="Q21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12" s="50">
        <f>DATE(YEAR(tb_list[[#This Row],[Start Date]]),1,1)+(WEEKNUM(tb_list[[#This Row],[Start Date]])-1)*7-WEEKDAY(DATE(YEAR(tb_list[[#This Row],[Start Date]]),1,1))+$V$1</f>
        <v>44821</v>
      </c>
      <c r="S212" s="48">
        <f>IF(R212&gt;tb_list[[#This Row],[Start Date]],WEEKNUM(tb_list[[#This Row],[Start Date]])-1,WEEKNUM(tb_list[[#This Row],[Start Date]]))</f>
        <v>37</v>
      </c>
      <c r="T212">
        <f>YEAR(tb_list[[#This Row],[Start Date]])</f>
        <v>2022</v>
      </c>
    </row>
    <row r="213" spans="1:20" x14ac:dyDescent="0.3">
      <c r="A213">
        <v>40938</v>
      </c>
      <c r="B213" t="s">
        <v>274</v>
      </c>
      <c r="C213" t="s">
        <v>16</v>
      </c>
      <c r="D213" t="s">
        <v>59</v>
      </c>
      <c r="E213">
        <v>7.28</v>
      </c>
      <c r="F213" s="50">
        <v>44687</v>
      </c>
      <c r="G213" s="50">
        <v>44690</v>
      </c>
      <c r="H213">
        <v>7</v>
      </c>
      <c r="I213">
        <v>2021</v>
      </c>
      <c r="J213" t="s">
        <v>17</v>
      </c>
      <c r="K213">
        <v>13</v>
      </c>
      <c r="L213">
        <v>0.39444444444444438</v>
      </c>
      <c r="M213">
        <v>5.1277777777777773</v>
      </c>
      <c r="N213" s="26">
        <v>4</v>
      </c>
      <c r="O213">
        <v>1.2819444444444441</v>
      </c>
      <c r="P213">
        <v>3.25</v>
      </c>
      <c r="Q21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13" s="50">
        <f>DATE(YEAR(tb_list[[#This Row],[Start Date]]),1,1)+(WEEKNUM(tb_list[[#This Row],[Start Date]])-1)*7-WEEKDAY(DATE(YEAR(tb_list[[#This Row],[Start Date]]),1,1))+$V$1</f>
        <v>44688</v>
      </c>
      <c r="S213" s="48">
        <f>IF(R213&gt;tb_list[[#This Row],[Start Date]],WEEKNUM(tb_list[[#This Row],[Start Date]])-1,WEEKNUM(tb_list[[#This Row],[Start Date]]))</f>
        <v>18</v>
      </c>
      <c r="T213">
        <f>YEAR(tb_list[[#This Row],[Start Date]])</f>
        <v>2022</v>
      </c>
    </row>
    <row r="214" spans="1:20" x14ac:dyDescent="0.3">
      <c r="A214">
        <v>135</v>
      </c>
      <c r="B214" t="s">
        <v>275</v>
      </c>
      <c r="C214" t="s">
        <v>16</v>
      </c>
      <c r="D214" t="s">
        <v>22</v>
      </c>
      <c r="E214">
        <v>8.08</v>
      </c>
      <c r="F214" s="50">
        <v>42861</v>
      </c>
      <c r="G214" s="50">
        <v>43029</v>
      </c>
      <c r="H214">
        <v>7</v>
      </c>
      <c r="I214">
        <v>2001</v>
      </c>
      <c r="J214" t="s">
        <v>19</v>
      </c>
      <c r="K214">
        <v>75</v>
      </c>
      <c r="L214">
        <v>0.39194444444444437</v>
      </c>
      <c r="M214">
        <v>29.395833333333329</v>
      </c>
      <c r="N214" s="26">
        <v>169</v>
      </c>
      <c r="O214">
        <v>0.17393984220907299</v>
      </c>
      <c r="P214">
        <v>0.4437869822485207</v>
      </c>
      <c r="Q21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14" s="50">
        <f>DATE(YEAR(tb_list[[#This Row],[Start Date]]),1,1)+(WEEKNUM(tb_list[[#This Row],[Start Date]])-1)*7-WEEKDAY(DATE(YEAR(tb_list[[#This Row],[Start Date]]),1,1))+$V$1</f>
        <v>42861</v>
      </c>
      <c r="S214" s="48">
        <f>IF(R214&gt;tb_list[[#This Row],[Start Date]],WEEKNUM(tb_list[[#This Row],[Start Date]])-1,WEEKNUM(tb_list[[#This Row],[Start Date]]))</f>
        <v>18</v>
      </c>
      <c r="T214">
        <f>YEAR(tb_list[[#This Row],[Start Date]])</f>
        <v>2017</v>
      </c>
    </row>
    <row r="215" spans="1:20" x14ac:dyDescent="0.3">
      <c r="A215">
        <v>37614</v>
      </c>
      <c r="B215" t="s">
        <v>276</v>
      </c>
      <c r="C215" t="s">
        <v>16</v>
      </c>
      <c r="D215" t="s">
        <v>105</v>
      </c>
      <c r="E215">
        <v>7.48</v>
      </c>
      <c r="F215" s="50">
        <v>43676</v>
      </c>
      <c r="G215" s="50">
        <v>43681</v>
      </c>
      <c r="H215">
        <v>6</v>
      </c>
      <c r="I215">
        <v>2019</v>
      </c>
      <c r="J215" t="s">
        <v>17</v>
      </c>
      <c r="K215">
        <v>12</v>
      </c>
      <c r="L215">
        <v>0.3988888888888889</v>
      </c>
      <c r="M215">
        <v>4.7866666666666671</v>
      </c>
      <c r="N215" s="26">
        <v>6</v>
      </c>
      <c r="O215">
        <v>0.79777777777777781</v>
      </c>
      <c r="P215">
        <v>2</v>
      </c>
      <c r="Q21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15" s="50">
        <f>DATE(YEAR(tb_list[[#This Row],[Start Date]]),1,1)+(WEEKNUM(tb_list[[#This Row],[Start Date]])-1)*7-WEEKDAY(DATE(YEAR(tb_list[[#This Row],[Start Date]]),1,1))+$V$1</f>
        <v>43680</v>
      </c>
      <c r="S215" s="48">
        <f>IF(R215&gt;tb_list[[#This Row],[Start Date]],WEEKNUM(tb_list[[#This Row],[Start Date]])-1,WEEKNUM(tb_list[[#This Row],[Start Date]]))</f>
        <v>30</v>
      </c>
      <c r="T215">
        <f>YEAR(tb_list[[#This Row],[Start Date]])</f>
        <v>2019</v>
      </c>
    </row>
    <row r="216" spans="1:20" x14ac:dyDescent="0.3">
      <c r="A216">
        <v>48577</v>
      </c>
      <c r="B216" t="s">
        <v>277</v>
      </c>
      <c r="C216" t="s">
        <v>3</v>
      </c>
      <c r="D216" t="s">
        <v>4</v>
      </c>
      <c r="E216">
        <v>6.66</v>
      </c>
      <c r="F216" s="50">
        <v>44787</v>
      </c>
      <c r="G216" s="50">
        <v>44787</v>
      </c>
      <c r="H216">
        <v>6</v>
      </c>
      <c r="I216">
        <v>2021</v>
      </c>
      <c r="J216" t="s">
        <v>9</v>
      </c>
      <c r="K216">
        <v>1</v>
      </c>
      <c r="L216">
        <v>0.1258333333333333</v>
      </c>
      <c r="M216">
        <v>0.1258333333333333</v>
      </c>
      <c r="N216">
        <v>1</v>
      </c>
      <c r="O216">
        <v>0.1258333333333333</v>
      </c>
      <c r="P216">
        <v>1</v>
      </c>
      <c r="Q21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16" s="50">
        <f>DATE(YEAR(tb_list[[#This Row],[Start Date]]),1,1)+(WEEKNUM(tb_list[[#This Row],[Start Date]])-1)*7-WEEKDAY(DATE(YEAR(tb_list[[#This Row],[Start Date]]),1,1))+$V$1</f>
        <v>44793</v>
      </c>
      <c r="S216" s="48">
        <f>IF(R216&gt;tb_list[[#This Row],[Start Date]],WEEKNUM(tb_list[[#This Row],[Start Date]])-1,WEEKNUM(tb_list[[#This Row],[Start Date]]))</f>
        <v>33</v>
      </c>
      <c r="T216">
        <f>YEAR(tb_list[[#This Row],[Start Date]])</f>
        <v>2022</v>
      </c>
    </row>
    <row r="217" spans="1:20" x14ac:dyDescent="0.3">
      <c r="A217">
        <v>581</v>
      </c>
      <c r="B217" t="s">
        <v>278</v>
      </c>
      <c r="C217" t="s">
        <v>50</v>
      </c>
      <c r="D217" t="s">
        <v>4</v>
      </c>
      <c r="E217">
        <v>6.21</v>
      </c>
      <c r="F217" s="50">
        <v>44109</v>
      </c>
      <c r="G217" s="50">
        <v>44110</v>
      </c>
      <c r="H217">
        <v>5</v>
      </c>
      <c r="I217">
        <v>2000</v>
      </c>
      <c r="J217" t="s">
        <v>5</v>
      </c>
      <c r="K217">
        <v>2</v>
      </c>
      <c r="L217">
        <v>0.54</v>
      </c>
      <c r="M217">
        <v>1.08</v>
      </c>
      <c r="N217" s="26">
        <v>2</v>
      </c>
      <c r="O217">
        <v>0.54</v>
      </c>
      <c r="P217">
        <v>1</v>
      </c>
      <c r="Q21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17" s="50">
        <f>DATE(YEAR(tb_list[[#This Row],[Start Date]]),1,1)+(WEEKNUM(tb_list[[#This Row],[Start Date]])-1)*7-WEEKDAY(DATE(YEAR(tb_list[[#This Row],[Start Date]]),1,1))+$V$1</f>
        <v>44114</v>
      </c>
      <c r="S217" s="48">
        <f>IF(R217&gt;tb_list[[#This Row],[Start Date]],WEEKNUM(tb_list[[#This Row],[Start Date]])-1,WEEKNUM(tb_list[[#This Row],[Start Date]]))</f>
        <v>40</v>
      </c>
      <c r="T217">
        <f>YEAR(tb_list[[#This Row],[Start Date]])</f>
        <v>2020</v>
      </c>
    </row>
    <row r="218" spans="1:20" x14ac:dyDescent="0.3">
      <c r="A218">
        <v>37972</v>
      </c>
      <c r="B218" t="s">
        <v>279</v>
      </c>
      <c r="C218" t="s">
        <v>16</v>
      </c>
      <c r="D218" t="s">
        <v>4</v>
      </c>
      <c r="E218">
        <v>7.59</v>
      </c>
      <c r="F218" s="50">
        <v>43961</v>
      </c>
      <c r="G218" s="50">
        <v>43972</v>
      </c>
      <c r="H218">
        <v>7</v>
      </c>
      <c r="I218">
        <v>2019</v>
      </c>
      <c r="J218" t="s">
        <v>19</v>
      </c>
      <c r="K218">
        <v>12</v>
      </c>
      <c r="L218">
        <v>0.40333333333333332</v>
      </c>
      <c r="M218">
        <v>4.84</v>
      </c>
      <c r="N218" s="26">
        <v>12</v>
      </c>
      <c r="O218">
        <v>0.40333333333333332</v>
      </c>
      <c r="P218">
        <v>1</v>
      </c>
      <c r="Q21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18" s="50">
        <f>DATE(YEAR(tb_list[[#This Row],[Start Date]]),1,1)+(WEEKNUM(tb_list[[#This Row],[Start Date]])-1)*7-WEEKDAY(DATE(YEAR(tb_list[[#This Row],[Start Date]]),1,1))+$V$1</f>
        <v>43967</v>
      </c>
      <c r="S218" s="48">
        <f>IF(R218&gt;tb_list[[#This Row],[Start Date]],WEEKNUM(tb_list[[#This Row],[Start Date]])-1,WEEKNUM(tb_list[[#This Row],[Start Date]]))</f>
        <v>19</v>
      </c>
      <c r="T218">
        <f>YEAR(tb_list[[#This Row],[Start Date]])</f>
        <v>2020</v>
      </c>
    </row>
    <row r="219" spans="1:20" x14ac:dyDescent="0.3">
      <c r="A219">
        <v>38106</v>
      </c>
      <c r="B219" t="s">
        <v>280</v>
      </c>
      <c r="C219" t="s">
        <v>69</v>
      </c>
      <c r="D219" t="s">
        <v>22</v>
      </c>
      <c r="E219">
        <v>6.04</v>
      </c>
      <c r="F219" s="50">
        <v>44353</v>
      </c>
      <c r="G219" s="50">
        <v>44353</v>
      </c>
      <c r="H219">
        <v>0</v>
      </c>
      <c r="I219">
        <v>2018</v>
      </c>
      <c r="J219" t="s">
        <v>5</v>
      </c>
      <c r="K219">
        <v>1</v>
      </c>
      <c r="L219">
        <v>6.7222222222222225E-2</v>
      </c>
      <c r="M219">
        <v>6.7222222222222225E-2</v>
      </c>
      <c r="N219">
        <v>1</v>
      </c>
      <c r="O219">
        <v>6.7222222222222225E-2</v>
      </c>
      <c r="P219">
        <v>1</v>
      </c>
      <c r="Q21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19" s="50">
        <f>DATE(YEAR(tb_list[[#This Row],[Start Date]]),1,1)+(WEEKNUM(tb_list[[#This Row],[Start Date]])-1)*7-WEEKDAY(DATE(YEAR(tb_list[[#This Row],[Start Date]]),1,1))+$V$1</f>
        <v>44359</v>
      </c>
      <c r="S219" s="48">
        <f>IF(R219&gt;tb_list[[#This Row],[Start Date]],WEEKNUM(tb_list[[#This Row],[Start Date]])-1,WEEKNUM(tb_list[[#This Row],[Start Date]]))</f>
        <v>23</v>
      </c>
      <c r="T219">
        <f>YEAR(tb_list[[#This Row],[Start Date]])</f>
        <v>2021</v>
      </c>
    </row>
    <row r="220" spans="1:20" x14ac:dyDescent="0.3">
      <c r="A220">
        <v>39727</v>
      </c>
      <c r="B220" t="s">
        <v>761</v>
      </c>
      <c r="C220" t="s">
        <v>69</v>
      </c>
      <c r="D220" t="s">
        <v>4</v>
      </c>
      <c r="E220">
        <v>5.73</v>
      </c>
      <c r="F220" s="50">
        <v>44120</v>
      </c>
      <c r="G220" s="50">
        <v>44120</v>
      </c>
      <c r="H220">
        <v>6</v>
      </c>
      <c r="I220">
        <v>2019</v>
      </c>
      <c r="J220" t="s">
        <v>9</v>
      </c>
      <c r="K220">
        <v>1</v>
      </c>
      <c r="L220">
        <v>1.9444444444444441E-2</v>
      </c>
      <c r="M220">
        <v>1.9444444444444441E-2</v>
      </c>
      <c r="N220" s="26">
        <v>1</v>
      </c>
      <c r="O220">
        <v>1.9444444444444441E-2</v>
      </c>
      <c r="P220">
        <v>1</v>
      </c>
      <c r="Q22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20" s="50">
        <f>DATE(YEAR(tb_list[[#This Row],[Start Date]]),1,1)+(WEEKNUM(tb_list[[#This Row],[Start Date]])-1)*7-WEEKDAY(DATE(YEAR(tb_list[[#This Row],[Start Date]]),1,1))+$V$1</f>
        <v>44121</v>
      </c>
      <c r="S220" s="48">
        <f>IF(R220&gt;tb_list[[#This Row],[Start Date]],WEEKNUM(tb_list[[#This Row],[Start Date]])-1,WEEKNUM(tb_list[[#This Row],[Start Date]]))</f>
        <v>41</v>
      </c>
      <c r="T220">
        <f>YEAR(tb_list[[#This Row],[Start Date]])</f>
        <v>2020</v>
      </c>
    </row>
    <row r="221" spans="1:20" x14ac:dyDescent="0.3">
      <c r="A221">
        <v>38276</v>
      </c>
      <c r="B221" t="s">
        <v>281</v>
      </c>
      <c r="C221" t="s">
        <v>16</v>
      </c>
      <c r="D221" t="s">
        <v>22</v>
      </c>
      <c r="E221">
        <v>6.71</v>
      </c>
      <c r="F221" s="50">
        <v>43913</v>
      </c>
      <c r="G221" s="50">
        <v>43939</v>
      </c>
      <c r="H221">
        <v>5</v>
      </c>
      <c r="I221">
        <v>2019</v>
      </c>
      <c r="J221" t="s">
        <v>19</v>
      </c>
      <c r="K221">
        <v>12</v>
      </c>
      <c r="L221">
        <v>0.39444444444444438</v>
      </c>
      <c r="M221">
        <v>4.7333333333333334</v>
      </c>
      <c r="N221" s="26">
        <v>27</v>
      </c>
      <c r="O221">
        <v>0.17530864197530871</v>
      </c>
      <c r="P221">
        <v>0.44444444444444442</v>
      </c>
      <c r="Q22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21" s="50">
        <f>DATE(YEAR(tb_list[[#This Row],[Start Date]]),1,1)+(WEEKNUM(tb_list[[#This Row],[Start Date]])-1)*7-WEEKDAY(DATE(YEAR(tb_list[[#This Row],[Start Date]]),1,1))+$V$1</f>
        <v>43918</v>
      </c>
      <c r="S221" s="48">
        <f>IF(R221&gt;tb_list[[#This Row],[Start Date]],WEEKNUM(tb_list[[#This Row],[Start Date]])-1,WEEKNUM(tb_list[[#This Row],[Start Date]]))</f>
        <v>12</v>
      </c>
      <c r="T221">
        <f>YEAR(tb_list[[#This Row],[Start Date]])</f>
        <v>2020</v>
      </c>
    </row>
    <row r="222" spans="1:20" x14ac:dyDescent="0.3">
      <c r="A222">
        <v>39730</v>
      </c>
      <c r="B222" t="s">
        <v>282</v>
      </c>
      <c r="C222" t="s">
        <v>16</v>
      </c>
      <c r="D222" t="s">
        <v>22</v>
      </c>
      <c r="E222">
        <v>7.43</v>
      </c>
      <c r="F222" s="50">
        <v>44171</v>
      </c>
      <c r="G222" s="50">
        <v>44183</v>
      </c>
      <c r="H222">
        <v>5</v>
      </c>
      <c r="I222">
        <v>2020</v>
      </c>
      <c r="J222" t="s">
        <v>17</v>
      </c>
      <c r="K222">
        <v>12</v>
      </c>
      <c r="L222">
        <v>0.3972222222222222</v>
      </c>
      <c r="M222">
        <v>4.7666666666666666</v>
      </c>
      <c r="N222">
        <v>13</v>
      </c>
      <c r="O222">
        <v>0.36666666666666659</v>
      </c>
      <c r="P222">
        <v>0.92307692307692313</v>
      </c>
      <c r="Q22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22" s="50">
        <f>DATE(YEAR(tb_list[[#This Row],[Start Date]]),1,1)+(WEEKNUM(tb_list[[#This Row],[Start Date]])-1)*7-WEEKDAY(DATE(YEAR(tb_list[[#This Row],[Start Date]]),1,1))+$V$1</f>
        <v>44177</v>
      </c>
      <c r="S222" s="48">
        <f>IF(R222&gt;tb_list[[#This Row],[Start Date]],WEEKNUM(tb_list[[#This Row],[Start Date]])-1,WEEKNUM(tb_list[[#This Row],[Start Date]]))</f>
        <v>49</v>
      </c>
      <c r="T222">
        <f>YEAR(tb_list[[#This Row],[Start Date]])</f>
        <v>2020</v>
      </c>
    </row>
    <row r="223" spans="1:20" x14ac:dyDescent="0.3">
      <c r="A223">
        <v>40230</v>
      </c>
      <c r="B223" t="s">
        <v>284</v>
      </c>
      <c r="C223" t="s">
        <v>16</v>
      </c>
      <c r="D223" t="s">
        <v>31</v>
      </c>
      <c r="E223">
        <v>7.2</v>
      </c>
      <c r="F223" s="50">
        <v>44108</v>
      </c>
      <c r="G223" s="50">
        <v>44117</v>
      </c>
      <c r="H223">
        <v>6</v>
      </c>
      <c r="I223">
        <v>2020</v>
      </c>
      <c r="J223" t="s">
        <v>9</v>
      </c>
      <c r="K223">
        <v>12</v>
      </c>
      <c r="L223">
        <v>0.39444444444444438</v>
      </c>
      <c r="M223">
        <v>4.7333333333333334</v>
      </c>
      <c r="N223">
        <v>10</v>
      </c>
      <c r="O223">
        <v>0.47333333333333327</v>
      </c>
      <c r="P223">
        <v>1.2</v>
      </c>
      <c r="Q22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23" s="50">
        <f>DATE(YEAR(tb_list[[#This Row],[Start Date]]),1,1)+(WEEKNUM(tb_list[[#This Row],[Start Date]])-1)*7-WEEKDAY(DATE(YEAR(tb_list[[#This Row],[Start Date]]),1,1))+$V$1</f>
        <v>44114</v>
      </c>
      <c r="S223" s="48">
        <f>IF(R223&gt;tb_list[[#This Row],[Start Date]],WEEKNUM(tb_list[[#This Row],[Start Date]])-1,WEEKNUM(tb_list[[#This Row],[Start Date]]))</f>
        <v>40</v>
      </c>
      <c r="T223">
        <f>YEAR(tb_list[[#This Row],[Start Date]])</f>
        <v>2020</v>
      </c>
    </row>
    <row r="224" spans="1:20" x14ac:dyDescent="0.3">
      <c r="A224">
        <v>136</v>
      </c>
      <c r="B224" t="s">
        <v>285</v>
      </c>
      <c r="C224" t="s">
        <v>16</v>
      </c>
      <c r="D224" t="s">
        <v>22</v>
      </c>
      <c r="E224">
        <v>8.41</v>
      </c>
      <c r="F224" s="50">
        <v>43597</v>
      </c>
      <c r="G224" s="50">
        <v>43612</v>
      </c>
      <c r="H224">
        <v>7</v>
      </c>
      <c r="I224">
        <v>1999</v>
      </c>
      <c r="J224" t="s">
        <v>19</v>
      </c>
      <c r="K224">
        <v>62</v>
      </c>
      <c r="L224">
        <v>0.38333333333333341</v>
      </c>
      <c r="M224">
        <v>23.766666666666669</v>
      </c>
      <c r="N224" s="26">
        <v>16</v>
      </c>
      <c r="O224">
        <v>1.4854166666666671</v>
      </c>
      <c r="P224">
        <v>3.875</v>
      </c>
      <c r="Q22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24" s="50">
        <f>DATE(YEAR(tb_list[[#This Row],[Start Date]]),1,1)+(WEEKNUM(tb_list[[#This Row],[Start Date]])-1)*7-WEEKDAY(DATE(YEAR(tb_list[[#This Row],[Start Date]]),1,1))+$V$1</f>
        <v>43603</v>
      </c>
      <c r="S224" s="48">
        <f>IF(R224&gt;tb_list[[#This Row],[Start Date]],WEEKNUM(tb_list[[#This Row],[Start Date]])-1,WEEKNUM(tb_list[[#This Row],[Start Date]]))</f>
        <v>19</v>
      </c>
      <c r="T224">
        <f>YEAR(tb_list[[#This Row],[Start Date]])</f>
        <v>2019</v>
      </c>
    </row>
    <row r="225" spans="1:20" x14ac:dyDescent="0.3">
      <c r="A225">
        <v>138</v>
      </c>
      <c r="B225" t="s">
        <v>286</v>
      </c>
      <c r="C225" t="s">
        <v>50</v>
      </c>
      <c r="D225" t="s">
        <v>22</v>
      </c>
      <c r="E225">
        <v>8.18</v>
      </c>
      <c r="F225" s="50">
        <v>43620</v>
      </c>
      <c r="G225" s="50">
        <v>43636</v>
      </c>
      <c r="H225">
        <v>7</v>
      </c>
      <c r="I225">
        <v>2003</v>
      </c>
      <c r="J225" t="s">
        <v>9</v>
      </c>
      <c r="K225">
        <v>8</v>
      </c>
      <c r="L225">
        <v>0.38055555555555548</v>
      </c>
      <c r="M225">
        <v>3.0444444444444438</v>
      </c>
      <c r="N225">
        <v>17</v>
      </c>
      <c r="O225">
        <v>0.17908496732026141</v>
      </c>
      <c r="P225">
        <v>0.47058823529411759</v>
      </c>
      <c r="Q22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25" s="50">
        <f>DATE(YEAR(tb_list[[#This Row],[Start Date]]),1,1)+(WEEKNUM(tb_list[[#This Row],[Start Date]])-1)*7-WEEKDAY(DATE(YEAR(tb_list[[#This Row],[Start Date]]),1,1))+$V$1</f>
        <v>43624</v>
      </c>
      <c r="S225" s="48">
        <f>IF(R225&gt;tb_list[[#This Row],[Start Date]],WEEKNUM(tb_list[[#This Row],[Start Date]])-1,WEEKNUM(tb_list[[#This Row],[Start Date]]))</f>
        <v>22</v>
      </c>
      <c r="T225">
        <f>YEAR(tb_list[[#This Row],[Start Date]])</f>
        <v>2019</v>
      </c>
    </row>
    <row r="226" spans="1:20" x14ac:dyDescent="0.3">
      <c r="A226">
        <v>139</v>
      </c>
      <c r="B226" t="s">
        <v>287</v>
      </c>
      <c r="C226" t="s">
        <v>50</v>
      </c>
      <c r="D226" t="s">
        <v>22</v>
      </c>
      <c r="E226">
        <v>8.25</v>
      </c>
      <c r="F226" s="50">
        <v>43638</v>
      </c>
      <c r="G226" s="50">
        <v>43640</v>
      </c>
      <c r="H226">
        <v>7</v>
      </c>
      <c r="I226">
        <v>2004</v>
      </c>
      <c r="J226" t="s">
        <v>9</v>
      </c>
      <c r="K226">
        <v>14</v>
      </c>
      <c r="L226">
        <v>0.4</v>
      </c>
      <c r="M226">
        <v>5.6000000000000014</v>
      </c>
      <c r="N226">
        <v>3</v>
      </c>
      <c r="O226">
        <v>1.8666666666666669</v>
      </c>
      <c r="P226">
        <v>4.666666666666667</v>
      </c>
      <c r="Q22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26" s="50">
        <f>DATE(YEAR(tb_list[[#This Row],[Start Date]]),1,1)+(WEEKNUM(tb_list[[#This Row],[Start Date]])-1)*7-WEEKDAY(DATE(YEAR(tb_list[[#This Row],[Start Date]]),1,1))+$V$1</f>
        <v>43638</v>
      </c>
      <c r="S226" s="48">
        <f>IF(R226&gt;tb_list[[#This Row],[Start Date]],WEEKNUM(tb_list[[#This Row],[Start Date]])-1,WEEKNUM(tb_list[[#This Row],[Start Date]]))</f>
        <v>25</v>
      </c>
      <c r="T226">
        <f>YEAR(tb_list[[#This Row],[Start Date]])</f>
        <v>2019</v>
      </c>
    </row>
    <row r="227" spans="1:20" x14ac:dyDescent="0.3">
      <c r="A227">
        <v>137</v>
      </c>
      <c r="B227" t="s">
        <v>288</v>
      </c>
      <c r="C227" t="s">
        <v>50</v>
      </c>
      <c r="D227" t="s">
        <v>22</v>
      </c>
      <c r="E227">
        <v>8.31</v>
      </c>
      <c r="F227" s="50">
        <v>43613</v>
      </c>
      <c r="G227" s="50">
        <v>43617</v>
      </c>
      <c r="H227">
        <v>8</v>
      </c>
      <c r="I227">
        <v>2002</v>
      </c>
      <c r="J227" t="s">
        <v>9</v>
      </c>
      <c r="K227">
        <v>8</v>
      </c>
      <c r="L227">
        <v>0.4</v>
      </c>
      <c r="M227">
        <v>3.2</v>
      </c>
      <c r="N227">
        <v>5</v>
      </c>
      <c r="O227">
        <v>0.64</v>
      </c>
      <c r="P227">
        <v>1.6</v>
      </c>
      <c r="Q22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27" s="50">
        <f>DATE(YEAR(tb_list[[#This Row],[Start Date]]),1,1)+(WEEKNUM(tb_list[[#This Row],[Start Date]])-1)*7-WEEKDAY(DATE(YEAR(tb_list[[#This Row],[Start Date]]),1,1))+$V$1</f>
        <v>43617</v>
      </c>
      <c r="S227" s="48">
        <f>IF(R227&gt;tb_list[[#This Row],[Start Date]],WEEKNUM(tb_list[[#This Row],[Start Date]])-1,WEEKNUM(tb_list[[#This Row],[Start Date]]))</f>
        <v>21</v>
      </c>
      <c r="T227">
        <f>YEAR(tb_list[[#This Row],[Start Date]])</f>
        <v>2019</v>
      </c>
    </row>
    <row r="228" spans="1:20" x14ac:dyDescent="0.3">
      <c r="A228">
        <v>48177</v>
      </c>
      <c r="B228" t="s">
        <v>289</v>
      </c>
      <c r="C228" t="s">
        <v>3</v>
      </c>
      <c r="D228" t="s">
        <v>98</v>
      </c>
      <c r="E228">
        <v>6.33</v>
      </c>
      <c r="F228" s="50">
        <v>44787</v>
      </c>
      <c r="G228" s="50">
        <v>44787</v>
      </c>
      <c r="H228">
        <v>7</v>
      </c>
      <c r="I228">
        <v>2021</v>
      </c>
      <c r="J228" t="s">
        <v>5</v>
      </c>
      <c r="K228">
        <v>1</v>
      </c>
      <c r="L228">
        <v>6.805555555555555E-2</v>
      </c>
      <c r="M228">
        <v>6.805555555555555E-2</v>
      </c>
      <c r="N228">
        <v>1</v>
      </c>
      <c r="O228">
        <v>6.805555555555555E-2</v>
      </c>
      <c r="P228">
        <v>1</v>
      </c>
      <c r="Q22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28" s="50">
        <f>DATE(YEAR(tb_list[[#This Row],[Start Date]]),1,1)+(WEEKNUM(tb_list[[#This Row],[Start Date]])-1)*7-WEEKDAY(DATE(YEAR(tb_list[[#This Row],[Start Date]]),1,1))+$V$1</f>
        <v>44793</v>
      </c>
      <c r="S228" s="48">
        <f>IF(R228&gt;tb_list[[#This Row],[Start Date]],WEEKNUM(tb_list[[#This Row],[Start Date]])-1,WEEKNUM(tb_list[[#This Row],[Start Date]]))</f>
        <v>33</v>
      </c>
      <c r="T228">
        <f>YEAR(tb_list[[#This Row],[Start Date]])</f>
        <v>2022</v>
      </c>
    </row>
    <row r="229" spans="1:20" x14ac:dyDescent="0.3">
      <c r="A229">
        <v>40046</v>
      </c>
      <c r="B229" t="s">
        <v>290</v>
      </c>
      <c r="C229" t="s">
        <v>16</v>
      </c>
      <c r="D229" t="s">
        <v>4</v>
      </c>
      <c r="E229">
        <v>7.83</v>
      </c>
      <c r="F229" s="50">
        <v>44103</v>
      </c>
      <c r="G229" s="50">
        <v>44112</v>
      </c>
      <c r="H229">
        <v>8</v>
      </c>
      <c r="I229">
        <v>2020</v>
      </c>
      <c r="J229" t="s">
        <v>9</v>
      </c>
      <c r="K229">
        <v>13</v>
      </c>
      <c r="L229">
        <v>0.41388888888888892</v>
      </c>
      <c r="M229">
        <v>5.3805555555555564</v>
      </c>
      <c r="N229">
        <v>10</v>
      </c>
      <c r="O229">
        <v>0.53805555555555551</v>
      </c>
      <c r="P229">
        <v>1.3</v>
      </c>
      <c r="Q22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29" s="50">
        <f>DATE(YEAR(tb_list[[#This Row],[Start Date]]),1,1)+(WEEKNUM(tb_list[[#This Row],[Start Date]])-1)*7-WEEKDAY(DATE(YEAR(tb_list[[#This Row],[Start Date]]),1,1))+$V$1</f>
        <v>44107</v>
      </c>
      <c r="S229" s="48">
        <f>IF(R229&gt;tb_list[[#This Row],[Start Date]],WEEKNUM(tb_list[[#This Row],[Start Date]])-1,WEEKNUM(tb_list[[#This Row],[Start Date]]))</f>
        <v>39</v>
      </c>
      <c r="T229">
        <f>YEAR(tb_list[[#This Row],[Start Date]])</f>
        <v>2020</v>
      </c>
    </row>
    <row r="230" spans="1:20" x14ac:dyDescent="0.3">
      <c r="A230">
        <v>42981</v>
      </c>
      <c r="B230" t="s">
        <v>291</v>
      </c>
      <c r="C230" t="s">
        <v>16</v>
      </c>
      <c r="D230" t="s">
        <v>4</v>
      </c>
      <c r="E230">
        <v>5.07</v>
      </c>
      <c r="F230" s="50">
        <v>44564</v>
      </c>
      <c r="G230" s="50">
        <v>44613</v>
      </c>
      <c r="H230">
        <v>4</v>
      </c>
      <c r="I230">
        <v>2021</v>
      </c>
      <c r="J230" t="s">
        <v>9</v>
      </c>
      <c r="K230">
        <v>10</v>
      </c>
      <c r="L230">
        <v>0.1333333333333333</v>
      </c>
      <c r="M230">
        <v>1.333333333333333</v>
      </c>
      <c r="N230">
        <v>50</v>
      </c>
      <c r="O230">
        <v>2.6666666666666661E-2</v>
      </c>
      <c r="P230">
        <v>0.2</v>
      </c>
      <c r="Q23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30" s="50">
        <f>DATE(YEAR(tb_list[[#This Row],[Start Date]]),1,1)+(WEEKNUM(tb_list[[#This Row],[Start Date]])-1)*7-WEEKDAY(DATE(YEAR(tb_list[[#This Row],[Start Date]]),1,1))+$V$1</f>
        <v>44569</v>
      </c>
      <c r="S230" s="48">
        <f>IF(R230&gt;tb_list[[#This Row],[Start Date]],WEEKNUM(tb_list[[#This Row],[Start Date]])-1,WEEKNUM(tb_list[[#This Row],[Start Date]]))</f>
        <v>1</v>
      </c>
      <c r="T230">
        <f>YEAR(tb_list[[#This Row],[Start Date]])</f>
        <v>2022</v>
      </c>
    </row>
    <row r="231" spans="1:20" x14ac:dyDescent="0.3">
      <c r="A231">
        <v>40842</v>
      </c>
      <c r="B231" t="s">
        <v>292</v>
      </c>
      <c r="C231" t="s">
        <v>16</v>
      </c>
      <c r="D231" t="s">
        <v>98</v>
      </c>
      <c r="E231">
        <v>7.43</v>
      </c>
      <c r="F231" s="50">
        <v>44525</v>
      </c>
      <c r="G231" s="50">
        <v>44537</v>
      </c>
      <c r="H231">
        <v>5</v>
      </c>
      <c r="I231">
        <v>2021</v>
      </c>
      <c r="J231" t="s">
        <v>9</v>
      </c>
      <c r="K231">
        <v>12</v>
      </c>
      <c r="L231">
        <v>0.3963888888888889</v>
      </c>
      <c r="M231">
        <v>4.7566666666666668</v>
      </c>
      <c r="N231" s="26">
        <v>13</v>
      </c>
      <c r="O231">
        <v>0.3658974358974359</v>
      </c>
      <c r="P231">
        <v>0.92307692307692313</v>
      </c>
      <c r="Q23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31" s="50">
        <f>DATE(YEAR(tb_list[[#This Row],[Start Date]]),1,1)+(WEEKNUM(tb_list[[#This Row],[Start Date]])-1)*7-WEEKDAY(DATE(YEAR(tb_list[[#This Row],[Start Date]]),1,1))+$V$1</f>
        <v>44527</v>
      </c>
      <c r="S231" s="48">
        <f>IF(R231&gt;tb_list[[#This Row],[Start Date]],WEEKNUM(tb_list[[#This Row],[Start Date]])-1,WEEKNUM(tb_list[[#This Row],[Start Date]]))</f>
        <v>47</v>
      </c>
      <c r="T231">
        <f>YEAR(tb_list[[#This Row],[Start Date]])</f>
        <v>2021</v>
      </c>
    </row>
    <row r="232" spans="1:20" x14ac:dyDescent="0.3">
      <c r="A232">
        <v>38783</v>
      </c>
      <c r="B232" t="s">
        <v>293</v>
      </c>
      <c r="C232" t="s">
        <v>3</v>
      </c>
      <c r="D232" t="s">
        <v>4</v>
      </c>
      <c r="E232">
        <v>5.98</v>
      </c>
      <c r="F232" s="50">
        <v>44034</v>
      </c>
      <c r="G232" s="50">
        <v>44034</v>
      </c>
      <c r="H232">
        <v>5</v>
      </c>
      <c r="I232">
        <v>2019</v>
      </c>
      <c r="J232" t="s">
        <v>9</v>
      </c>
      <c r="K232">
        <v>1</v>
      </c>
      <c r="L232">
        <v>6.1111111111111109E-2</v>
      </c>
      <c r="M232">
        <v>6.1111111111111109E-2</v>
      </c>
      <c r="N232">
        <v>1</v>
      </c>
      <c r="O232">
        <v>6.1111111111111109E-2</v>
      </c>
      <c r="P232">
        <v>1</v>
      </c>
      <c r="Q23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32" s="50">
        <f>DATE(YEAR(tb_list[[#This Row],[Start Date]]),1,1)+(WEEKNUM(tb_list[[#This Row],[Start Date]])-1)*7-WEEKDAY(DATE(YEAR(tb_list[[#This Row],[Start Date]]),1,1))+$V$1</f>
        <v>44037</v>
      </c>
      <c r="S232" s="48">
        <f>IF(R232&gt;tb_list[[#This Row],[Start Date]],WEEKNUM(tb_list[[#This Row],[Start Date]])-1,WEEKNUM(tb_list[[#This Row],[Start Date]]))</f>
        <v>29</v>
      </c>
      <c r="T232">
        <f>YEAR(tb_list[[#This Row],[Start Date]])</f>
        <v>2020</v>
      </c>
    </row>
    <row r="233" spans="1:20" x14ac:dyDescent="0.3">
      <c r="A233">
        <v>40359</v>
      </c>
      <c r="B233" t="s">
        <v>294</v>
      </c>
      <c r="C233" t="s">
        <v>16</v>
      </c>
      <c r="D233" t="s">
        <v>31</v>
      </c>
      <c r="E233">
        <v>6.87</v>
      </c>
      <c r="F233" s="50">
        <v>44357</v>
      </c>
      <c r="G233" s="50">
        <v>44364</v>
      </c>
      <c r="H233">
        <v>7</v>
      </c>
      <c r="I233">
        <v>2020</v>
      </c>
      <c r="J233" t="s">
        <v>19</v>
      </c>
      <c r="K233">
        <v>12</v>
      </c>
      <c r="L233">
        <v>0.3972222222222222</v>
      </c>
      <c r="M233">
        <v>4.7666666666666666</v>
      </c>
      <c r="N233">
        <v>8</v>
      </c>
      <c r="O233">
        <v>0.59583333333333333</v>
      </c>
      <c r="P233">
        <v>1.5</v>
      </c>
      <c r="Q23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33" s="50">
        <f>DATE(YEAR(tb_list[[#This Row],[Start Date]]),1,1)+(WEEKNUM(tb_list[[#This Row],[Start Date]])-1)*7-WEEKDAY(DATE(YEAR(tb_list[[#This Row],[Start Date]]),1,1))+$V$1</f>
        <v>44359</v>
      </c>
      <c r="S233" s="48">
        <f>IF(R233&gt;tb_list[[#This Row],[Start Date]],WEEKNUM(tb_list[[#This Row],[Start Date]])-1,WEEKNUM(tb_list[[#This Row],[Start Date]]))</f>
        <v>23</v>
      </c>
      <c r="T233">
        <f>YEAR(tb_list[[#This Row],[Start Date]])</f>
        <v>2021</v>
      </c>
    </row>
    <row r="234" spans="1:20" x14ac:dyDescent="0.3">
      <c r="A234">
        <v>50427</v>
      </c>
      <c r="B234" t="s">
        <v>762</v>
      </c>
      <c r="C234" t="s">
        <v>85</v>
      </c>
      <c r="D234" t="s">
        <v>36</v>
      </c>
      <c r="E234">
        <v>6.31</v>
      </c>
      <c r="F234" s="50">
        <v>45186</v>
      </c>
      <c r="G234" s="50">
        <v>45186</v>
      </c>
      <c r="H234">
        <v>5</v>
      </c>
      <c r="I234">
        <v>2021</v>
      </c>
      <c r="J234" t="s">
        <v>19</v>
      </c>
      <c r="K234">
        <v>1</v>
      </c>
      <c r="L234">
        <v>1.0666666666666671</v>
      </c>
      <c r="M234">
        <v>1.0666666666666671</v>
      </c>
      <c r="N234" s="26">
        <v>1</v>
      </c>
      <c r="O234">
        <v>1.0666666666666671</v>
      </c>
      <c r="P234">
        <v>1</v>
      </c>
      <c r="Q23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34" s="50">
        <f>DATE(YEAR(tb_list[[#This Row],[Start Date]]),1,1)+(WEEKNUM(tb_list[[#This Row],[Start Date]])-1)*7-WEEKDAY(DATE(YEAR(tb_list[[#This Row],[Start Date]]),1,1))+$V$1</f>
        <v>45192</v>
      </c>
      <c r="S234" s="48">
        <f>IF(R234&gt;tb_list[[#This Row],[Start Date]],WEEKNUM(tb_list[[#This Row],[Start Date]])-1,WEEKNUM(tb_list[[#This Row],[Start Date]]))</f>
        <v>37</v>
      </c>
      <c r="T234">
        <f>YEAR(tb_list[[#This Row],[Start Date]])</f>
        <v>2023</v>
      </c>
    </row>
    <row r="235" spans="1:20" x14ac:dyDescent="0.3">
      <c r="A235">
        <v>38909</v>
      </c>
      <c r="B235" t="s">
        <v>296</v>
      </c>
      <c r="C235" t="s">
        <v>16</v>
      </c>
      <c r="D235" t="s">
        <v>59</v>
      </c>
      <c r="E235">
        <v>6.19</v>
      </c>
      <c r="F235" s="50">
        <v>44093</v>
      </c>
      <c r="G235" s="50">
        <v>44097</v>
      </c>
      <c r="H235">
        <v>5</v>
      </c>
      <c r="I235">
        <v>2020</v>
      </c>
      <c r="J235" t="s">
        <v>9</v>
      </c>
      <c r="K235">
        <v>13</v>
      </c>
      <c r="L235">
        <v>0.39666666666666672</v>
      </c>
      <c r="M235">
        <v>5.1566666666666663</v>
      </c>
      <c r="N235" s="26">
        <v>5</v>
      </c>
      <c r="O235">
        <v>1.031333333333333</v>
      </c>
      <c r="P235">
        <v>2.6</v>
      </c>
      <c r="Q23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35" s="50">
        <f>DATE(YEAR(tb_list[[#This Row],[Start Date]]),1,1)+(WEEKNUM(tb_list[[#This Row],[Start Date]])-1)*7-WEEKDAY(DATE(YEAR(tb_list[[#This Row],[Start Date]]),1,1))+$V$1</f>
        <v>44093</v>
      </c>
      <c r="S235" s="48">
        <f>IF(R235&gt;tb_list[[#This Row],[Start Date]],WEEKNUM(tb_list[[#This Row],[Start Date]])-1,WEEKNUM(tb_list[[#This Row],[Start Date]]))</f>
        <v>38</v>
      </c>
      <c r="T235">
        <f>YEAR(tb_list[[#This Row],[Start Date]])</f>
        <v>2020</v>
      </c>
    </row>
    <row r="236" spans="1:20" x14ac:dyDescent="0.3">
      <c r="A236">
        <v>9495</v>
      </c>
      <c r="B236" t="s">
        <v>763</v>
      </c>
      <c r="C236" t="s">
        <v>85</v>
      </c>
      <c r="D236" t="s">
        <v>122</v>
      </c>
      <c r="E236">
        <v>6.54</v>
      </c>
      <c r="F236" s="50">
        <v>45193</v>
      </c>
      <c r="G236" s="50">
        <v>45193</v>
      </c>
      <c r="H236">
        <v>7</v>
      </c>
      <c r="I236">
        <v>2001</v>
      </c>
      <c r="J236" t="s">
        <v>5</v>
      </c>
      <c r="K236">
        <v>1</v>
      </c>
      <c r="L236">
        <v>1.371944444444444</v>
      </c>
      <c r="M236">
        <v>1.371944444444444</v>
      </c>
      <c r="N236" s="26">
        <v>1</v>
      </c>
      <c r="O236">
        <v>1.371944444444444</v>
      </c>
      <c r="P236">
        <v>1</v>
      </c>
      <c r="Q23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36" s="50">
        <f>DATE(YEAR(tb_list[[#This Row],[Start Date]]),1,1)+(WEEKNUM(tb_list[[#This Row],[Start Date]])-1)*7-WEEKDAY(DATE(YEAR(tb_list[[#This Row],[Start Date]]),1,1))+$V$1</f>
        <v>45199</v>
      </c>
      <c r="S236" s="48">
        <f>IF(R236&gt;tb_list[[#This Row],[Start Date]],WEEKNUM(tb_list[[#This Row],[Start Date]])-1,WEEKNUM(tb_list[[#This Row],[Start Date]]))</f>
        <v>38</v>
      </c>
      <c r="T236">
        <f>YEAR(tb_list[[#This Row],[Start Date]])</f>
        <v>2023</v>
      </c>
    </row>
    <row r="237" spans="1:20" x14ac:dyDescent="0.3">
      <c r="A237">
        <v>42076</v>
      </c>
      <c r="B237" t="s">
        <v>297</v>
      </c>
      <c r="C237" t="s">
        <v>69</v>
      </c>
      <c r="D237" t="s">
        <v>69</v>
      </c>
      <c r="E237">
        <v>7.84</v>
      </c>
      <c r="F237" s="50">
        <v>44329</v>
      </c>
      <c r="G237" s="50">
        <v>44329</v>
      </c>
      <c r="H237">
        <v>7</v>
      </c>
      <c r="I237">
        <v>2020</v>
      </c>
      <c r="J237" t="s">
        <v>17</v>
      </c>
      <c r="K237">
        <v>1</v>
      </c>
      <c r="L237">
        <v>6.3888888888888884E-2</v>
      </c>
      <c r="M237">
        <v>6.3888888888888884E-2</v>
      </c>
      <c r="N237" s="26">
        <v>1</v>
      </c>
      <c r="O237">
        <v>6.3888888888888884E-2</v>
      </c>
      <c r="P237">
        <v>1</v>
      </c>
      <c r="Q23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37" s="50">
        <f>DATE(YEAR(tb_list[[#This Row],[Start Date]]),1,1)+(WEEKNUM(tb_list[[#This Row],[Start Date]])-1)*7-WEEKDAY(DATE(YEAR(tb_list[[#This Row],[Start Date]]),1,1))+$V$1</f>
        <v>44331</v>
      </c>
      <c r="S237" s="48">
        <f>IF(R237&gt;tb_list[[#This Row],[Start Date]],WEEKNUM(tb_list[[#This Row],[Start Date]])-1,WEEKNUM(tb_list[[#This Row],[Start Date]]))</f>
        <v>19</v>
      </c>
      <c r="T237">
        <f>YEAR(tb_list[[#This Row],[Start Date]])</f>
        <v>2021</v>
      </c>
    </row>
    <row r="238" spans="1:20" x14ac:dyDescent="0.3">
      <c r="A238">
        <v>40833</v>
      </c>
      <c r="B238" t="s">
        <v>298</v>
      </c>
      <c r="C238" t="s">
        <v>16</v>
      </c>
      <c r="D238" t="s">
        <v>62</v>
      </c>
      <c r="E238">
        <v>7.23</v>
      </c>
      <c r="F238" s="50">
        <v>44383</v>
      </c>
      <c r="G238" s="50">
        <v>44445</v>
      </c>
      <c r="H238">
        <v>7</v>
      </c>
      <c r="I238">
        <v>2020</v>
      </c>
      <c r="J238" t="s">
        <v>19</v>
      </c>
      <c r="K238">
        <v>24</v>
      </c>
      <c r="L238">
        <v>2.361111111111111E-2</v>
      </c>
      <c r="M238">
        <v>0.56666666666666665</v>
      </c>
      <c r="N238">
        <v>63</v>
      </c>
      <c r="O238">
        <v>8.9947089947089946E-3</v>
      </c>
      <c r="P238">
        <v>0.38095238095238088</v>
      </c>
      <c r="Q23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38" s="50">
        <f>DATE(YEAR(tb_list[[#This Row],[Start Date]]),1,1)+(WEEKNUM(tb_list[[#This Row],[Start Date]])-1)*7-WEEKDAY(DATE(YEAR(tb_list[[#This Row],[Start Date]]),1,1))+$V$1</f>
        <v>44387</v>
      </c>
      <c r="S238" s="48">
        <f>IF(R238&gt;tb_list[[#This Row],[Start Date]],WEEKNUM(tb_list[[#This Row],[Start Date]])-1,WEEKNUM(tb_list[[#This Row],[Start Date]]))</f>
        <v>27</v>
      </c>
      <c r="T238">
        <f>YEAR(tb_list[[#This Row],[Start Date]])</f>
        <v>2021</v>
      </c>
    </row>
    <row r="239" spans="1:20" x14ac:dyDescent="0.3">
      <c r="A239">
        <v>40010</v>
      </c>
      <c r="B239" t="s">
        <v>299</v>
      </c>
      <c r="C239" t="s">
        <v>16</v>
      </c>
      <c r="D239" t="s">
        <v>62</v>
      </c>
      <c r="E239">
        <v>7.42</v>
      </c>
      <c r="F239" s="50">
        <v>44126</v>
      </c>
      <c r="G239" s="50">
        <v>44138</v>
      </c>
      <c r="H239">
        <v>7</v>
      </c>
      <c r="I239">
        <v>2020</v>
      </c>
      <c r="J239" t="s">
        <v>9</v>
      </c>
      <c r="K239">
        <v>12</v>
      </c>
      <c r="L239">
        <v>0.3913888888888889</v>
      </c>
      <c r="M239">
        <v>4.6966666666666672</v>
      </c>
      <c r="N239" s="26">
        <v>13</v>
      </c>
      <c r="O239">
        <v>0.36128205128205132</v>
      </c>
      <c r="P239">
        <v>0.92307692307692313</v>
      </c>
      <c r="Q23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39" s="50">
        <f>DATE(YEAR(tb_list[[#This Row],[Start Date]]),1,1)+(WEEKNUM(tb_list[[#This Row],[Start Date]])-1)*7-WEEKDAY(DATE(YEAR(tb_list[[#This Row],[Start Date]]),1,1))+$V$1</f>
        <v>44128</v>
      </c>
      <c r="S239" s="48">
        <f>IF(R239&gt;tb_list[[#This Row],[Start Date]],WEEKNUM(tb_list[[#This Row],[Start Date]])-1,WEEKNUM(tb_list[[#This Row],[Start Date]]))</f>
        <v>42</v>
      </c>
      <c r="T239">
        <f>YEAR(tb_list[[#This Row],[Start Date]])</f>
        <v>2020</v>
      </c>
    </row>
    <row r="240" spans="1:20" x14ac:dyDescent="0.3">
      <c r="A240">
        <v>49855</v>
      </c>
      <c r="B240" t="s">
        <v>764</v>
      </c>
      <c r="C240" t="s">
        <v>69</v>
      </c>
      <c r="D240" t="s">
        <v>4</v>
      </c>
      <c r="F240" s="50">
        <v>44990</v>
      </c>
      <c r="G240" s="50">
        <v>44990</v>
      </c>
      <c r="H240">
        <v>5</v>
      </c>
      <c r="I240">
        <v>2021</v>
      </c>
      <c r="J240" t="s">
        <v>5</v>
      </c>
      <c r="K240">
        <v>1</v>
      </c>
      <c r="L240">
        <v>1.666666666666667E-2</v>
      </c>
      <c r="M240">
        <v>1.666666666666667E-2</v>
      </c>
      <c r="N240">
        <v>1</v>
      </c>
      <c r="O240">
        <v>1.666666666666667E-2</v>
      </c>
      <c r="P240">
        <v>1</v>
      </c>
      <c r="Q24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40" s="50">
        <f>DATE(YEAR(tb_list[[#This Row],[Start Date]]),1,1)+(WEEKNUM(tb_list[[#This Row],[Start Date]])-1)*7-WEEKDAY(DATE(YEAR(tb_list[[#This Row],[Start Date]]),1,1))+$V$1</f>
        <v>44996</v>
      </c>
      <c r="S240" s="48">
        <f>IF(R240&gt;tb_list[[#This Row],[Start Date]],WEEKNUM(tb_list[[#This Row],[Start Date]])-1,WEEKNUM(tb_list[[#This Row],[Start Date]]))</f>
        <v>9</v>
      </c>
      <c r="T240">
        <f>YEAR(tb_list[[#This Row],[Start Date]])</f>
        <v>2023</v>
      </c>
    </row>
    <row r="241" spans="1:20" x14ac:dyDescent="0.3">
      <c r="A241">
        <v>37286</v>
      </c>
      <c r="B241" t="s">
        <v>300</v>
      </c>
      <c r="C241" t="s">
        <v>50</v>
      </c>
      <c r="D241" t="s">
        <v>22</v>
      </c>
      <c r="E241">
        <v>5.69</v>
      </c>
      <c r="F241" s="50">
        <v>44042</v>
      </c>
      <c r="G241" s="50">
        <v>44042</v>
      </c>
      <c r="H241">
        <v>4</v>
      </c>
      <c r="I241">
        <v>2019</v>
      </c>
      <c r="J241" t="s">
        <v>9</v>
      </c>
      <c r="K241">
        <v>1</v>
      </c>
      <c r="L241">
        <v>0.23916666666666669</v>
      </c>
      <c r="M241">
        <v>0.23916666666666669</v>
      </c>
      <c r="N241" s="26">
        <v>1</v>
      </c>
      <c r="O241">
        <v>0.23916666666666669</v>
      </c>
      <c r="P241">
        <v>1</v>
      </c>
      <c r="Q24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41" s="50">
        <f>DATE(YEAR(tb_list[[#This Row],[Start Date]]),1,1)+(WEEKNUM(tb_list[[#This Row],[Start Date]])-1)*7-WEEKDAY(DATE(YEAR(tb_list[[#This Row],[Start Date]]),1,1))+$V$1</f>
        <v>44044</v>
      </c>
      <c r="S241" s="48">
        <f>IF(R241&gt;tb_list[[#This Row],[Start Date]],WEEKNUM(tb_list[[#This Row],[Start Date]])-1,WEEKNUM(tb_list[[#This Row],[Start Date]]))</f>
        <v>30</v>
      </c>
      <c r="T241">
        <f>YEAR(tb_list[[#This Row],[Start Date]])</f>
        <v>2020</v>
      </c>
    </row>
    <row r="242" spans="1:20" x14ac:dyDescent="0.3">
      <c r="A242">
        <v>41783</v>
      </c>
      <c r="B242" t="s">
        <v>301</v>
      </c>
      <c r="C242" t="s">
        <v>16</v>
      </c>
      <c r="D242" t="s">
        <v>62</v>
      </c>
      <c r="E242">
        <v>6.48</v>
      </c>
      <c r="F242" s="50">
        <v>44393</v>
      </c>
      <c r="G242" s="50">
        <v>44397</v>
      </c>
      <c r="H242">
        <v>4</v>
      </c>
      <c r="I242">
        <v>2020</v>
      </c>
      <c r="J242" t="s">
        <v>19</v>
      </c>
      <c r="K242">
        <v>12</v>
      </c>
      <c r="L242">
        <v>0.39444444444444438</v>
      </c>
      <c r="M242">
        <v>4.7333333333333334</v>
      </c>
      <c r="N242" s="26">
        <v>5</v>
      </c>
      <c r="O242">
        <v>0.94666666666666666</v>
      </c>
      <c r="P242">
        <v>2.4</v>
      </c>
      <c r="Q24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42" s="50">
        <f>DATE(YEAR(tb_list[[#This Row],[Start Date]]),1,1)+(WEEKNUM(tb_list[[#This Row],[Start Date]])-1)*7-WEEKDAY(DATE(YEAR(tb_list[[#This Row],[Start Date]]),1,1))+$V$1</f>
        <v>44394</v>
      </c>
      <c r="S242" s="48">
        <f>IF(R242&gt;tb_list[[#This Row],[Start Date]],WEEKNUM(tb_list[[#This Row],[Start Date]])-1,WEEKNUM(tb_list[[#This Row],[Start Date]]))</f>
        <v>28</v>
      </c>
      <c r="T242">
        <f>YEAR(tb_list[[#This Row],[Start Date]])</f>
        <v>2021</v>
      </c>
    </row>
    <row r="243" spans="1:20" x14ac:dyDescent="0.3">
      <c r="A243">
        <v>37021</v>
      </c>
      <c r="B243" t="s">
        <v>302</v>
      </c>
      <c r="C243" t="s">
        <v>3</v>
      </c>
      <c r="D243" t="s">
        <v>36</v>
      </c>
      <c r="E243">
        <v>5.73</v>
      </c>
      <c r="F243" s="50">
        <v>44042</v>
      </c>
      <c r="G243" s="50">
        <v>44107</v>
      </c>
      <c r="H243">
        <v>5</v>
      </c>
      <c r="I243">
        <v>2018</v>
      </c>
      <c r="J243" t="s">
        <v>5</v>
      </c>
      <c r="K243">
        <v>6</v>
      </c>
      <c r="L243">
        <v>7.4999999999999997E-2</v>
      </c>
      <c r="M243">
        <v>0.45</v>
      </c>
      <c r="N243">
        <v>66</v>
      </c>
      <c r="O243">
        <v>6.8181818181818179E-3</v>
      </c>
      <c r="P243">
        <v>9.0909090909090912E-2</v>
      </c>
      <c r="Q24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43" s="50">
        <f>DATE(YEAR(tb_list[[#This Row],[Start Date]]),1,1)+(WEEKNUM(tb_list[[#This Row],[Start Date]])-1)*7-WEEKDAY(DATE(YEAR(tb_list[[#This Row],[Start Date]]),1,1))+$V$1</f>
        <v>44044</v>
      </c>
      <c r="S243" s="48">
        <f>IF(R243&gt;tb_list[[#This Row],[Start Date]],WEEKNUM(tb_list[[#This Row],[Start Date]])-1,WEEKNUM(tb_list[[#This Row],[Start Date]]))</f>
        <v>30</v>
      </c>
      <c r="T243">
        <f>YEAR(tb_list[[#This Row],[Start Date]])</f>
        <v>2020</v>
      </c>
    </row>
    <row r="244" spans="1:20" x14ac:dyDescent="0.3">
      <c r="A244">
        <v>48753</v>
      </c>
      <c r="B244" t="s">
        <v>765</v>
      </c>
      <c r="C244" t="s">
        <v>16</v>
      </c>
      <c r="D244" t="s">
        <v>22</v>
      </c>
      <c r="E244">
        <v>7.04</v>
      </c>
      <c r="F244" s="50">
        <v>45067</v>
      </c>
      <c r="G244" s="50">
        <v>45102</v>
      </c>
      <c r="H244">
        <v>6</v>
      </c>
      <c r="I244">
        <v>2021</v>
      </c>
      <c r="J244" t="s">
        <v>5</v>
      </c>
      <c r="K244">
        <v>20</v>
      </c>
      <c r="L244">
        <v>0.39444444444444438</v>
      </c>
      <c r="M244">
        <v>7.8888888888888884</v>
      </c>
      <c r="N244">
        <v>36</v>
      </c>
      <c r="O244">
        <v>0.2191358024691358</v>
      </c>
      <c r="P244">
        <v>0.55555555555555558</v>
      </c>
      <c r="Q24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44" s="50">
        <f>DATE(YEAR(tb_list[[#This Row],[Start Date]]),1,1)+(WEEKNUM(tb_list[[#This Row],[Start Date]])-1)*7-WEEKDAY(DATE(YEAR(tb_list[[#This Row],[Start Date]]),1,1))+$V$1</f>
        <v>45073</v>
      </c>
      <c r="S244" s="48">
        <f>IF(R244&gt;tb_list[[#This Row],[Start Date]],WEEKNUM(tb_list[[#This Row],[Start Date]])-1,WEEKNUM(tb_list[[#This Row],[Start Date]]))</f>
        <v>20</v>
      </c>
      <c r="T244">
        <f>YEAR(tb_list[[#This Row],[Start Date]])</f>
        <v>2023</v>
      </c>
    </row>
    <row r="245" spans="1:20" x14ac:dyDescent="0.3">
      <c r="A245">
        <v>40530</v>
      </c>
      <c r="B245" t="s">
        <v>303</v>
      </c>
      <c r="C245" t="s">
        <v>16</v>
      </c>
      <c r="D245" t="s">
        <v>59</v>
      </c>
      <c r="E245">
        <v>7.12</v>
      </c>
      <c r="F245" s="50">
        <v>44567</v>
      </c>
      <c r="G245" s="50">
        <v>44567</v>
      </c>
      <c r="H245">
        <v>6</v>
      </c>
      <c r="I245">
        <v>2021</v>
      </c>
      <c r="J245" t="s">
        <v>9</v>
      </c>
      <c r="K245">
        <v>12</v>
      </c>
      <c r="L245">
        <v>0.3963888888888889</v>
      </c>
      <c r="M245">
        <v>4.7566666666666668</v>
      </c>
      <c r="N245" s="26">
        <v>1</v>
      </c>
      <c r="O245">
        <v>4.7566666666666668</v>
      </c>
      <c r="P245">
        <v>12</v>
      </c>
      <c r="Q24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45" s="50">
        <f>DATE(YEAR(tb_list[[#This Row],[Start Date]]),1,1)+(WEEKNUM(tb_list[[#This Row],[Start Date]])-1)*7-WEEKDAY(DATE(YEAR(tb_list[[#This Row],[Start Date]]),1,1))+$V$1</f>
        <v>44569</v>
      </c>
      <c r="S245" s="48">
        <f>IF(R245&gt;tb_list[[#This Row],[Start Date]],WEEKNUM(tb_list[[#This Row],[Start Date]])-1,WEEKNUM(tb_list[[#This Row],[Start Date]]))</f>
        <v>1</v>
      </c>
      <c r="T245">
        <f>YEAR(tb_list[[#This Row],[Start Date]])</f>
        <v>2022</v>
      </c>
    </row>
    <row r="246" spans="1:20" x14ac:dyDescent="0.3">
      <c r="A246">
        <v>45604</v>
      </c>
      <c r="B246" t="s">
        <v>304</v>
      </c>
      <c r="C246" t="s">
        <v>8</v>
      </c>
      <c r="D246" t="s">
        <v>59</v>
      </c>
      <c r="E246">
        <v>6.68</v>
      </c>
      <c r="F246" s="50">
        <v>44903</v>
      </c>
      <c r="G246" s="50">
        <v>44903</v>
      </c>
      <c r="H246">
        <v>6</v>
      </c>
      <c r="I246">
        <v>2021</v>
      </c>
      <c r="J246" t="s">
        <v>17</v>
      </c>
      <c r="K246">
        <v>2</v>
      </c>
      <c r="L246">
        <v>0.22222222222222221</v>
      </c>
      <c r="M246">
        <v>0.44444444444444442</v>
      </c>
      <c r="N246" s="26">
        <v>1</v>
      </c>
      <c r="O246">
        <v>0.44444444444444442</v>
      </c>
      <c r="P246">
        <v>2</v>
      </c>
      <c r="Q24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46" s="50">
        <f>DATE(YEAR(tb_list[[#This Row],[Start Date]]),1,1)+(WEEKNUM(tb_list[[#This Row],[Start Date]])-1)*7-WEEKDAY(DATE(YEAR(tb_list[[#This Row],[Start Date]]),1,1))+$V$1</f>
        <v>44905</v>
      </c>
      <c r="S246" s="48">
        <f>IF(R246&gt;tb_list[[#This Row],[Start Date]],WEEKNUM(tb_list[[#This Row],[Start Date]])-1,WEEKNUM(tb_list[[#This Row],[Start Date]]))</f>
        <v>49</v>
      </c>
      <c r="T246">
        <f>YEAR(tb_list[[#This Row],[Start Date]])</f>
        <v>2022</v>
      </c>
    </row>
    <row r="247" spans="1:20" x14ac:dyDescent="0.3">
      <c r="A247">
        <v>36906</v>
      </c>
      <c r="B247" t="s">
        <v>305</v>
      </c>
      <c r="C247" t="s">
        <v>16</v>
      </c>
      <c r="D247" t="s">
        <v>62</v>
      </c>
      <c r="E247">
        <v>7.03</v>
      </c>
      <c r="F247" s="50">
        <v>44207</v>
      </c>
      <c r="G247" s="50">
        <v>44208</v>
      </c>
      <c r="H247">
        <v>6</v>
      </c>
      <c r="I247">
        <v>2018</v>
      </c>
      <c r="J247" t="s">
        <v>5</v>
      </c>
      <c r="K247">
        <v>11</v>
      </c>
      <c r="L247">
        <v>0.39444444444444438</v>
      </c>
      <c r="M247">
        <v>4.3388888888888886</v>
      </c>
      <c r="N247">
        <v>2</v>
      </c>
      <c r="O247">
        <v>2.1694444444444438</v>
      </c>
      <c r="P247">
        <v>5.5</v>
      </c>
      <c r="Q24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47" s="50">
        <f>DATE(YEAR(tb_list[[#This Row],[Start Date]]),1,1)+(WEEKNUM(tb_list[[#This Row],[Start Date]])-1)*7-WEEKDAY(DATE(YEAR(tb_list[[#This Row],[Start Date]]),1,1))+$V$1</f>
        <v>44212</v>
      </c>
      <c r="S247" s="48">
        <f>IF(R247&gt;tb_list[[#This Row],[Start Date]],WEEKNUM(tb_list[[#This Row],[Start Date]])-1,WEEKNUM(tb_list[[#This Row],[Start Date]]))</f>
        <v>2</v>
      </c>
      <c r="T247">
        <f>YEAR(tb_list[[#This Row],[Start Date]])</f>
        <v>2021</v>
      </c>
    </row>
    <row r="248" spans="1:20" x14ac:dyDescent="0.3">
      <c r="A248">
        <v>38383</v>
      </c>
      <c r="B248" t="s">
        <v>306</v>
      </c>
      <c r="C248" t="s">
        <v>3</v>
      </c>
      <c r="D248" t="s">
        <v>62</v>
      </c>
      <c r="E248">
        <v>7.17</v>
      </c>
      <c r="F248" s="50">
        <v>44208</v>
      </c>
      <c r="G248" s="50">
        <v>44208</v>
      </c>
      <c r="H248">
        <v>6</v>
      </c>
      <c r="I248">
        <v>2018</v>
      </c>
      <c r="J248" t="s">
        <v>19</v>
      </c>
      <c r="K248">
        <v>1</v>
      </c>
      <c r="L248">
        <v>0.38333333333333341</v>
      </c>
      <c r="M248">
        <v>0.38333333333333341</v>
      </c>
      <c r="N248" s="26">
        <v>1</v>
      </c>
      <c r="O248">
        <v>0.38333333333333341</v>
      </c>
      <c r="P248">
        <v>1</v>
      </c>
      <c r="Q24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48" s="50">
        <f>DATE(YEAR(tb_list[[#This Row],[Start Date]]),1,1)+(WEEKNUM(tb_list[[#This Row],[Start Date]])-1)*7-WEEKDAY(DATE(YEAR(tb_list[[#This Row],[Start Date]]),1,1))+$V$1</f>
        <v>44212</v>
      </c>
      <c r="S248" s="48">
        <f>IF(R248&gt;tb_list[[#This Row],[Start Date]],WEEKNUM(tb_list[[#This Row],[Start Date]])-1,WEEKNUM(tb_list[[#This Row],[Start Date]]))</f>
        <v>2</v>
      </c>
      <c r="T248">
        <f>YEAR(tb_list[[#This Row],[Start Date]])</f>
        <v>2021</v>
      </c>
    </row>
    <row r="249" spans="1:20" x14ac:dyDescent="0.3">
      <c r="A249">
        <v>39049</v>
      </c>
      <c r="B249" t="s">
        <v>307</v>
      </c>
      <c r="C249" t="s">
        <v>16</v>
      </c>
      <c r="D249" t="s">
        <v>62</v>
      </c>
      <c r="E249">
        <v>7.47</v>
      </c>
      <c r="F249" s="50">
        <v>44296</v>
      </c>
      <c r="G249" s="50">
        <v>44304</v>
      </c>
      <c r="H249">
        <v>6</v>
      </c>
      <c r="I249">
        <v>2020</v>
      </c>
      <c r="J249" t="s">
        <v>17</v>
      </c>
      <c r="K249">
        <v>11</v>
      </c>
      <c r="L249">
        <v>0.39444444444444438</v>
      </c>
      <c r="M249">
        <v>4.3388888888888886</v>
      </c>
      <c r="N249">
        <v>9</v>
      </c>
      <c r="O249">
        <v>0.48209876543209867</v>
      </c>
      <c r="P249">
        <v>1.2222222222222221</v>
      </c>
      <c r="Q24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49" s="50">
        <f>DATE(YEAR(tb_list[[#This Row],[Start Date]]),1,1)+(WEEKNUM(tb_list[[#This Row],[Start Date]])-1)*7-WEEKDAY(DATE(YEAR(tb_list[[#This Row],[Start Date]]),1,1))+$V$1</f>
        <v>44296</v>
      </c>
      <c r="S249" s="48">
        <f>IF(R249&gt;tb_list[[#This Row],[Start Date]],WEEKNUM(tb_list[[#This Row],[Start Date]])-1,WEEKNUM(tb_list[[#This Row],[Start Date]]))</f>
        <v>15</v>
      </c>
      <c r="T249">
        <f>YEAR(tb_list[[#This Row],[Start Date]])</f>
        <v>2021</v>
      </c>
    </row>
    <row r="250" spans="1:20" x14ac:dyDescent="0.3">
      <c r="A250">
        <v>40661</v>
      </c>
      <c r="B250" t="s">
        <v>308</v>
      </c>
      <c r="C250" t="s">
        <v>8</v>
      </c>
      <c r="D250" t="s">
        <v>62</v>
      </c>
      <c r="E250">
        <v>7.24</v>
      </c>
      <c r="F250" s="50">
        <v>44304</v>
      </c>
      <c r="G250" s="50">
        <v>44304</v>
      </c>
      <c r="H250">
        <v>6</v>
      </c>
      <c r="I250">
        <v>2020</v>
      </c>
      <c r="J250" t="s">
        <v>17</v>
      </c>
      <c r="K250">
        <v>1</v>
      </c>
      <c r="L250">
        <v>0.39444444444444438</v>
      </c>
      <c r="M250">
        <v>0.39444444444444438</v>
      </c>
      <c r="N250">
        <v>1</v>
      </c>
      <c r="O250">
        <v>0.39444444444444438</v>
      </c>
      <c r="P250">
        <v>1</v>
      </c>
      <c r="Q25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50" s="50">
        <f>DATE(YEAR(tb_list[[#This Row],[Start Date]]),1,1)+(WEEKNUM(tb_list[[#This Row],[Start Date]])-1)*7-WEEKDAY(DATE(YEAR(tb_list[[#This Row],[Start Date]]),1,1))+$V$1</f>
        <v>44310</v>
      </c>
      <c r="S250" s="48">
        <f>IF(R250&gt;tb_list[[#This Row],[Start Date]],WEEKNUM(tb_list[[#This Row],[Start Date]])-1,WEEKNUM(tb_list[[#This Row],[Start Date]]))</f>
        <v>16</v>
      </c>
      <c r="T250">
        <f>YEAR(tb_list[[#This Row],[Start Date]])</f>
        <v>2021</v>
      </c>
    </row>
    <row r="251" spans="1:20" x14ac:dyDescent="0.3">
      <c r="A251">
        <v>570</v>
      </c>
      <c r="B251" t="s">
        <v>309</v>
      </c>
      <c r="C251" t="s">
        <v>85</v>
      </c>
      <c r="D251" t="s">
        <v>22</v>
      </c>
      <c r="E251">
        <v>7.78</v>
      </c>
      <c r="F251" s="50">
        <v>43497</v>
      </c>
      <c r="G251" s="50">
        <v>43497</v>
      </c>
      <c r="H251">
        <v>8</v>
      </c>
      <c r="I251">
        <v>2000</v>
      </c>
      <c r="J251" t="s">
        <v>17</v>
      </c>
      <c r="K251">
        <v>1</v>
      </c>
      <c r="L251">
        <v>1.7</v>
      </c>
      <c r="M251">
        <v>1.7</v>
      </c>
      <c r="N251" s="26">
        <v>1</v>
      </c>
      <c r="O251">
        <v>1.7</v>
      </c>
      <c r="P251">
        <v>1</v>
      </c>
      <c r="Q25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51" s="50">
        <f>DATE(YEAR(tb_list[[#This Row],[Start Date]]),1,1)+(WEEKNUM(tb_list[[#This Row],[Start Date]])-1)*7-WEEKDAY(DATE(YEAR(tb_list[[#This Row],[Start Date]]),1,1))+$V$1</f>
        <v>43498</v>
      </c>
      <c r="S251" s="48">
        <f>IF(R251&gt;tb_list[[#This Row],[Start Date]],WEEKNUM(tb_list[[#This Row],[Start Date]])-1,WEEKNUM(tb_list[[#This Row],[Start Date]]))</f>
        <v>4</v>
      </c>
      <c r="T251">
        <f>YEAR(tb_list[[#This Row],[Start Date]])</f>
        <v>2019</v>
      </c>
    </row>
    <row r="252" spans="1:20" x14ac:dyDescent="0.3">
      <c r="A252">
        <v>40787</v>
      </c>
      <c r="B252" t="s">
        <v>766</v>
      </c>
      <c r="C252" t="s">
        <v>85</v>
      </c>
      <c r="D252" t="s">
        <v>31</v>
      </c>
      <c r="E252">
        <v>8.4</v>
      </c>
      <c r="F252" s="50">
        <v>45094</v>
      </c>
      <c r="G252" s="50">
        <v>45094</v>
      </c>
      <c r="H252">
        <v>9</v>
      </c>
      <c r="I252">
        <v>2020</v>
      </c>
      <c r="J252" t="s">
        <v>19</v>
      </c>
      <c r="K252">
        <v>1</v>
      </c>
      <c r="L252">
        <v>1.6361111111111111</v>
      </c>
      <c r="M252">
        <v>1.6361111111111111</v>
      </c>
      <c r="N252" s="26">
        <v>1</v>
      </c>
      <c r="O252">
        <v>1.6361111111111111</v>
      </c>
      <c r="P252">
        <v>1</v>
      </c>
      <c r="Q25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52" s="50">
        <f>DATE(YEAR(tb_list[[#This Row],[Start Date]]),1,1)+(WEEKNUM(tb_list[[#This Row],[Start Date]])-1)*7-WEEKDAY(DATE(YEAR(tb_list[[#This Row],[Start Date]]),1,1))+$V$1</f>
        <v>45094</v>
      </c>
      <c r="S252" s="48">
        <f>IF(R252&gt;tb_list[[#This Row],[Start Date]],WEEKNUM(tb_list[[#This Row],[Start Date]])-1,WEEKNUM(tb_list[[#This Row],[Start Date]]))</f>
        <v>24</v>
      </c>
      <c r="T252">
        <f>YEAR(tb_list[[#This Row],[Start Date]])</f>
        <v>2023</v>
      </c>
    </row>
    <row r="253" spans="1:20" x14ac:dyDescent="0.3">
      <c r="A253">
        <v>38295</v>
      </c>
      <c r="B253" t="s">
        <v>310</v>
      </c>
      <c r="C253" t="s">
        <v>16</v>
      </c>
      <c r="D253" t="s">
        <v>62</v>
      </c>
      <c r="E253">
        <v>5.82</v>
      </c>
      <c r="F253" s="50">
        <v>44859</v>
      </c>
      <c r="G253" s="50">
        <v>44905</v>
      </c>
      <c r="H253">
        <v>5</v>
      </c>
      <c r="I253">
        <v>2019</v>
      </c>
      <c r="J253" t="s">
        <v>17</v>
      </c>
      <c r="K253">
        <v>12</v>
      </c>
      <c r="L253">
        <v>5.8333333333333327E-2</v>
      </c>
      <c r="M253">
        <v>0.7</v>
      </c>
      <c r="N253">
        <v>47</v>
      </c>
      <c r="O253">
        <v>1.4893617021276589E-2</v>
      </c>
      <c r="P253">
        <v>0.25531914893617019</v>
      </c>
      <c r="Q25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53" s="50">
        <f>DATE(YEAR(tb_list[[#This Row],[Start Date]]),1,1)+(WEEKNUM(tb_list[[#This Row],[Start Date]])-1)*7-WEEKDAY(DATE(YEAR(tb_list[[#This Row],[Start Date]]),1,1))+$V$1</f>
        <v>44863</v>
      </c>
      <c r="S253" s="48">
        <f>IF(R253&gt;tb_list[[#This Row],[Start Date]],WEEKNUM(tb_list[[#This Row],[Start Date]])-1,WEEKNUM(tb_list[[#This Row],[Start Date]]))</f>
        <v>43</v>
      </c>
      <c r="T253">
        <f>YEAR(tb_list[[#This Row],[Start Date]])</f>
        <v>2022</v>
      </c>
    </row>
    <row r="254" spans="1:20" x14ac:dyDescent="0.3">
      <c r="A254">
        <v>38619</v>
      </c>
      <c r="B254" t="s">
        <v>311</v>
      </c>
      <c r="C254" t="s">
        <v>16</v>
      </c>
      <c r="D254" t="s">
        <v>62</v>
      </c>
      <c r="E254">
        <v>7.71</v>
      </c>
      <c r="F254" s="50">
        <v>43791</v>
      </c>
      <c r="G254" s="50">
        <v>43800</v>
      </c>
      <c r="H254">
        <v>7</v>
      </c>
      <c r="I254">
        <v>2019</v>
      </c>
      <c r="J254" t="s">
        <v>5</v>
      </c>
      <c r="K254">
        <v>12</v>
      </c>
      <c r="L254">
        <v>0.40694444444444439</v>
      </c>
      <c r="M254">
        <v>4.8833333333333329</v>
      </c>
      <c r="N254" s="26">
        <v>10</v>
      </c>
      <c r="O254">
        <v>0.48833333333333329</v>
      </c>
      <c r="P254">
        <v>1.2</v>
      </c>
      <c r="Q25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54" s="50">
        <f>DATE(YEAR(tb_list[[#This Row],[Start Date]]),1,1)+(WEEKNUM(tb_list[[#This Row],[Start Date]])-1)*7-WEEKDAY(DATE(YEAR(tb_list[[#This Row],[Start Date]]),1,1))+$V$1</f>
        <v>43792</v>
      </c>
      <c r="S254" s="48">
        <f>IF(R254&gt;tb_list[[#This Row],[Start Date]],WEEKNUM(tb_list[[#This Row],[Start Date]])-1,WEEKNUM(tb_list[[#This Row],[Start Date]]))</f>
        <v>46</v>
      </c>
      <c r="T254">
        <f>YEAR(tb_list[[#This Row],[Start Date]])</f>
        <v>2019</v>
      </c>
    </row>
    <row r="255" spans="1:20" x14ac:dyDescent="0.3">
      <c r="A255">
        <v>47250</v>
      </c>
      <c r="B255" t="s">
        <v>312</v>
      </c>
      <c r="C255" t="s">
        <v>16</v>
      </c>
      <c r="D255" t="s">
        <v>4</v>
      </c>
      <c r="E255">
        <v>6.09</v>
      </c>
      <c r="F255" s="50">
        <v>44669</v>
      </c>
      <c r="G255" s="50">
        <v>44693</v>
      </c>
      <c r="H255">
        <v>4</v>
      </c>
      <c r="I255">
        <v>2021</v>
      </c>
      <c r="J255" t="s">
        <v>17</v>
      </c>
      <c r="K255">
        <v>12</v>
      </c>
      <c r="L255">
        <v>0.38055555555555548</v>
      </c>
      <c r="M255">
        <v>4.5666666666666664</v>
      </c>
      <c r="N255" s="26">
        <v>25</v>
      </c>
      <c r="O255">
        <v>0.18266666666666659</v>
      </c>
      <c r="P255">
        <v>0.48</v>
      </c>
      <c r="Q25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55" s="50">
        <f>DATE(YEAR(tb_list[[#This Row],[Start Date]]),1,1)+(WEEKNUM(tb_list[[#This Row],[Start Date]])-1)*7-WEEKDAY(DATE(YEAR(tb_list[[#This Row],[Start Date]]),1,1))+$V$1</f>
        <v>44674</v>
      </c>
      <c r="S255" s="48">
        <f>IF(R255&gt;tb_list[[#This Row],[Start Date]],WEEKNUM(tb_list[[#This Row],[Start Date]])-1,WEEKNUM(tb_list[[#This Row],[Start Date]]))</f>
        <v>16</v>
      </c>
      <c r="T255">
        <f>YEAR(tb_list[[#This Row],[Start Date]])</f>
        <v>2022</v>
      </c>
    </row>
    <row r="256" spans="1:20" x14ac:dyDescent="0.3">
      <c r="A256">
        <v>48612</v>
      </c>
      <c r="B256" t="s">
        <v>313</v>
      </c>
      <c r="C256" t="s">
        <v>85</v>
      </c>
      <c r="D256" t="s">
        <v>4</v>
      </c>
      <c r="E256">
        <v>7.36</v>
      </c>
      <c r="F256" s="50">
        <v>44977</v>
      </c>
      <c r="G256" s="50">
        <v>44977</v>
      </c>
      <c r="H256">
        <v>5</v>
      </c>
      <c r="I256">
        <v>2021</v>
      </c>
      <c r="J256" t="s">
        <v>17</v>
      </c>
      <c r="K256">
        <v>1</v>
      </c>
      <c r="L256">
        <v>1.8302777777777779</v>
      </c>
      <c r="M256">
        <v>1.8302777777777779</v>
      </c>
      <c r="N256">
        <v>1</v>
      </c>
      <c r="O256">
        <v>1.8302777777777779</v>
      </c>
      <c r="P256">
        <v>1</v>
      </c>
      <c r="Q25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56" s="50">
        <f>DATE(YEAR(tb_list[[#This Row],[Start Date]]),1,1)+(WEEKNUM(tb_list[[#This Row],[Start Date]])-1)*7-WEEKDAY(DATE(YEAR(tb_list[[#This Row],[Start Date]]),1,1))+$V$1</f>
        <v>44982</v>
      </c>
      <c r="S256" s="48">
        <f>IF(R256&gt;tb_list[[#This Row],[Start Date]],WEEKNUM(tb_list[[#This Row],[Start Date]])-1,WEEKNUM(tb_list[[#This Row],[Start Date]]))</f>
        <v>7</v>
      </c>
      <c r="T256">
        <f>YEAR(tb_list[[#This Row],[Start Date]])</f>
        <v>2023</v>
      </c>
    </row>
    <row r="257" spans="1:20" x14ac:dyDescent="0.3">
      <c r="A257">
        <v>253</v>
      </c>
      <c r="B257" t="s">
        <v>314</v>
      </c>
      <c r="C257" t="s">
        <v>16</v>
      </c>
      <c r="D257" t="s">
        <v>22</v>
      </c>
      <c r="E257">
        <v>7.81</v>
      </c>
      <c r="F257" s="50">
        <v>43480</v>
      </c>
      <c r="G257" s="50">
        <v>43495</v>
      </c>
      <c r="H257">
        <v>7</v>
      </c>
      <c r="I257">
        <v>2001</v>
      </c>
      <c r="J257" t="s">
        <v>17</v>
      </c>
      <c r="K257">
        <v>26</v>
      </c>
      <c r="L257">
        <v>0.38333333333333341</v>
      </c>
      <c r="M257">
        <v>9.9666666666666668</v>
      </c>
      <c r="N257">
        <v>16</v>
      </c>
      <c r="O257">
        <v>0.62291666666666667</v>
      </c>
      <c r="P257">
        <v>1.625</v>
      </c>
      <c r="Q25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57" s="50">
        <f>DATE(YEAR(tb_list[[#This Row],[Start Date]]),1,1)+(WEEKNUM(tb_list[[#This Row],[Start Date]])-1)*7-WEEKDAY(DATE(YEAR(tb_list[[#This Row],[Start Date]]),1,1))+$V$1</f>
        <v>43484</v>
      </c>
      <c r="S257" s="48">
        <f>IF(R257&gt;tb_list[[#This Row],[Start Date]],WEEKNUM(tb_list[[#This Row],[Start Date]])-1,WEEKNUM(tb_list[[#This Row],[Start Date]]))</f>
        <v>2</v>
      </c>
      <c r="T257">
        <f>YEAR(tb_list[[#This Row],[Start Date]])</f>
        <v>2019</v>
      </c>
    </row>
    <row r="258" spans="1:20" x14ac:dyDescent="0.3">
      <c r="A258">
        <v>254</v>
      </c>
      <c r="B258" t="s">
        <v>315</v>
      </c>
      <c r="C258" t="s">
        <v>50</v>
      </c>
      <c r="D258" t="s">
        <v>22</v>
      </c>
      <c r="E258">
        <v>7.79</v>
      </c>
      <c r="F258" s="50">
        <v>43498</v>
      </c>
      <c r="G258" s="50">
        <v>43509</v>
      </c>
      <c r="H258">
        <v>7</v>
      </c>
      <c r="I258">
        <v>2002</v>
      </c>
      <c r="J258" t="s">
        <v>5</v>
      </c>
      <c r="K258">
        <v>6</v>
      </c>
      <c r="L258">
        <v>0.43333333333333329</v>
      </c>
      <c r="M258">
        <v>2.6</v>
      </c>
      <c r="N258" s="26">
        <v>12</v>
      </c>
      <c r="O258">
        <v>0.2166666666666667</v>
      </c>
      <c r="P258">
        <v>0.5</v>
      </c>
      <c r="Q25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58" s="50">
        <f>DATE(YEAR(tb_list[[#This Row],[Start Date]]),1,1)+(WEEKNUM(tb_list[[#This Row],[Start Date]])-1)*7-WEEKDAY(DATE(YEAR(tb_list[[#This Row],[Start Date]]),1,1))+$V$1</f>
        <v>43498</v>
      </c>
      <c r="S258" s="48">
        <f>IF(R258&gt;tb_list[[#This Row],[Start Date]],WEEKNUM(tb_list[[#This Row],[Start Date]])-1,WEEKNUM(tb_list[[#This Row],[Start Date]]))</f>
        <v>5</v>
      </c>
      <c r="T258">
        <f>YEAR(tb_list[[#This Row],[Start Date]])</f>
        <v>2019</v>
      </c>
    </row>
    <row r="259" spans="1:20" x14ac:dyDescent="0.3">
      <c r="A259">
        <v>255</v>
      </c>
      <c r="B259" t="s">
        <v>316</v>
      </c>
      <c r="C259" t="s">
        <v>50</v>
      </c>
      <c r="D259" t="s">
        <v>22</v>
      </c>
      <c r="E259">
        <v>7.62</v>
      </c>
      <c r="F259" s="50">
        <v>43505</v>
      </c>
      <c r="G259" s="50">
        <v>43525</v>
      </c>
      <c r="H259">
        <v>7</v>
      </c>
      <c r="I259">
        <v>2003</v>
      </c>
      <c r="J259" t="s">
        <v>19</v>
      </c>
      <c r="K259">
        <v>7</v>
      </c>
      <c r="L259">
        <v>0.43333333333333329</v>
      </c>
      <c r="M259">
        <v>3.0333333333333332</v>
      </c>
      <c r="N259" s="26">
        <v>21</v>
      </c>
      <c r="O259">
        <v>0.1444444444444444</v>
      </c>
      <c r="P259">
        <v>0.33333333333333331</v>
      </c>
      <c r="Q25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59" s="50">
        <f>DATE(YEAR(tb_list[[#This Row],[Start Date]]),1,1)+(WEEKNUM(tb_list[[#This Row],[Start Date]])-1)*7-WEEKDAY(DATE(YEAR(tb_list[[#This Row],[Start Date]]),1,1))+$V$1</f>
        <v>43505</v>
      </c>
      <c r="S259" s="48">
        <f>IF(R259&gt;tb_list[[#This Row],[Start Date]],WEEKNUM(tb_list[[#This Row],[Start Date]])-1,WEEKNUM(tb_list[[#This Row],[Start Date]]))</f>
        <v>6</v>
      </c>
      <c r="T259">
        <f>YEAR(tb_list[[#This Row],[Start Date]])</f>
        <v>2019</v>
      </c>
    </row>
    <row r="260" spans="1:20" x14ac:dyDescent="0.3">
      <c r="A260">
        <v>43711</v>
      </c>
      <c r="B260" t="s">
        <v>317</v>
      </c>
      <c r="C260" t="s">
        <v>3</v>
      </c>
      <c r="D260" t="s">
        <v>4</v>
      </c>
      <c r="E260">
        <v>6.24</v>
      </c>
      <c r="F260" s="50">
        <v>44500</v>
      </c>
      <c r="G260" s="50">
        <v>44500</v>
      </c>
      <c r="H260">
        <v>6</v>
      </c>
      <c r="I260">
        <v>2020</v>
      </c>
      <c r="J260" t="s">
        <v>19</v>
      </c>
      <c r="K260">
        <v>1</v>
      </c>
      <c r="L260">
        <v>3.3055555555555553E-2</v>
      </c>
      <c r="M260">
        <v>3.3055555555555553E-2</v>
      </c>
      <c r="N260">
        <v>1</v>
      </c>
      <c r="O260">
        <v>3.3055555555555553E-2</v>
      </c>
      <c r="P260">
        <v>1</v>
      </c>
      <c r="Q26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60" s="50">
        <f>DATE(YEAR(tb_list[[#This Row],[Start Date]]),1,1)+(WEEKNUM(tb_list[[#This Row],[Start Date]])-1)*7-WEEKDAY(DATE(YEAR(tb_list[[#This Row],[Start Date]]),1,1))+$V$1</f>
        <v>44506</v>
      </c>
      <c r="S260" s="48">
        <f>IF(R260&gt;tb_list[[#This Row],[Start Date]],WEEKNUM(tb_list[[#This Row],[Start Date]])-1,WEEKNUM(tb_list[[#This Row],[Start Date]]))</f>
        <v>44</v>
      </c>
      <c r="T260">
        <f>YEAR(tb_list[[#This Row],[Start Date]])</f>
        <v>2021</v>
      </c>
    </row>
    <row r="261" spans="1:20" x14ac:dyDescent="0.3">
      <c r="A261">
        <v>153</v>
      </c>
      <c r="B261" t="s">
        <v>318</v>
      </c>
      <c r="C261" t="s">
        <v>16</v>
      </c>
      <c r="D261" t="s">
        <v>31</v>
      </c>
      <c r="E261">
        <v>8.02</v>
      </c>
      <c r="F261" s="50">
        <v>43104</v>
      </c>
      <c r="G261" s="50">
        <v>43145</v>
      </c>
      <c r="H261">
        <v>8</v>
      </c>
      <c r="I261">
        <v>2002</v>
      </c>
      <c r="J261" t="s">
        <v>17</v>
      </c>
      <c r="K261">
        <v>45</v>
      </c>
      <c r="L261">
        <v>0.41666666666666669</v>
      </c>
      <c r="M261">
        <v>18.75</v>
      </c>
      <c r="N261">
        <v>42</v>
      </c>
      <c r="O261">
        <v>0.44642857142857151</v>
      </c>
      <c r="P261">
        <v>1.071428571428571</v>
      </c>
      <c r="Q26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61" s="50">
        <f>DATE(YEAR(tb_list[[#This Row],[Start Date]]),1,1)+(WEEKNUM(tb_list[[#This Row],[Start Date]])-1)*7-WEEKDAY(DATE(YEAR(tb_list[[#This Row],[Start Date]]),1,1))+$V$1</f>
        <v>43106</v>
      </c>
      <c r="S261" s="48">
        <f>IF(R261&gt;tb_list[[#This Row],[Start Date]],WEEKNUM(tb_list[[#This Row],[Start Date]])-1,WEEKNUM(tb_list[[#This Row],[Start Date]]))</f>
        <v>0</v>
      </c>
      <c r="T261">
        <f>YEAR(tb_list[[#This Row],[Start Date]])</f>
        <v>2018</v>
      </c>
    </row>
    <row r="262" spans="1:20" x14ac:dyDescent="0.3">
      <c r="A262">
        <v>38161</v>
      </c>
      <c r="B262" t="s">
        <v>319</v>
      </c>
      <c r="C262" t="s">
        <v>16</v>
      </c>
      <c r="D262" t="s">
        <v>4</v>
      </c>
      <c r="E262">
        <v>6.89</v>
      </c>
      <c r="F262" s="50">
        <v>43916</v>
      </c>
      <c r="G262" s="50">
        <v>43945</v>
      </c>
      <c r="H262">
        <v>7</v>
      </c>
      <c r="I262">
        <v>2019</v>
      </c>
      <c r="J262" t="s">
        <v>19</v>
      </c>
      <c r="K262">
        <v>24</v>
      </c>
      <c r="L262">
        <v>0.40166666666666673</v>
      </c>
      <c r="M262">
        <v>9.64</v>
      </c>
      <c r="N262" s="26">
        <v>30</v>
      </c>
      <c r="O262">
        <v>0.32133333333333342</v>
      </c>
      <c r="P262">
        <v>0.8</v>
      </c>
      <c r="Q26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62" s="50">
        <f>DATE(YEAR(tb_list[[#This Row],[Start Date]]),1,1)+(WEEKNUM(tb_list[[#This Row],[Start Date]])-1)*7-WEEKDAY(DATE(YEAR(tb_list[[#This Row],[Start Date]]),1,1))+$V$1</f>
        <v>43918</v>
      </c>
      <c r="S262" s="48">
        <f>IF(R262&gt;tb_list[[#This Row],[Start Date]],WEEKNUM(tb_list[[#This Row],[Start Date]])-1,WEEKNUM(tb_list[[#This Row],[Start Date]]))</f>
        <v>12</v>
      </c>
      <c r="T262">
        <f>YEAR(tb_list[[#This Row],[Start Date]])</f>
        <v>2020</v>
      </c>
    </row>
    <row r="263" spans="1:20" x14ac:dyDescent="0.3">
      <c r="A263">
        <v>43691</v>
      </c>
      <c r="B263" t="s">
        <v>320</v>
      </c>
      <c r="C263" t="s">
        <v>16</v>
      </c>
      <c r="D263" t="s">
        <v>22</v>
      </c>
      <c r="E263">
        <v>7.74</v>
      </c>
      <c r="F263" s="50">
        <v>44709</v>
      </c>
      <c r="G263" s="50">
        <v>44726</v>
      </c>
      <c r="H263">
        <v>6</v>
      </c>
      <c r="I263">
        <v>2021</v>
      </c>
      <c r="J263" t="s">
        <v>5</v>
      </c>
      <c r="K263">
        <v>13</v>
      </c>
      <c r="L263">
        <v>0.40666666666666668</v>
      </c>
      <c r="M263">
        <v>5.2866666666666671</v>
      </c>
      <c r="N263">
        <v>18</v>
      </c>
      <c r="O263">
        <v>0.29370370370370369</v>
      </c>
      <c r="P263">
        <v>0.72222222222222221</v>
      </c>
      <c r="Q26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63" s="50">
        <f>DATE(YEAR(tb_list[[#This Row],[Start Date]]),1,1)+(WEEKNUM(tb_list[[#This Row],[Start Date]])-1)*7-WEEKDAY(DATE(YEAR(tb_list[[#This Row],[Start Date]]),1,1))+$V$1</f>
        <v>44709</v>
      </c>
      <c r="S263" s="48">
        <f>IF(R263&gt;tb_list[[#This Row],[Start Date]],WEEKNUM(tb_list[[#This Row],[Start Date]])-1,WEEKNUM(tb_list[[#This Row],[Start Date]]))</f>
        <v>22</v>
      </c>
      <c r="T263">
        <f>YEAR(tb_list[[#This Row],[Start Date]])</f>
        <v>2022</v>
      </c>
    </row>
    <row r="264" spans="1:20" x14ac:dyDescent="0.3">
      <c r="A264">
        <v>37999</v>
      </c>
      <c r="B264" t="s">
        <v>321</v>
      </c>
      <c r="C264" t="s">
        <v>16</v>
      </c>
      <c r="D264" t="s">
        <v>22</v>
      </c>
      <c r="E264">
        <v>8.41</v>
      </c>
      <c r="F264" s="50">
        <v>43578</v>
      </c>
      <c r="G264" s="50">
        <v>43589</v>
      </c>
      <c r="H264">
        <v>9</v>
      </c>
      <c r="I264">
        <v>2019</v>
      </c>
      <c r="J264" t="s">
        <v>9</v>
      </c>
      <c r="K264">
        <v>12</v>
      </c>
      <c r="L264">
        <v>0.41666666666666669</v>
      </c>
      <c r="M264">
        <v>5</v>
      </c>
      <c r="N264">
        <v>12</v>
      </c>
      <c r="O264">
        <v>0.41666666666666669</v>
      </c>
      <c r="P264">
        <v>1</v>
      </c>
      <c r="Q26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64" s="50">
        <f>DATE(YEAR(tb_list[[#This Row],[Start Date]]),1,1)+(WEEKNUM(tb_list[[#This Row],[Start Date]])-1)*7-WEEKDAY(DATE(YEAR(tb_list[[#This Row],[Start Date]]),1,1))+$V$1</f>
        <v>43582</v>
      </c>
      <c r="S264" s="48">
        <f>IF(R264&gt;tb_list[[#This Row],[Start Date]],WEEKNUM(tb_list[[#This Row],[Start Date]])-1,WEEKNUM(tb_list[[#This Row],[Start Date]]))</f>
        <v>16</v>
      </c>
      <c r="T264">
        <f>YEAR(tb_list[[#This Row],[Start Date]])</f>
        <v>2019</v>
      </c>
    </row>
    <row r="265" spans="1:20" x14ac:dyDescent="0.3">
      <c r="A265">
        <v>42822</v>
      </c>
      <c r="B265" t="s">
        <v>322</v>
      </c>
      <c r="C265" t="s">
        <v>16</v>
      </c>
      <c r="D265" t="s">
        <v>22</v>
      </c>
      <c r="E265">
        <v>7.15</v>
      </c>
      <c r="F265" s="50">
        <v>44515</v>
      </c>
      <c r="G265" s="50">
        <v>44524</v>
      </c>
      <c r="H265">
        <v>6</v>
      </c>
      <c r="I265">
        <v>2021</v>
      </c>
      <c r="J265" t="s">
        <v>9</v>
      </c>
      <c r="K265">
        <v>12</v>
      </c>
      <c r="L265">
        <v>0.39444444444444438</v>
      </c>
      <c r="M265">
        <v>4.7333333333333334</v>
      </c>
      <c r="N265" s="26">
        <v>10</v>
      </c>
      <c r="O265">
        <v>0.47333333333333327</v>
      </c>
      <c r="P265">
        <v>1.2</v>
      </c>
      <c r="Q26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65" s="50">
        <f>DATE(YEAR(tb_list[[#This Row],[Start Date]]),1,1)+(WEEKNUM(tb_list[[#This Row],[Start Date]])-1)*7-WEEKDAY(DATE(YEAR(tb_list[[#This Row],[Start Date]]),1,1))+$V$1</f>
        <v>44520</v>
      </c>
      <c r="S265" s="48">
        <f>IF(R265&gt;tb_list[[#This Row],[Start Date]],WEEKNUM(tb_list[[#This Row],[Start Date]])-1,WEEKNUM(tb_list[[#This Row],[Start Date]]))</f>
        <v>46</v>
      </c>
      <c r="T265">
        <f>YEAR(tb_list[[#This Row],[Start Date]])</f>
        <v>2021</v>
      </c>
    </row>
    <row r="266" spans="1:20" x14ac:dyDescent="0.3">
      <c r="A266">
        <v>40750</v>
      </c>
      <c r="B266" t="s">
        <v>323</v>
      </c>
      <c r="C266" t="s">
        <v>16</v>
      </c>
      <c r="D266" t="s">
        <v>59</v>
      </c>
      <c r="E266">
        <v>6.34</v>
      </c>
      <c r="F266" s="50">
        <v>44741</v>
      </c>
      <c r="G266" s="50">
        <v>44748</v>
      </c>
      <c r="H266">
        <v>7</v>
      </c>
      <c r="I266">
        <v>2021</v>
      </c>
      <c r="J266" t="s">
        <v>9</v>
      </c>
      <c r="K266">
        <v>12</v>
      </c>
      <c r="L266">
        <v>0.4</v>
      </c>
      <c r="M266">
        <v>4.8000000000000007</v>
      </c>
      <c r="N266" s="26">
        <v>8</v>
      </c>
      <c r="O266">
        <v>0.60000000000000009</v>
      </c>
      <c r="P266">
        <v>1.5</v>
      </c>
      <c r="Q26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66" s="50">
        <f>DATE(YEAR(tb_list[[#This Row],[Start Date]]),1,1)+(WEEKNUM(tb_list[[#This Row],[Start Date]])-1)*7-WEEKDAY(DATE(YEAR(tb_list[[#This Row],[Start Date]]),1,1))+$V$1</f>
        <v>44744</v>
      </c>
      <c r="S266" s="48">
        <f>IF(R266&gt;tb_list[[#This Row],[Start Date]],WEEKNUM(tb_list[[#This Row],[Start Date]])-1,WEEKNUM(tb_list[[#This Row],[Start Date]]))</f>
        <v>26</v>
      </c>
      <c r="T266">
        <f>YEAR(tb_list[[#This Row],[Start Date]])</f>
        <v>2022</v>
      </c>
    </row>
    <row r="267" spans="1:20" x14ac:dyDescent="0.3">
      <c r="A267">
        <v>49385</v>
      </c>
      <c r="B267" t="s">
        <v>325</v>
      </c>
      <c r="C267" t="s">
        <v>16</v>
      </c>
      <c r="D267" t="s">
        <v>62</v>
      </c>
      <c r="E267">
        <v>6.73</v>
      </c>
      <c r="F267" s="50">
        <v>44910</v>
      </c>
      <c r="G267" s="50">
        <v>44913</v>
      </c>
      <c r="H267">
        <v>6</v>
      </c>
      <c r="I267">
        <v>2022</v>
      </c>
      <c r="J267" t="s">
        <v>9</v>
      </c>
      <c r="K267">
        <v>12</v>
      </c>
      <c r="L267">
        <v>0.39222222222222219</v>
      </c>
      <c r="M267">
        <v>4.706666666666667</v>
      </c>
      <c r="N267">
        <v>4</v>
      </c>
      <c r="O267">
        <v>1.176666666666667</v>
      </c>
      <c r="P267">
        <v>3</v>
      </c>
      <c r="Q26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67" s="50">
        <f>DATE(YEAR(tb_list[[#This Row],[Start Date]]),1,1)+(WEEKNUM(tb_list[[#This Row],[Start Date]])-1)*7-WEEKDAY(DATE(YEAR(tb_list[[#This Row],[Start Date]]),1,1))+$V$1</f>
        <v>44912</v>
      </c>
      <c r="S267" s="48">
        <f>IF(R267&gt;tb_list[[#This Row],[Start Date]],WEEKNUM(tb_list[[#This Row],[Start Date]])-1,WEEKNUM(tb_list[[#This Row],[Start Date]]))</f>
        <v>50</v>
      </c>
      <c r="T267">
        <f>YEAR(tb_list[[#This Row],[Start Date]])</f>
        <v>2022</v>
      </c>
    </row>
    <row r="268" spans="1:20" x14ac:dyDescent="0.3">
      <c r="A268">
        <v>37981</v>
      </c>
      <c r="B268" t="s">
        <v>326</v>
      </c>
      <c r="C268" t="s">
        <v>85</v>
      </c>
      <c r="D268" t="s">
        <v>22</v>
      </c>
      <c r="E268">
        <v>7.2</v>
      </c>
      <c r="F268" s="50">
        <v>44098</v>
      </c>
      <c r="G268" s="50">
        <v>44098</v>
      </c>
      <c r="H268">
        <v>6</v>
      </c>
      <c r="I268">
        <v>2019</v>
      </c>
      <c r="J268" t="s">
        <v>17</v>
      </c>
      <c r="K268">
        <v>1</v>
      </c>
      <c r="L268">
        <v>1.85</v>
      </c>
      <c r="M268">
        <v>1.85</v>
      </c>
      <c r="N268" s="26">
        <v>1</v>
      </c>
      <c r="O268">
        <v>1.85</v>
      </c>
      <c r="P268">
        <v>1</v>
      </c>
      <c r="Q26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68" s="50">
        <f>DATE(YEAR(tb_list[[#This Row],[Start Date]]),1,1)+(WEEKNUM(tb_list[[#This Row],[Start Date]])-1)*7-WEEKDAY(DATE(YEAR(tb_list[[#This Row],[Start Date]]),1,1))+$V$1</f>
        <v>44100</v>
      </c>
      <c r="S268" s="48">
        <f>IF(R268&gt;tb_list[[#This Row],[Start Date]],WEEKNUM(tb_list[[#This Row],[Start Date]])-1,WEEKNUM(tb_list[[#This Row],[Start Date]]))</f>
        <v>38</v>
      </c>
      <c r="T268">
        <f>YEAR(tb_list[[#This Row],[Start Date]])</f>
        <v>2020</v>
      </c>
    </row>
    <row r="269" spans="1:20" x14ac:dyDescent="0.3">
      <c r="A269">
        <v>42544</v>
      </c>
      <c r="B269" t="s">
        <v>327</v>
      </c>
      <c r="C269" t="s">
        <v>16</v>
      </c>
      <c r="D269" t="s">
        <v>4</v>
      </c>
      <c r="E269">
        <v>7.07</v>
      </c>
      <c r="F269" s="50">
        <v>44778</v>
      </c>
      <c r="G269" s="50">
        <v>44778</v>
      </c>
      <c r="H269">
        <v>7</v>
      </c>
      <c r="I269">
        <v>2021</v>
      </c>
      <c r="J269" t="s">
        <v>19</v>
      </c>
      <c r="K269">
        <v>12</v>
      </c>
      <c r="L269">
        <v>0.40250000000000002</v>
      </c>
      <c r="M269">
        <v>4.83</v>
      </c>
      <c r="N269" s="26">
        <v>1</v>
      </c>
      <c r="O269">
        <v>4.83</v>
      </c>
      <c r="P269">
        <v>12</v>
      </c>
      <c r="Q26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69" s="50">
        <f>DATE(YEAR(tb_list[[#This Row],[Start Date]]),1,1)+(WEEKNUM(tb_list[[#This Row],[Start Date]])-1)*7-WEEKDAY(DATE(YEAR(tb_list[[#This Row],[Start Date]]),1,1))+$V$1</f>
        <v>44779</v>
      </c>
      <c r="S269" s="48">
        <f>IF(R269&gt;tb_list[[#This Row],[Start Date]],WEEKNUM(tb_list[[#This Row],[Start Date]])-1,WEEKNUM(tb_list[[#This Row],[Start Date]]))</f>
        <v>31</v>
      </c>
      <c r="T269">
        <f>YEAR(tb_list[[#This Row],[Start Date]])</f>
        <v>2022</v>
      </c>
    </row>
    <row r="270" spans="1:20" x14ac:dyDescent="0.3">
      <c r="A270">
        <v>48675</v>
      </c>
      <c r="B270" t="s">
        <v>767</v>
      </c>
      <c r="C270" t="s">
        <v>16</v>
      </c>
      <c r="D270" t="s">
        <v>22</v>
      </c>
      <c r="E270">
        <v>6.92</v>
      </c>
      <c r="F270" s="50">
        <v>45151</v>
      </c>
      <c r="G270" s="50">
        <v>45171</v>
      </c>
      <c r="H270">
        <v>4</v>
      </c>
      <c r="I270">
        <v>2022</v>
      </c>
      <c r="J270" t="s">
        <v>17</v>
      </c>
      <c r="K270">
        <v>24</v>
      </c>
      <c r="L270">
        <v>0.38416666666666671</v>
      </c>
      <c r="M270">
        <v>9.2199999999999989</v>
      </c>
      <c r="N270" s="26">
        <v>21</v>
      </c>
      <c r="O270">
        <v>0.43904761904761902</v>
      </c>
      <c r="P270">
        <v>1.142857142857143</v>
      </c>
      <c r="Q27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70" s="50">
        <f>DATE(YEAR(tb_list[[#This Row],[Start Date]]),1,1)+(WEEKNUM(tb_list[[#This Row],[Start Date]])-1)*7-WEEKDAY(DATE(YEAR(tb_list[[#This Row],[Start Date]]),1,1))+$V$1</f>
        <v>45157</v>
      </c>
      <c r="S270" s="48">
        <f>IF(R270&gt;tb_list[[#This Row],[Start Date]],WEEKNUM(tb_list[[#This Row],[Start Date]])-1,WEEKNUM(tb_list[[#This Row],[Start Date]]))</f>
        <v>32</v>
      </c>
      <c r="T270">
        <f>YEAR(tb_list[[#This Row],[Start Date]])</f>
        <v>2023</v>
      </c>
    </row>
    <row r="271" spans="1:20" x14ac:dyDescent="0.3">
      <c r="A271">
        <v>41312</v>
      </c>
      <c r="B271" t="s">
        <v>328</v>
      </c>
      <c r="C271" t="s">
        <v>16</v>
      </c>
      <c r="D271" t="s">
        <v>59</v>
      </c>
      <c r="E271">
        <v>6.98</v>
      </c>
      <c r="F271" s="50">
        <v>44370</v>
      </c>
      <c r="G271" s="50">
        <v>44379</v>
      </c>
      <c r="H271">
        <v>3</v>
      </c>
      <c r="I271">
        <v>2020</v>
      </c>
      <c r="J271" t="s">
        <v>19</v>
      </c>
      <c r="K271">
        <v>12</v>
      </c>
      <c r="L271">
        <v>0.3963888888888889</v>
      </c>
      <c r="M271">
        <v>4.7566666666666668</v>
      </c>
      <c r="N271" s="26">
        <v>10</v>
      </c>
      <c r="O271">
        <v>0.47566666666666668</v>
      </c>
      <c r="P271">
        <v>1.2</v>
      </c>
      <c r="Q27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71" s="50">
        <f>DATE(YEAR(tb_list[[#This Row],[Start Date]]),1,1)+(WEEKNUM(tb_list[[#This Row],[Start Date]])-1)*7-WEEKDAY(DATE(YEAR(tb_list[[#This Row],[Start Date]]),1,1))+$V$1</f>
        <v>44373</v>
      </c>
      <c r="S271" s="48">
        <f>IF(R271&gt;tb_list[[#This Row],[Start Date]],WEEKNUM(tb_list[[#This Row],[Start Date]])-1,WEEKNUM(tb_list[[#This Row],[Start Date]]))</f>
        <v>25</v>
      </c>
      <c r="T271">
        <f>YEAR(tb_list[[#This Row],[Start Date]])</f>
        <v>2021</v>
      </c>
    </row>
    <row r="272" spans="1:20" x14ac:dyDescent="0.3">
      <c r="A272">
        <v>48825</v>
      </c>
      <c r="B272" t="s">
        <v>329</v>
      </c>
      <c r="C272" t="s">
        <v>69</v>
      </c>
      <c r="D272" t="s">
        <v>4</v>
      </c>
      <c r="E272">
        <v>6.86</v>
      </c>
      <c r="F272" s="50">
        <v>44990</v>
      </c>
      <c r="G272" s="50">
        <v>44990</v>
      </c>
      <c r="H272">
        <v>7</v>
      </c>
      <c r="I272">
        <v>2021</v>
      </c>
      <c r="J272" t="s">
        <v>9</v>
      </c>
      <c r="K272">
        <v>1</v>
      </c>
      <c r="L272">
        <v>6.3333333333333339E-2</v>
      </c>
      <c r="M272">
        <v>6.3333333333333339E-2</v>
      </c>
      <c r="N272">
        <v>1</v>
      </c>
      <c r="O272">
        <v>6.3333333333333339E-2</v>
      </c>
      <c r="P272">
        <v>1</v>
      </c>
      <c r="Q27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72" s="50">
        <f>DATE(YEAR(tb_list[[#This Row],[Start Date]]),1,1)+(WEEKNUM(tb_list[[#This Row],[Start Date]])-1)*7-WEEKDAY(DATE(YEAR(tb_list[[#This Row],[Start Date]]),1,1))+$V$1</f>
        <v>44996</v>
      </c>
      <c r="S272" s="48">
        <f>IF(R272&gt;tb_list[[#This Row],[Start Date]],WEEKNUM(tb_list[[#This Row],[Start Date]])-1,WEEKNUM(tb_list[[#This Row],[Start Date]]))</f>
        <v>9</v>
      </c>
      <c r="T272">
        <f>YEAR(tb_list[[#This Row],[Start Date]])</f>
        <v>2023</v>
      </c>
    </row>
    <row r="273" spans="1:20" x14ac:dyDescent="0.3">
      <c r="A273">
        <v>41877</v>
      </c>
      <c r="B273" t="s">
        <v>330</v>
      </c>
      <c r="C273" t="s">
        <v>85</v>
      </c>
      <c r="D273" t="s">
        <v>4</v>
      </c>
      <c r="E273">
        <v>6.47</v>
      </c>
      <c r="F273" s="50">
        <v>44980</v>
      </c>
      <c r="G273" s="50">
        <v>44980</v>
      </c>
      <c r="H273">
        <v>5</v>
      </c>
      <c r="I273">
        <v>2021</v>
      </c>
      <c r="J273" t="s">
        <v>19</v>
      </c>
      <c r="K273">
        <v>1</v>
      </c>
      <c r="L273">
        <v>1.65</v>
      </c>
      <c r="M273">
        <v>1.65</v>
      </c>
      <c r="N273" s="26">
        <v>1</v>
      </c>
      <c r="O273">
        <v>1.65</v>
      </c>
      <c r="P273">
        <v>1</v>
      </c>
      <c r="Q27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73" s="50">
        <f>DATE(YEAR(tb_list[[#This Row],[Start Date]]),1,1)+(WEEKNUM(tb_list[[#This Row],[Start Date]])-1)*7-WEEKDAY(DATE(YEAR(tb_list[[#This Row],[Start Date]]),1,1))+$V$1</f>
        <v>44982</v>
      </c>
      <c r="S273" s="48">
        <f>IF(R273&gt;tb_list[[#This Row],[Start Date]],WEEKNUM(tb_list[[#This Row],[Start Date]])-1,WEEKNUM(tb_list[[#This Row],[Start Date]]))</f>
        <v>7</v>
      </c>
      <c r="T273">
        <f>YEAR(tb_list[[#This Row],[Start Date]])</f>
        <v>2023</v>
      </c>
    </row>
    <row r="274" spans="1:20" x14ac:dyDescent="0.3">
      <c r="A274">
        <v>41930</v>
      </c>
      <c r="B274" t="s">
        <v>331</v>
      </c>
      <c r="C274" t="s">
        <v>16</v>
      </c>
      <c r="D274" t="s">
        <v>4</v>
      </c>
      <c r="E274">
        <v>6.78</v>
      </c>
      <c r="F274" s="50">
        <v>44440</v>
      </c>
      <c r="G274" s="50">
        <v>44482</v>
      </c>
      <c r="H274">
        <v>6</v>
      </c>
      <c r="I274">
        <v>2020</v>
      </c>
      <c r="J274" t="s">
        <v>19</v>
      </c>
      <c r="K274">
        <v>12</v>
      </c>
      <c r="L274">
        <v>0.40333333333333332</v>
      </c>
      <c r="M274">
        <v>4.84</v>
      </c>
      <c r="N274" s="26">
        <v>43</v>
      </c>
      <c r="O274">
        <v>0.11255813953488369</v>
      </c>
      <c r="P274">
        <v>0.27906976744186052</v>
      </c>
      <c r="Q27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74" s="50">
        <f>DATE(YEAR(tb_list[[#This Row],[Start Date]]),1,1)+(WEEKNUM(tb_list[[#This Row],[Start Date]])-1)*7-WEEKDAY(DATE(YEAR(tb_list[[#This Row],[Start Date]]),1,1))+$V$1</f>
        <v>44443</v>
      </c>
      <c r="S274" s="48">
        <f>IF(R274&gt;tb_list[[#This Row],[Start Date]],WEEKNUM(tb_list[[#This Row],[Start Date]])-1,WEEKNUM(tb_list[[#This Row],[Start Date]]))</f>
        <v>35</v>
      </c>
      <c r="T274">
        <f>YEAR(tb_list[[#This Row],[Start Date]])</f>
        <v>2021</v>
      </c>
    </row>
    <row r="275" spans="1:20" x14ac:dyDescent="0.3">
      <c r="A275">
        <v>48711</v>
      </c>
      <c r="B275" t="s">
        <v>332</v>
      </c>
      <c r="C275" t="s">
        <v>69</v>
      </c>
      <c r="D275" t="s">
        <v>4</v>
      </c>
      <c r="E275">
        <v>6.89</v>
      </c>
      <c r="F275" s="50">
        <v>44990</v>
      </c>
      <c r="G275" s="50">
        <v>44990</v>
      </c>
      <c r="H275">
        <v>6</v>
      </c>
      <c r="I275">
        <v>2021</v>
      </c>
      <c r="J275" t="s">
        <v>9</v>
      </c>
      <c r="K275">
        <v>1</v>
      </c>
      <c r="L275">
        <v>6.7500000000000004E-2</v>
      </c>
      <c r="M275">
        <v>6.7500000000000004E-2</v>
      </c>
      <c r="N275" s="26">
        <v>1</v>
      </c>
      <c r="O275">
        <v>6.7500000000000004E-2</v>
      </c>
      <c r="P275">
        <v>1</v>
      </c>
      <c r="Q27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75" s="50">
        <f>DATE(YEAR(tb_list[[#This Row],[Start Date]]),1,1)+(WEEKNUM(tb_list[[#This Row],[Start Date]])-1)*7-WEEKDAY(DATE(YEAR(tb_list[[#This Row],[Start Date]]),1,1))+$V$1</f>
        <v>44996</v>
      </c>
      <c r="S275" s="48">
        <f>IF(R275&gt;tb_list[[#This Row],[Start Date]],WEEKNUM(tb_list[[#This Row],[Start Date]])-1,WEEKNUM(tb_list[[#This Row],[Start Date]]))</f>
        <v>9</v>
      </c>
      <c r="T275">
        <f>YEAR(tb_list[[#This Row],[Start Date]])</f>
        <v>2023</v>
      </c>
    </row>
    <row r="276" spans="1:20" x14ac:dyDescent="0.3">
      <c r="A276">
        <v>39198</v>
      </c>
      <c r="B276" t="s">
        <v>333</v>
      </c>
      <c r="C276" t="s">
        <v>16</v>
      </c>
      <c r="D276" t="s">
        <v>22</v>
      </c>
      <c r="E276">
        <v>8.08</v>
      </c>
      <c r="F276" s="50">
        <v>43847</v>
      </c>
      <c r="G276" s="50">
        <v>43856</v>
      </c>
      <c r="H276">
        <v>8</v>
      </c>
      <c r="I276">
        <v>2019</v>
      </c>
      <c r="J276" t="s">
        <v>5</v>
      </c>
      <c r="K276">
        <v>12</v>
      </c>
      <c r="L276">
        <v>0.46666666666666667</v>
      </c>
      <c r="M276">
        <v>5.6</v>
      </c>
      <c r="N276" s="26">
        <v>10</v>
      </c>
      <c r="O276">
        <v>0.55999999999999994</v>
      </c>
      <c r="P276">
        <v>1.2</v>
      </c>
      <c r="Q27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76" s="50">
        <f>DATE(YEAR(tb_list[[#This Row],[Start Date]]),1,1)+(WEEKNUM(tb_list[[#This Row],[Start Date]])-1)*7-WEEKDAY(DATE(YEAR(tb_list[[#This Row],[Start Date]]),1,1))+$V$1</f>
        <v>43848</v>
      </c>
      <c r="S276" s="48">
        <f>IF(R276&gt;tb_list[[#This Row],[Start Date]],WEEKNUM(tb_list[[#This Row],[Start Date]])-1,WEEKNUM(tb_list[[#This Row],[Start Date]]))</f>
        <v>2</v>
      </c>
      <c r="T276">
        <f>YEAR(tb_list[[#This Row],[Start Date]])</f>
        <v>2020</v>
      </c>
    </row>
    <row r="277" spans="1:20" x14ac:dyDescent="0.3">
      <c r="A277">
        <v>43969</v>
      </c>
      <c r="B277" t="s">
        <v>334</v>
      </c>
      <c r="C277" t="s">
        <v>16</v>
      </c>
      <c r="D277" t="s">
        <v>22</v>
      </c>
      <c r="E277">
        <v>6.54</v>
      </c>
      <c r="F277" s="50">
        <v>44498</v>
      </c>
      <c r="G277" s="50">
        <v>44501</v>
      </c>
      <c r="H277">
        <v>6</v>
      </c>
      <c r="I277">
        <v>2021</v>
      </c>
      <c r="J277" t="s">
        <v>5</v>
      </c>
      <c r="K277">
        <v>12</v>
      </c>
      <c r="L277">
        <v>0.40749999999999997</v>
      </c>
      <c r="M277">
        <v>4.8899999999999997</v>
      </c>
      <c r="N277">
        <v>4</v>
      </c>
      <c r="O277">
        <v>1.2224999999999999</v>
      </c>
      <c r="P277">
        <v>3</v>
      </c>
      <c r="Q27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77" s="50">
        <f>DATE(YEAR(tb_list[[#This Row],[Start Date]]),1,1)+(WEEKNUM(tb_list[[#This Row],[Start Date]])-1)*7-WEEKDAY(DATE(YEAR(tb_list[[#This Row],[Start Date]]),1,1))+$V$1</f>
        <v>44499</v>
      </c>
      <c r="S277" s="48">
        <f>IF(R277&gt;tb_list[[#This Row],[Start Date]],WEEKNUM(tb_list[[#This Row],[Start Date]])-1,WEEKNUM(tb_list[[#This Row],[Start Date]]))</f>
        <v>43</v>
      </c>
      <c r="T277">
        <f>YEAR(tb_list[[#This Row],[Start Date]])</f>
        <v>2021</v>
      </c>
    </row>
    <row r="278" spans="1:20" x14ac:dyDescent="0.3">
      <c r="A278">
        <v>1004</v>
      </c>
      <c r="B278" t="s">
        <v>335</v>
      </c>
      <c r="C278" t="s">
        <v>50</v>
      </c>
      <c r="D278" t="s">
        <v>4</v>
      </c>
      <c r="E278">
        <v>7.27</v>
      </c>
      <c r="F278" s="50">
        <v>42978</v>
      </c>
      <c r="G278" s="50">
        <v>42978</v>
      </c>
      <c r="H278">
        <v>6</v>
      </c>
      <c r="I278">
        <v>2002</v>
      </c>
      <c r="J278" t="s">
        <v>17</v>
      </c>
      <c r="K278">
        <v>1</v>
      </c>
      <c r="L278">
        <v>7.9444444444444443E-2</v>
      </c>
      <c r="M278">
        <v>7.9444444444444443E-2</v>
      </c>
      <c r="N278" s="26">
        <v>1</v>
      </c>
      <c r="O278">
        <v>7.9444444444444443E-2</v>
      </c>
      <c r="P278">
        <v>1</v>
      </c>
      <c r="Q27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78" s="50">
        <f>DATE(YEAR(tb_list[[#This Row],[Start Date]]),1,1)+(WEEKNUM(tb_list[[#This Row],[Start Date]])-1)*7-WEEKDAY(DATE(YEAR(tb_list[[#This Row],[Start Date]]),1,1))+$V$1</f>
        <v>42980</v>
      </c>
      <c r="S278" s="48">
        <f>IF(R278&gt;tb_list[[#This Row],[Start Date]],WEEKNUM(tb_list[[#This Row],[Start Date]])-1,WEEKNUM(tb_list[[#This Row],[Start Date]]))</f>
        <v>34</v>
      </c>
      <c r="T278">
        <f>YEAR(tb_list[[#This Row],[Start Date]])</f>
        <v>2017</v>
      </c>
    </row>
    <row r="279" spans="1:20" x14ac:dyDescent="0.3">
      <c r="A279">
        <v>144</v>
      </c>
      <c r="B279" t="s">
        <v>336</v>
      </c>
      <c r="C279" t="s">
        <v>16</v>
      </c>
      <c r="D279" t="s">
        <v>337</v>
      </c>
      <c r="E279">
        <v>7.07</v>
      </c>
      <c r="F279" s="50">
        <v>43566</v>
      </c>
      <c r="G279" s="50">
        <v>43599</v>
      </c>
      <c r="H279">
        <v>2</v>
      </c>
      <c r="I279">
        <v>2002</v>
      </c>
      <c r="J279" t="s">
        <v>9</v>
      </c>
      <c r="K279">
        <v>13</v>
      </c>
      <c r="L279">
        <v>0.4</v>
      </c>
      <c r="M279">
        <v>5.2</v>
      </c>
      <c r="N279" s="26">
        <v>34</v>
      </c>
      <c r="O279">
        <v>0.15294117647058819</v>
      </c>
      <c r="P279">
        <v>0.38235294117647062</v>
      </c>
      <c r="Q27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79" s="50">
        <f>DATE(YEAR(tb_list[[#This Row],[Start Date]]),1,1)+(WEEKNUM(tb_list[[#This Row],[Start Date]])-1)*7-WEEKDAY(DATE(YEAR(tb_list[[#This Row],[Start Date]]),1,1))+$V$1</f>
        <v>43568</v>
      </c>
      <c r="S279" s="48">
        <f>IF(R279&gt;tb_list[[#This Row],[Start Date]],WEEKNUM(tb_list[[#This Row],[Start Date]])-1,WEEKNUM(tb_list[[#This Row],[Start Date]]))</f>
        <v>14</v>
      </c>
      <c r="T279">
        <f>YEAR(tb_list[[#This Row],[Start Date]])</f>
        <v>2019</v>
      </c>
    </row>
    <row r="280" spans="1:20" x14ac:dyDescent="0.3">
      <c r="A280">
        <v>35860</v>
      </c>
      <c r="B280" t="s">
        <v>338</v>
      </c>
      <c r="C280" t="s">
        <v>16</v>
      </c>
      <c r="D280" t="s">
        <v>22</v>
      </c>
      <c r="E280">
        <v>7.7</v>
      </c>
      <c r="F280" s="50">
        <v>43776</v>
      </c>
      <c r="G280" s="50">
        <v>43787</v>
      </c>
      <c r="H280">
        <v>8</v>
      </c>
      <c r="I280">
        <v>2018</v>
      </c>
      <c r="J280" t="s">
        <v>9</v>
      </c>
      <c r="K280">
        <v>12</v>
      </c>
      <c r="L280">
        <v>0.39361111111111108</v>
      </c>
      <c r="M280">
        <v>4.7233333333333336</v>
      </c>
      <c r="N280" s="26">
        <v>12</v>
      </c>
      <c r="O280">
        <v>0.39361111111111108</v>
      </c>
      <c r="P280">
        <v>1</v>
      </c>
      <c r="Q28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80" s="50">
        <f>DATE(YEAR(tb_list[[#This Row],[Start Date]]),1,1)+(WEEKNUM(tb_list[[#This Row],[Start Date]])-1)*7-WEEKDAY(DATE(YEAR(tb_list[[#This Row],[Start Date]]),1,1))+$V$1</f>
        <v>43778</v>
      </c>
      <c r="S280" s="48">
        <f>IF(R280&gt;tb_list[[#This Row],[Start Date]],WEEKNUM(tb_list[[#This Row],[Start Date]])-1,WEEKNUM(tb_list[[#This Row],[Start Date]]))</f>
        <v>44</v>
      </c>
      <c r="T280">
        <f>YEAR(tb_list[[#This Row],[Start Date]])</f>
        <v>2019</v>
      </c>
    </row>
    <row r="281" spans="1:20" x14ac:dyDescent="0.3">
      <c r="A281">
        <v>38993</v>
      </c>
      <c r="B281" t="s">
        <v>339</v>
      </c>
      <c r="C281" t="s">
        <v>16</v>
      </c>
      <c r="D281" t="s">
        <v>22</v>
      </c>
      <c r="E281">
        <v>8.0500000000000007</v>
      </c>
      <c r="F281" s="50">
        <v>43857</v>
      </c>
      <c r="G281" s="50">
        <v>43859</v>
      </c>
      <c r="H281">
        <v>8</v>
      </c>
      <c r="I281">
        <v>2019</v>
      </c>
      <c r="J281" t="s">
        <v>5</v>
      </c>
      <c r="K281">
        <v>12</v>
      </c>
      <c r="L281">
        <v>0.39361111111111108</v>
      </c>
      <c r="M281">
        <v>4.7233333333333336</v>
      </c>
      <c r="N281">
        <v>3</v>
      </c>
      <c r="O281">
        <v>1.574444444444445</v>
      </c>
      <c r="P281">
        <v>4</v>
      </c>
      <c r="Q28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81" s="50">
        <f>DATE(YEAR(tb_list[[#This Row],[Start Date]]),1,1)+(WEEKNUM(tb_list[[#This Row],[Start Date]])-1)*7-WEEKDAY(DATE(YEAR(tb_list[[#This Row],[Start Date]]),1,1))+$V$1</f>
        <v>43862</v>
      </c>
      <c r="S281" s="48">
        <f>IF(R281&gt;tb_list[[#This Row],[Start Date]],WEEKNUM(tb_list[[#This Row],[Start Date]])-1,WEEKNUM(tb_list[[#This Row],[Start Date]]))</f>
        <v>4</v>
      </c>
      <c r="T281">
        <f>YEAR(tb_list[[#This Row],[Start Date]])</f>
        <v>2020</v>
      </c>
    </row>
    <row r="282" spans="1:20" x14ac:dyDescent="0.3">
      <c r="A282">
        <v>37621</v>
      </c>
      <c r="B282" t="s">
        <v>340</v>
      </c>
      <c r="C282" t="s">
        <v>50</v>
      </c>
      <c r="D282" t="s">
        <v>22</v>
      </c>
      <c r="E282">
        <v>7.52</v>
      </c>
      <c r="F282" s="50">
        <v>43787</v>
      </c>
      <c r="G282" s="50">
        <v>43787</v>
      </c>
      <c r="H282">
        <v>8</v>
      </c>
      <c r="I282">
        <v>2018</v>
      </c>
      <c r="J282" t="s">
        <v>5</v>
      </c>
      <c r="K282">
        <v>1</v>
      </c>
      <c r="L282">
        <v>0.39333333333333331</v>
      </c>
      <c r="M282">
        <v>0.39333333333333331</v>
      </c>
      <c r="N282" s="26">
        <v>1</v>
      </c>
      <c r="O282">
        <v>0.39333333333333331</v>
      </c>
      <c r="P282">
        <v>1</v>
      </c>
      <c r="Q28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82" s="50">
        <f>DATE(YEAR(tb_list[[#This Row],[Start Date]]),1,1)+(WEEKNUM(tb_list[[#This Row],[Start Date]])-1)*7-WEEKDAY(DATE(YEAR(tb_list[[#This Row],[Start Date]]),1,1))+$V$1</f>
        <v>43792</v>
      </c>
      <c r="S282" s="48">
        <f>IF(R282&gt;tb_list[[#This Row],[Start Date]],WEEKNUM(tb_list[[#This Row],[Start Date]])-1,WEEKNUM(tb_list[[#This Row],[Start Date]]))</f>
        <v>46</v>
      </c>
      <c r="T282">
        <f>YEAR(tb_list[[#This Row],[Start Date]])</f>
        <v>2019</v>
      </c>
    </row>
    <row r="283" spans="1:20" x14ac:dyDescent="0.3">
      <c r="A283">
        <v>1658</v>
      </c>
      <c r="B283" t="s">
        <v>341</v>
      </c>
      <c r="C283" t="s">
        <v>50</v>
      </c>
      <c r="D283" t="s">
        <v>22</v>
      </c>
      <c r="E283">
        <v>6.45</v>
      </c>
      <c r="F283" s="50">
        <v>44110</v>
      </c>
      <c r="G283" s="50">
        <v>44110</v>
      </c>
      <c r="H283">
        <v>6</v>
      </c>
      <c r="I283">
        <v>2000</v>
      </c>
      <c r="J283" t="s">
        <v>9</v>
      </c>
      <c r="K283">
        <v>1</v>
      </c>
      <c r="L283">
        <v>0.6958333333333333</v>
      </c>
      <c r="M283">
        <v>0.6958333333333333</v>
      </c>
      <c r="N283" s="26">
        <v>1</v>
      </c>
      <c r="O283">
        <v>0.6958333333333333</v>
      </c>
      <c r="P283">
        <v>1</v>
      </c>
      <c r="Q28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83" s="50">
        <f>DATE(YEAR(tb_list[[#This Row],[Start Date]]),1,1)+(WEEKNUM(tb_list[[#This Row],[Start Date]])-1)*7-WEEKDAY(DATE(YEAR(tb_list[[#This Row],[Start Date]]),1,1))+$V$1</f>
        <v>44114</v>
      </c>
      <c r="S283" s="48">
        <f>IF(R283&gt;tb_list[[#This Row],[Start Date]],WEEKNUM(tb_list[[#This Row],[Start Date]])-1,WEEKNUM(tb_list[[#This Row],[Start Date]]))</f>
        <v>40</v>
      </c>
      <c r="T283">
        <f>YEAR(tb_list[[#This Row],[Start Date]])</f>
        <v>2020</v>
      </c>
    </row>
    <row r="284" spans="1:20" x14ac:dyDescent="0.3">
      <c r="A284">
        <v>33187</v>
      </c>
      <c r="B284" t="s">
        <v>342</v>
      </c>
      <c r="C284" t="s">
        <v>85</v>
      </c>
      <c r="D284" t="s">
        <v>4</v>
      </c>
      <c r="E284">
        <v>5.48</v>
      </c>
      <c r="F284" s="50">
        <v>44066</v>
      </c>
      <c r="G284" s="50">
        <v>44066</v>
      </c>
      <c r="H284">
        <v>7</v>
      </c>
      <c r="K284">
        <v>1</v>
      </c>
      <c r="L284">
        <v>8.3333333333333339E-4</v>
      </c>
      <c r="M284">
        <v>8.3333333333333339E-4</v>
      </c>
      <c r="N284" s="26">
        <v>1</v>
      </c>
      <c r="O284">
        <v>8.3333333333333339E-4</v>
      </c>
      <c r="P284">
        <v>1</v>
      </c>
      <c r="Q28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84" s="50">
        <f>DATE(YEAR(tb_list[[#This Row],[Start Date]]),1,1)+(WEEKNUM(tb_list[[#This Row],[Start Date]])-1)*7-WEEKDAY(DATE(YEAR(tb_list[[#This Row],[Start Date]]),1,1))+$V$1</f>
        <v>44072</v>
      </c>
      <c r="S284" s="48">
        <f>IF(R284&gt;tb_list[[#This Row],[Start Date]],WEEKNUM(tb_list[[#This Row],[Start Date]])-1,WEEKNUM(tb_list[[#This Row],[Start Date]]))</f>
        <v>34</v>
      </c>
      <c r="T284">
        <f>YEAR(tb_list[[#This Row],[Start Date]])</f>
        <v>2020</v>
      </c>
    </row>
    <row r="285" spans="1:20" x14ac:dyDescent="0.3">
      <c r="A285">
        <v>39199</v>
      </c>
      <c r="B285" t="s">
        <v>344</v>
      </c>
      <c r="C285" t="s">
        <v>16</v>
      </c>
      <c r="D285" t="s">
        <v>22</v>
      </c>
      <c r="E285">
        <v>6.4</v>
      </c>
      <c r="F285" s="50">
        <v>43824</v>
      </c>
      <c r="G285" s="50">
        <v>43830</v>
      </c>
      <c r="H285">
        <v>6</v>
      </c>
      <c r="I285">
        <v>2019</v>
      </c>
      <c r="J285" t="s">
        <v>5</v>
      </c>
      <c r="K285">
        <v>12</v>
      </c>
      <c r="L285">
        <v>0.39444444444444438</v>
      </c>
      <c r="M285">
        <v>4.7333333333333334</v>
      </c>
      <c r="N285">
        <v>7</v>
      </c>
      <c r="O285">
        <v>0.67619047619047623</v>
      </c>
      <c r="P285">
        <v>1.714285714285714</v>
      </c>
      <c r="Q28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85" s="50">
        <f>DATE(YEAR(tb_list[[#This Row],[Start Date]]),1,1)+(WEEKNUM(tb_list[[#This Row],[Start Date]])-1)*7-WEEKDAY(DATE(YEAR(tb_list[[#This Row],[Start Date]]),1,1))+$V$1</f>
        <v>43827</v>
      </c>
      <c r="S285" s="48">
        <f>IF(R285&gt;tb_list[[#This Row],[Start Date]],WEEKNUM(tb_list[[#This Row],[Start Date]])-1,WEEKNUM(tb_list[[#This Row],[Start Date]]))</f>
        <v>51</v>
      </c>
      <c r="T285">
        <f>YEAR(tb_list[[#This Row],[Start Date]])</f>
        <v>2019</v>
      </c>
    </row>
    <row r="286" spans="1:20" x14ac:dyDescent="0.3">
      <c r="A286">
        <v>39326</v>
      </c>
      <c r="B286" t="s">
        <v>346</v>
      </c>
      <c r="C286" t="s">
        <v>16</v>
      </c>
      <c r="D286" t="s">
        <v>59</v>
      </c>
      <c r="E286">
        <v>6.49</v>
      </c>
      <c r="F286" s="50">
        <v>43748</v>
      </c>
      <c r="G286" s="50">
        <v>43754</v>
      </c>
      <c r="H286">
        <v>5</v>
      </c>
      <c r="I286">
        <v>2019</v>
      </c>
      <c r="J286" t="s">
        <v>5</v>
      </c>
      <c r="K286">
        <v>12</v>
      </c>
      <c r="L286">
        <v>0.39444444444444438</v>
      </c>
      <c r="M286">
        <v>4.7333333333333334</v>
      </c>
      <c r="N286">
        <v>7</v>
      </c>
      <c r="O286">
        <v>0.67619047619047623</v>
      </c>
      <c r="P286">
        <v>1.714285714285714</v>
      </c>
      <c r="Q28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86" s="50">
        <f>DATE(YEAR(tb_list[[#This Row],[Start Date]]),1,1)+(WEEKNUM(tb_list[[#This Row],[Start Date]])-1)*7-WEEKDAY(DATE(YEAR(tb_list[[#This Row],[Start Date]]),1,1))+$V$1</f>
        <v>43750</v>
      </c>
      <c r="S286" s="48">
        <f>IF(R286&gt;tb_list[[#This Row],[Start Date]],WEEKNUM(tb_list[[#This Row],[Start Date]])-1,WEEKNUM(tb_list[[#This Row],[Start Date]]))</f>
        <v>40</v>
      </c>
      <c r="T286">
        <f>YEAR(tb_list[[#This Row],[Start Date]])</f>
        <v>2019</v>
      </c>
    </row>
    <row r="287" spans="1:20" x14ac:dyDescent="0.3">
      <c r="A287">
        <v>39112</v>
      </c>
      <c r="B287" t="s">
        <v>347</v>
      </c>
      <c r="C287" t="s">
        <v>69</v>
      </c>
      <c r="D287" t="s">
        <v>69</v>
      </c>
      <c r="E287">
        <v>8.31</v>
      </c>
      <c r="F287" s="50">
        <v>44120</v>
      </c>
      <c r="G287" s="50">
        <v>44120</v>
      </c>
      <c r="H287">
        <v>7</v>
      </c>
      <c r="I287">
        <v>2019</v>
      </c>
      <c r="J287" t="s">
        <v>9</v>
      </c>
      <c r="K287">
        <v>1</v>
      </c>
      <c r="L287">
        <v>7.0277777777777772E-2</v>
      </c>
      <c r="M287">
        <v>7.0277777777777772E-2</v>
      </c>
      <c r="N287">
        <v>1</v>
      </c>
      <c r="O287">
        <v>7.0277777777777772E-2</v>
      </c>
      <c r="P287">
        <v>1</v>
      </c>
      <c r="Q28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87" s="50">
        <f>DATE(YEAR(tb_list[[#This Row],[Start Date]]),1,1)+(WEEKNUM(tb_list[[#This Row],[Start Date]])-1)*7-WEEKDAY(DATE(YEAR(tb_list[[#This Row],[Start Date]]),1,1))+$V$1</f>
        <v>44121</v>
      </c>
      <c r="S287" s="48">
        <f>IF(R287&gt;tb_list[[#This Row],[Start Date]],WEEKNUM(tb_list[[#This Row],[Start Date]])-1,WEEKNUM(tb_list[[#This Row],[Start Date]]))</f>
        <v>41</v>
      </c>
      <c r="T287">
        <f>YEAR(tb_list[[#This Row],[Start Date]])</f>
        <v>2020</v>
      </c>
    </row>
    <row r="288" spans="1:20" x14ac:dyDescent="0.3">
      <c r="A288">
        <v>29989</v>
      </c>
      <c r="B288" t="s">
        <v>348</v>
      </c>
      <c r="C288" t="s">
        <v>85</v>
      </c>
      <c r="D288" t="s">
        <v>4</v>
      </c>
      <c r="E288">
        <v>4.29</v>
      </c>
      <c r="F288" s="50">
        <v>44144</v>
      </c>
      <c r="G288" s="50">
        <v>44144</v>
      </c>
      <c r="H288">
        <v>4</v>
      </c>
      <c r="I288">
        <v>2001</v>
      </c>
      <c r="J288" t="s">
        <v>9</v>
      </c>
      <c r="K288">
        <v>1</v>
      </c>
      <c r="L288">
        <v>5.1111111111111107E-2</v>
      </c>
      <c r="M288">
        <v>5.1111111111111107E-2</v>
      </c>
      <c r="N288" s="26">
        <v>1</v>
      </c>
      <c r="O288">
        <v>5.1111111111111107E-2</v>
      </c>
      <c r="P288">
        <v>1</v>
      </c>
      <c r="Q28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88" s="50">
        <f>DATE(YEAR(tb_list[[#This Row],[Start Date]]),1,1)+(WEEKNUM(tb_list[[#This Row],[Start Date]])-1)*7-WEEKDAY(DATE(YEAR(tb_list[[#This Row],[Start Date]]),1,1))+$V$1</f>
        <v>44149</v>
      </c>
      <c r="S288" s="48">
        <f>IF(R288&gt;tb_list[[#This Row],[Start Date]],WEEKNUM(tb_list[[#This Row],[Start Date]])-1,WEEKNUM(tb_list[[#This Row],[Start Date]]))</f>
        <v>45</v>
      </c>
      <c r="T288">
        <f>YEAR(tb_list[[#This Row],[Start Date]])</f>
        <v>2020</v>
      </c>
    </row>
    <row r="289" spans="1:20" x14ac:dyDescent="0.3">
      <c r="A289">
        <v>1145</v>
      </c>
      <c r="B289" t="s">
        <v>349</v>
      </c>
      <c r="C289" t="s">
        <v>16</v>
      </c>
      <c r="D289" t="s">
        <v>4</v>
      </c>
      <c r="E289">
        <v>7.14</v>
      </c>
      <c r="F289" s="50">
        <v>43415</v>
      </c>
      <c r="G289" s="50">
        <v>43437</v>
      </c>
      <c r="H289">
        <v>8</v>
      </c>
      <c r="I289">
        <v>2001</v>
      </c>
      <c r="J289" t="s">
        <v>19</v>
      </c>
      <c r="K289">
        <v>25</v>
      </c>
      <c r="L289">
        <v>0.3888888888888889</v>
      </c>
      <c r="M289">
        <v>9.7222222222222232</v>
      </c>
      <c r="N289" s="26">
        <v>23</v>
      </c>
      <c r="O289">
        <v>0.42270531400966188</v>
      </c>
      <c r="P289">
        <v>1.0869565217391299</v>
      </c>
      <c r="Q28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89" s="50">
        <f>DATE(YEAR(tb_list[[#This Row],[Start Date]]),1,1)+(WEEKNUM(tb_list[[#This Row],[Start Date]])-1)*7-WEEKDAY(DATE(YEAR(tb_list[[#This Row],[Start Date]]),1,1))+$V$1</f>
        <v>43421</v>
      </c>
      <c r="S289" s="48">
        <f>IF(R289&gt;tb_list[[#This Row],[Start Date]],WEEKNUM(tb_list[[#This Row],[Start Date]])-1,WEEKNUM(tb_list[[#This Row],[Start Date]]))</f>
        <v>45</v>
      </c>
      <c r="T289">
        <f>YEAR(tb_list[[#This Row],[Start Date]])</f>
        <v>2018</v>
      </c>
    </row>
    <row r="290" spans="1:20" x14ac:dyDescent="0.3">
      <c r="A290">
        <v>757</v>
      </c>
      <c r="B290" t="s">
        <v>350</v>
      </c>
      <c r="C290" t="s">
        <v>85</v>
      </c>
      <c r="D290" t="s">
        <v>122</v>
      </c>
      <c r="E290">
        <v>6.66</v>
      </c>
      <c r="F290" s="50">
        <v>44118</v>
      </c>
      <c r="G290" s="50">
        <v>44118</v>
      </c>
      <c r="H290">
        <v>5</v>
      </c>
      <c r="I290">
        <v>2000</v>
      </c>
      <c r="J290" t="s">
        <v>5</v>
      </c>
      <c r="K290">
        <v>1</v>
      </c>
      <c r="L290">
        <v>1.6166666666666669</v>
      </c>
      <c r="M290">
        <v>1.6166666666666669</v>
      </c>
      <c r="N290" s="26">
        <v>1</v>
      </c>
      <c r="O290">
        <v>1.6166666666666669</v>
      </c>
      <c r="P290">
        <v>1</v>
      </c>
      <c r="Q29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90" s="50">
        <f>DATE(YEAR(tb_list[[#This Row],[Start Date]]),1,1)+(WEEKNUM(tb_list[[#This Row],[Start Date]])-1)*7-WEEKDAY(DATE(YEAR(tb_list[[#This Row],[Start Date]]),1,1))+$V$1</f>
        <v>44121</v>
      </c>
      <c r="S290" s="48">
        <f>IF(R290&gt;tb_list[[#This Row],[Start Date]],WEEKNUM(tb_list[[#This Row],[Start Date]])-1,WEEKNUM(tb_list[[#This Row],[Start Date]]))</f>
        <v>41</v>
      </c>
      <c r="T290">
        <f>YEAR(tb_list[[#This Row],[Start Date]])</f>
        <v>2020</v>
      </c>
    </row>
    <row r="291" spans="1:20" x14ac:dyDescent="0.3">
      <c r="A291">
        <v>606</v>
      </c>
      <c r="B291" t="s">
        <v>351</v>
      </c>
      <c r="C291" t="s">
        <v>16</v>
      </c>
      <c r="D291" t="s">
        <v>4</v>
      </c>
      <c r="E291">
        <v>7.21</v>
      </c>
      <c r="F291" s="50">
        <v>43191</v>
      </c>
      <c r="G291" s="50">
        <v>43206</v>
      </c>
      <c r="H291">
        <v>5</v>
      </c>
      <c r="I291">
        <v>2000</v>
      </c>
      <c r="J291" t="s">
        <v>9</v>
      </c>
      <c r="K291">
        <v>13</v>
      </c>
      <c r="L291">
        <v>0.4</v>
      </c>
      <c r="M291">
        <v>5.2</v>
      </c>
      <c r="N291" s="26">
        <v>16</v>
      </c>
      <c r="O291">
        <v>0.32500000000000001</v>
      </c>
      <c r="P291">
        <v>0.8125</v>
      </c>
      <c r="Q29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91" s="50">
        <f>DATE(YEAR(tb_list[[#This Row],[Start Date]]),1,1)+(WEEKNUM(tb_list[[#This Row],[Start Date]])-1)*7-WEEKDAY(DATE(YEAR(tb_list[[#This Row],[Start Date]]),1,1))+$V$1</f>
        <v>43197</v>
      </c>
      <c r="S291" s="48">
        <f>IF(R291&gt;tb_list[[#This Row],[Start Date]],WEEKNUM(tb_list[[#This Row],[Start Date]])-1,WEEKNUM(tb_list[[#This Row],[Start Date]]))</f>
        <v>13</v>
      </c>
      <c r="T291">
        <f>YEAR(tb_list[[#This Row],[Start Date]])</f>
        <v>2018</v>
      </c>
    </row>
    <row r="292" spans="1:20" x14ac:dyDescent="0.3">
      <c r="A292">
        <v>48508</v>
      </c>
      <c r="B292" t="s">
        <v>352</v>
      </c>
      <c r="C292" t="s">
        <v>3</v>
      </c>
      <c r="D292" t="s">
        <v>4</v>
      </c>
      <c r="E292">
        <v>6.01</v>
      </c>
      <c r="F292" s="50">
        <v>44445</v>
      </c>
      <c r="G292" s="50">
        <v>44445</v>
      </c>
      <c r="H292">
        <v>7</v>
      </c>
      <c r="I292">
        <v>2017</v>
      </c>
      <c r="J292" t="s">
        <v>9</v>
      </c>
      <c r="K292">
        <v>1</v>
      </c>
      <c r="L292">
        <v>9.6388888888888885E-2</v>
      </c>
      <c r="M292">
        <v>9.6388888888888885E-2</v>
      </c>
      <c r="N292" s="26">
        <v>1</v>
      </c>
      <c r="O292">
        <v>9.6388888888888885E-2</v>
      </c>
      <c r="P292">
        <v>1</v>
      </c>
      <c r="Q29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92" s="50">
        <f>DATE(YEAR(tb_list[[#This Row],[Start Date]]),1,1)+(WEEKNUM(tb_list[[#This Row],[Start Date]])-1)*7-WEEKDAY(DATE(YEAR(tb_list[[#This Row],[Start Date]]),1,1))+$V$1</f>
        <v>44450</v>
      </c>
      <c r="S292" s="48">
        <f>IF(R292&gt;tb_list[[#This Row],[Start Date]],WEEKNUM(tb_list[[#This Row],[Start Date]])-1,WEEKNUM(tb_list[[#This Row],[Start Date]]))</f>
        <v>36</v>
      </c>
      <c r="T292">
        <f>YEAR(tb_list[[#This Row],[Start Date]])</f>
        <v>2021</v>
      </c>
    </row>
    <row r="293" spans="1:20" x14ac:dyDescent="0.3">
      <c r="A293">
        <v>39567</v>
      </c>
      <c r="B293" t="s">
        <v>353</v>
      </c>
      <c r="C293" t="s">
        <v>16</v>
      </c>
      <c r="D293" t="s">
        <v>4</v>
      </c>
      <c r="E293">
        <v>6.08</v>
      </c>
      <c r="F293" s="50">
        <v>43951</v>
      </c>
      <c r="G293" s="50">
        <v>43955</v>
      </c>
      <c r="H293">
        <v>5</v>
      </c>
      <c r="I293">
        <v>2019</v>
      </c>
      <c r="J293" t="s">
        <v>19</v>
      </c>
      <c r="K293">
        <v>12</v>
      </c>
      <c r="L293">
        <v>0.39666666666666672</v>
      </c>
      <c r="M293">
        <v>4.76</v>
      </c>
      <c r="N293">
        <v>5</v>
      </c>
      <c r="O293">
        <v>0.95199999999999996</v>
      </c>
      <c r="P293">
        <v>2.4</v>
      </c>
      <c r="Q29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93" s="50">
        <f>DATE(YEAR(tb_list[[#This Row],[Start Date]]),1,1)+(WEEKNUM(tb_list[[#This Row],[Start Date]])-1)*7-WEEKDAY(DATE(YEAR(tb_list[[#This Row],[Start Date]]),1,1))+$V$1</f>
        <v>43953</v>
      </c>
      <c r="S293" s="48">
        <f>IF(R293&gt;tb_list[[#This Row],[Start Date]],WEEKNUM(tb_list[[#This Row],[Start Date]])-1,WEEKNUM(tb_list[[#This Row],[Start Date]]))</f>
        <v>17</v>
      </c>
      <c r="T293">
        <f>YEAR(tb_list[[#This Row],[Start Date]])</f>
        <v>2020</v>
      </c>
    </row>
    <row r="294" spans="1:20" x14ac:dyDescent="0.3">
      <c r="A294">
        <v>40762</v>
      </c>
      <c r="B294" t="s">
        <v>354</v>
      </c>
      <c r="C294" t="s">
        <v>50</v>
      </c>
      <c r="D294" t="s">
        <v>4</v>
      </c>
      <c r="E294">
        <v>6.05</v>
      </c>
      <c r="F294" s="50">
        <v>44158</v>
      </c>
      <c r="G294" s="50">
        <v>44158</v>
      </c>
      <c r="H294">
        <v>5</v>
      </c>
      <c r="I294">
        <v>2020</v>
      </c>
      <c r="J294" t="s">
        <v>9</v>
      </c>
      <c r="K294">
        <v>1</v>
      </c>
      <c r="L294">
        <v>0.38333333333333341</v>
      </c>
      <c r="M294">
        <v>0.38333333333333341</v>
      </c>
      <c r="N294">
        <v>1</v>
      </c>
      <c r="O294">
        <v>0.38333333333333341</v>
      </c>
      <c r="P294">
        <v>1</v>
      </c>
      <c r="Q29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94" s="50">
        <f>DATE(YEAR(tb_list[[#This Row],[Start Date]]),1,1)+(WEEKNUM(tb_list[[#This Row],[Start Date]])-1)*7-WEEKDAY(DATE(YEAR(tb_list[[#This Row],[Start Date]]),1,1))+$V$1</f>
        <v>44163</v>
      </c>
      <c r="S294" s="48">
        <f>IF(R294&gt;tb_list[[#This Row],[Start Date]],WEEKNUM(tb_list[[#This Row],[Start Date]])-1,WEEKNUM(tb_list[[#This Row],[Start Date]]))</f>
        <v>47</v>
      </c>
      <c r="T294">
        <f>YEAR(tb_list[[#This Row],[Start Date]])</f>
        <v>2020</v>
      </c>
    </row>
    <row r="295" spans="1:20" x14ac:dyDescent="0.3">
      <c r="A295">
        <v>40908</v>
      </c>
      <c r="B295" t="s">
        <v>355</v>
      </c>
      <c r="C295" t="s">
        <v>16</v>
      </c>
      <c r="D295" t="s">
        <v>22</v>
      </c>
      <c r="E295">
        <v>7.39</v>
      </c>
      <c r="F295" s="50">
        <v>44776</v>
      </c>
      <c r="G295" s="50">
        <v>44784</v>
      </c>
      <c r="H295">
        <v>6</v>
      </c>
      <c r="I295">
        <v>2021</v>
      </c>
      <c r="J295" t="s">
        <v>9</v>
      </c>
      <c r="K295">
        <v>12</v>
      </c>
      <c r="L295">
        <v>0.39750000000000002</v>
      </c>
      <c r="M295">
        <v>4.7699999999999996</v>
      </c>
      <c r="N295" s="26">
        <v>9</v>
      </c>
      <c r="O295">
        <v>0.53</v>
      </c>
      <c r="P295">
        <v>1.333333333333333</v>
      </c>
      <c r="Q29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295" s="50">
        <f>DATE(YEAR(tb_list[[#This Row],[Start Date]]),1,1)+(WEEKNUM(tb_list[[#This Row],[Start Date]])-1)*7-WEEKDAY(DATE(YEAR(tb_list[[#This Row],[Start Date]]),1,1))+$V$1</f>
        <v>44779</v>
      </c>
      <c r="S295" s="48">
        <f>IF(R295&gt;tb_list[[#This Row],[Start Date]],WEEKNUM(tb_list[[#This Row],[Start Date]])-1,WEEKNUM(tb_list[[#This Row],[Start Date]]))</f>
        <v>31</v>
      </c>
      <c r="T295">
        <f>YEAR(tb_list[[#This Row],[Start Date]])</f>
        <v>2022</v>
      </c>
    </row>
    <row r="296" spans="1:20" x14ac:dyDescent="0.3">
      <c r="A296">
        <v>37302</v>
      </c>
      <c r="B296" t="s">
        <v>356</v>
      </c>
      <c r="C296" t="s">
        <v>16</v>
      </c>
      <c r="D296" t="s">
        <v>4</v>
      </c>
      <c r="E296">
        <v>7.08</v>
      </c>
      <c r="F296" s="50">
        <v>43590</v>
      </c>
      <c r="G296" s="50">
        <v>43597</v>
      </c>
      <c r="H296">
        <v>5</v>
      </c>
      <c r="I296">
        <v>2019</v>
      </c>
      <c r="J296" t="s">
        <v>9</v>
      </c>
      <c r="K296">
        <v>12</v>
      </c>
      <c r="L296">
        <v>0.3947222222222222</v>
      </c>
      <c r="M296">
        <v>4.7366666666666664</v>
      </c>
      <c r="N296" s="26">
        <v>8</v>
      </c>
      <c r="O296">
        <v>0.59208333333333329</v>
      </c>
      <c r="P296">
        <v>1.5</v>
      </c>
      <c r="Q29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96" s="50">
        <f>DATE(YEAR(tb_list[[#This Row],[Start Date]]),1,1)+(WEEKNUM(tb_list[[#This Row],[Start Date]])-1)*7-WEEKDAY(DATE(YEAR(tb_list[[#This Row],[Start Date]]),1,1))+$V$1</f>
        <v>43596</v>
      </c>
      <c r="S296" s="48">
        <f>IF(R296&gt;tb_list[[#This Row],[Start Date]],WEEKNUM(tb_list[[#This Row],[Start Date]])-1,WEEKNUM(tb_list[[#This Row],[Start Date]]))</f>
        <v>18</v>
      </c>
      <c r="T296">
        <f>YEAR(tb_list[[#This Row],[Start Date]])</f>
        <v>2019</v>
      </c>
    </row>
    <row r="297" spans="1:20" x14ac:dyDescent="0.3">
      <c r="A297">
        <v>36903</v>
      </c>
      <c r="B297" t="s">
        <v>357</v>
      </c>
      <c r="C297" t="s">
        <v>3</v>
      </c>
      <c r="D297" t="s">
        <v>62</v>
      </c>
      <c r="E297">
        <v>7.44</v>
      </c>
      <c r="F297" s="50">
        <v>43841</v>
      </c>
      <c r="G297" s="50">
        <v>43844</v>
      </c>
      <c r="H297">
        <v>5</v>
      </c>
      <c r="I297">
        <v>2019</v>
      </c>
      <c r="J297" t="s">
        <v>5</v>
      </c>
      <c r="K297">
        <v>12</v>
      </c>
      <c r="L297">
        <v>0.4</v>
      </c>
      <c r="M297">
        <v>4.8000000000000007</v>
      </c>
      <c r="N297" s="26">
        <v>4</v>
      </c>
      <c r="O297">
        <v>1.2</v>
      </c>
      <c r="P297">
        <v>3</v>
      </c>
      <c r="Q29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97" s="50">
        <f>DATE(YEAR(tb_list[[#This Row],[Start Date]]),1,1)+(WEEKNUM(tb_list[[#This Row],[Start Date]])-1)*7-WEEKDAY(DATE(YEAR(tb_list[[#This Row],[Start Date]]),1,1))+$V$1</f>
        <v>43841</v>
      </c>
      <c r="S297" s="48">
        <f>IF(R297&gt;tb_list[[#This Row],[Start Date]],WEEKNUM(tb_list[[#This Row],[Start Date]])-1,WEEKNUM(tb_list[[#This Row],[Start Date]]))</f>
        <v>2</v>
      </c>
      <c r="T297">
        <f>YEAR(tb_list[[#This Row],[Start Date]])</f>
        <v>2020</v>
      </c>
    </row>
    <row r="298" spans="1:20" x14ac:dyDescent="0.3">
      <c r="A298">
        <v>42072</v>
      </c>
      <c r="B298" t="s">
        <v>358</v>
      </c>
      <c r="C298" t="s">
        <v>16</v>
      </c>
      <c r="D298" t="s">
        <v>59</v>
      </c>
      <c r="E298">
        <v>6.32</v>
      </c>
      <c r="F298" s="50">
        <v>44973</v>
      </c>
      <c r="G298" s="50">
        <v>44978</v>
      </c>
      <c r="H298">
        <v>3</v>
      </c>
      <c r="I298">
        <v>2022</v>
      </c>
      <c r="J298" t="s">
        <v>9</v>
      </c>
      <c r="K298">
        <v>12</v>
      </c>
      <c r="L298">
        <v>0.3972222222222222</v>
      </c>
      <c r="M298">
        <v>4.7666666666666666</v>
      </c>
      <c r="N298">
        <v>6</v>
      </c>
      <c r="O298">
        <v>0.7944444444444444</v>
      </c>
      <c r="P298">
        <v>2</v>
      </c>
      <c r="Q29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98" s="50">
        <f>DATE(YEAR(tb_list[[#This Row],[Start Date]]),1,1)+(WEEKNUM(tb_list[[#This Row],[Start Date]])-1)*7-WEEKDAY(DATE(YEAR(tb_list[[#This Row],[Start Date]]),1,1))+$V$1</f>
        <v>44975</v>
      </c>
      <c r="S298" s="48">
        <f>IF(R298&gt;tb_list[[#This Row],[Start Date]],WEEKNUM(tb_list[[#This Row],[Start Date]])-1,WEEKNUM(tb_list[[#This Row],[Start Date]]))</f>
        <v>6</v>
      </c>
      <c r="T298">
        <f>YEAR(tb_list[[#This Row],[Start Date]])</f>
        <v>2023</v>
      </c>
    </row>
    <row r="299" spans="1:20" x14ac:dyDescent="0.3">
      <c r="A299">
        <v>36407</v>
      </c>
      <c r="B299" t="s">
        <v>359</v>
      </c>
      <c r="C299" t="s">
        <v>16</v>
      </c>
      <c r="D299" t="s">
        <v>59</v>
      </c>
      <c r="E299">
        <v>6.62</v>
      </c>
      <c r="F299" s="50">
        <v>43663</v>
      </c>
      <c r="G299" s="50">
        <v>43665</v>
      </c>
      <c r="H299">
        <v>5</v>
      </c>
      <c r="I299">
        <v>2019</v>
      </c>
      <c r="J299" t="s">
        <v>17</v>
      </c>
      <c r="K299">
        <v>12</v>
      </c>
      <c r="L299">
        <v>0.39444444444444438</v>
      </c>
      <c r="M299">
        <v>4.7333333333333334</v>
      </c>
      <c r="N299">
        <v>3</v>
      </c>
      <c r="O299">
        <v>1.5777777777777779</v>
      </c>
      <c r="P299">
        <v>4</v>
      </c>
      <c r="Q29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299" s="50">
        <f>DATE(YEAR(tb_list[[#This Row],[Start Date]]),1,1)+(WEEKNUM(tb_list[[#This Row],[Start Date]])-1)*7-WEEKDAY(DATE(YEAR(tb_list[[#This Row],[Start Date]]),1,1))+$V$1</f>
        <v>43666</v>
      </c>
      <c r="S299" s="48">
        <f>IF(R299&gt;tb_list[[#This Row],[Start Date]],WEEKNUM(tb_list[[#This Row],[Start Date]])-1,WEEKNUM(tb_list[[#This Row],[Start Date]]))</f>
        <v>28</v>
      </c>
      <c r="T299">
        <f>YEAR(tb_list[[#This Row],[Start Date]])</f>
        <v>2019</v>
      </c>
    </row>
    <row r="300" spans="1:20" x14ac:dyDescent="0.3">
      <c r="A300">
        <v>33</v>
      </c>
      <c r="B300" t="s">
        <v>768</v>
      </c>
      <c r="C300" t="s">
        <v>16</v>
      </c>
      <c r="D300" t="s">
        <v>22</v>
      </c>
      <c r="E300">
        <v>8.57</v>
      </c>
      <c r="F300" s="50">
        <v>45101</v>
      </c>
      <c r="G300" s="50">
        <v>45083</v>
      </c>
      <c r="H300">
        <v>7</v>
      </c>
      <c r="I300">
        <v>1997</v>
      </c>
      <c r="J300" t="s">
        <v>19</v>
      </c>
      <c r="K300">
        <v>25</v>
      </c>
      <c r="L300">
        <v>0.39333333333333331</v>
      </c>
      <c r="M300">
        <v>9.8333333333333321</v>
      </c>
      <c r="N300">
        <v>-17</v>
      </c>
      <c r="O300">
        <v>-0.57843137254901955</v>
      </c>
      <c r="P300">
        <v>-1.470588235294118</v>
      </c>
      <c r="Q30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00" s="50">
        <f>DATE(YEAR(tb_list[[#This Row],[Start Date]]),1,1)+(WEEKNUM(tb_list[[#This Row],[Start Date]])-1)*7-WEEKDAY(DATE(YEAR(tb_list[[#This Row],[Start Date]]),1,1))+$V$1</f>
        <v>45101</v>
      </c>
      <c r="S300" s="48">
        <f>IF(R300&gt;tb_list[[#This Row],[Start Date]],WEEKNUM(tb_list[[#This Row],[Start Date]])-1,WEEKNUM(tb_list[[#This Row],[Start Date]]))</f>
        <v>25</v>
      </c>
      <c r="T300">
        <f>YEAR(tb_list[[#This Row],[Start Date]])</f>
        <v>2023</v>
      </c>
    </row>
    <row r="301" spans="1:20" x14ac:dyDescent="0.3">
      <c r="A301">
        <v>40335</v>
      </c>
      <c r="B301" t="s">
        <v>360</v>
      </c>
      <c r="C301" t="s">
        <v>85</v>
      </c>
      <c r="D301" t="s">
        <v>4</v>
      </c>
      <c r="E301">
        <v>5.27</v>
      </c>
      <c r="F301" s="50">
        <v>44521</v>
      </c>
      <c r="G301" s="50">
        <v>44521</v>
      </c>
      <c r="H301">
        <v>5</v>
      </c>
      <c r="I301">
        <v>2019</v>
      </c>
      <c r="J301" t="s">
        <v>19</v>
      </c>
      <c r="K301">
        <v>1</v>
      </c>
      <c r="L301">
        <v>0.9</v>
      </c>
      <c r="M301">
        <v>0.9</v>
      </c>
      <c r="N301">
        <v>1</v>
      </c>
      <c r="O301">
        <v>0.9</v>
      </c>
      <c r="P301">
        <v>1</v>
      </c>
      <c r="Q30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01" s="50">
        <f>DATE(YEAR(tb_list[[#This Row],[Start Date]]),1,1)+(WEEKNUM(tb_list[[#This Row],[Start Date]])-1)*7-WEEKDAY(DATE(YEAR(tb_list[[#This Row],[Start Date]]),1,1))+$V$1</f>
        <v>44527</v>
      </c>
      <c r="S301" s="48">
        <f>IF(R301&gt;tb_list[[#This Row],[Start Date]],WEEKNUM(tb_list[[#This Row],[Start Date]])-1,WEEKNUM(tb_list[[#This Row],[Start Date]]))</f>
        <v>47</v>
      </c>
      <c r="T301">
        <f>YEAR(tb_list[[#This Row],[Start Date]])</f>
        <v>2021</v>
      </c>
    </row>
    <row r="302" spans="1:20" x14ac:dyDescent="0.3">
      <c r="A302">
        <v>40595</v>
      </c>
      <c r="B302" t="s">
        <v>361</v>
      </c>
      <c r="C302" t="s">
        <v>16</v>
      </c>
      <c r="D302" t="s">
        <v>59</v>
      </c>
      <c r="E302">
        <v>6.66</v>
      </c>
      <c r="F302" s="50">
        <v>44374</v>
      </c>
      <c r="G302" s="50">
        <v>44401</v>
      </c>
      <c r="H302">
        <v>5</v>
      </c>
      <c r="I302">
        <v>2020</v>
      </c>
      <c r="J302" t="s">
        <v>19</v>
      </c>
      <c r="K302">
        <v>12</v>
      </c>
      <c r="L302">
        <v>0.39555555555555549</v>
      </c>
      <c r="M302">
        <v>4.7466666666666661</v>
      </c>
      <c r="N302" s="26">
        <v>28</v>
      </c>
      <c r="O302">
        <v>0.16952380952380949</v>
      </c>
      <c r="P302">
        <v>0.42857142857142849</v>
      </c>
      <c r="Q30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02" s="50">
        <f>DATE(YEAR(tb_list[[#This Row],[Start Date]]),1,1)+(WEEKNUM(tb_list[[#This Row],[Start Date]])-1)*7-WEEKDAY(DATE(YEAR(tb_list[[#This Row],[Start Date]]),1,1))+$V$1</f>
        <v>44380</v>
      </c>
      <c r="S302" s="48">
        <f>IF(R302&gt;tb_list[[#This Row],[Start Date]],WEEKNUM(tb_list[[#This Row],[Start Date]])-1,WEEKNUM(tb_list[[#This Row],[Start Date]]))</f>
        <v>26</v>
      </c>
      <c r="T302">
        <f>YEAR(tb_list[[#This Row],[Start Date]])</f>
        <v>2021</v>
      </c>
    </row>
    <row r="303" spans="1:20" x14ac:dyDescent="0.3">
      <c r="A303">
        <v>38594</v>
      </c>
      <c r="B303" t="s">
        <v>362</v>
      </c>
      <c r="C303" t="s">
        <v>85</v>
      </c>
      <c r="D303" t="s">
        <v>4</v>
      </c>
      <c r="E303">
        <v>7.61</v>
      </c>
      <c r="F303" s="50">
        <v>44133</v>
      </c>
      <c r="G303" s="50">
        <v>44133</v>
      </c>
      <c r="H303">
        <v>8</v>
      </c>
      <c r="I303">
        <v>2019</v>
      </c>
      <c r="J303" t="s">
        <v>17</v>
      </c>
      <c r="K303">
        <v>1</v>
      </c>
      <c r="L303">
        <v>1.5883333333333329</v>
      </c>
      <c r="M303">
        <v>1.5883333333333329</v>
      </c>
      <c r="N303" s="26">
        <v>1</v>
      </c>
      <c r="O303">
        <v>1.5883333333333329</v>
      </c>
      <c r="P303">
        <v>1</v>
      </c>
      <c r="Q30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03" s="50">
        <f>DATE(YEAR(tb_list[[#This Row],[Start Date]]),1,1)+(WEEKNUM(tb_list[[#This Row],[Start Date]])-1)*7-WEEKDAY(DATE(YEAR(tb_list[[#This Row],[Start Date]]),1,1))+$V$1</f>
        <v>44135</v>
      </c>
      <c r="S303" s="48">
        <f>IF(R303&gt;tb_list[[#This Row],[Start Date]],WEEKNUM(tb_list[[#This Row],[Start Date]])-1,WEEKNUM(tb_list[[#This Row],[Start Date]]))</f>
        <v>43</v>
      </c>
      <c r="T303">
        <f>YEAR(tb_list[[#This Row],[Start Date]])</f>
        <v>2020</v>
      </c>
    </row>
    <row r="304" spans="1:20" x14ac:dyDescent="0.3">
      <c r="A304">
        <v>41379</v>
      </c>
      <c r="B304" t="s">
        <v>363</v>
      </c>
      <c r="C304" t="s">
        <v>85</v>
      </c>
      <c r="D304" t="s">
        <v>4</v>
      </c>
      <c r="E304">
        <v>5.89</v>
      </c>
      <c r="F304" s="50">
        <v>44499</v>
      </c>
      <c r="G304" s="50">
        <v>44499</v>
      </c>
      <c r="H304">
        <v>5</v>
      </c>
      <c r="I304">
        <v>2020</v>
      </c>
      <c r="J304" t="s">
        <v>19</v>
      </c>
      <c r="K304">
        <v>1</v>
      </c>
      <c r="L304">
        <v>1.583333333333333</v>
      </c>
      <c r="M304">
        <v>1.583333333333333</v>
      </c>
      <c r="N304" s="26">
        <v>1</v>
      </c>
      <c r="O304">
        <v>1.583333333333333</v>
      </c>
      <c r="P304">
        <v>1</v>
      </c>
      <c r="Q30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04" s="50">
        <f>DATE(YEAR(tb_list[[#This Row],[Start Date]]),1,1)+(WEEKNUM(tb_list[[#This Row],[Start Date]])-1)*7-WEEKDAY(DATE(YEAR(tb_list[[#This Row],[Start Date]]),1,1))+$V$1</f>
        <v>44499</v>
      </c>
      <c r="S304" s="48">
        <f>IF(R304&gt;tb_list[[#This Row],[Start Date]],WEEKNUM(tb_list[[#This Row],[Start Date]])-1,WEEKNUM(tb_list[[#This Row],[Start Date]]))</f>
        <v>44</v>
      </c>
      <c r="T304">
        <f>YEAR(tb_list[[#This Row],[Start Date]])</f>
        <v>2021</v>
      </c>
    </row>
    <row r="305" spans="1:20" x14ac:dyDescent="0.3">
      <c r="A305">
        <v>486</v>
      </c>
      <c r="B305" t="s">
        <v>364</v>
      </c>
      <c r="C305" t="s">
        <v>16</v>
      </c>
      <c r="D305" t="s">
        <v>59</v>
      </c>
      <c r="E305">
        <v>8.2899999999999991</v>
      </c>
      <c r="F305" s="50">
        <v>43132</v>
      </c>
      <c r="G305" s="50">
        <v>43174</v>
      </c>
      <c r="H305">
        <v>9</v>
      </c>
      <c r="I305">
        <v>2003</v>
      </c>
      <c r="J305" t="s">
        <v>17</v>
      </c>
      <c r="K305">
        <v>13</v>
      </c>
      <c r="L305">
        <v>0.40555555555555561</v>
      </c>
      <c r="M305">
        <v>5.2722222222222221</v>
      </c>
      <c r="N305" s="26">
        <v>43</v>
      </c>
      <c r="O305">
        <v>0.122609819121447</v>
      </c>
      <c r="P305">
        <v>0.30232558139534882</v>
      </c>
      <c r="Q30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05" s="50">
        <f>DATE(YEAR(tb_list[[#This Row],[Start Date]]),1,1)+(WEEKNUM(tb_list[[#This Row],[Start Date]])-1)*7-WEEKDAY(DATE(YEAR(tb_list[[#This Row],[Start Date]]),1,1))+$V$1</f>
        <v>43134</v>
      </c>
      <c r="S305" s="48">
        <f>IF(R305&gt;tb_list[[#This Row],[Start Date]],WEEKNUM(tb_list[[#This Row],[Start Date]])-1,WEEKNUM(tb_list[[#This Row],[Start Date]]))</f>
        <v>4</v>
      </c>
      <c r="T305">
        <f>YEAR(tb_list[[#This Row],[Start Date]])</f>
        <v>2018</v>
      </c>
    </row>
    <row r="306" spans="1:20" x14ac:dyDescent="0.3">
      <c r="A306">
        <v>2526</v>
      </c>
      <c r="B306" t="s">
        <v>365</v>
      </c>
      <c r="C306" t="s">
        <v>50</v>
      </c>
      <c r="D306" t="s">
        <v>22</v>
      </c>
      <c r="E306">
        <v>6.05</v>
      </c>
      <c r="F306" s="50">
        <v>43983</v>
      </c>
      <c r="G306" s="50">
        <v>43983</v>
      </c>
      <c r="H306">
        <v>3</v>
      </c>
      <c r="I306">
        <v>2000</v>
      </c>
      <c r="J306" t="s">
        <v>5</v>
      </c>
      <c r="K306">
        <v>1</v>
      </c>
      <c r="L306">
        <v>0.65</v>
      </c>
      <c r="M306">
        <v>0.65</v>
      </c>
      <c r="N306" s="26">
        <v>1</v>
      </c>
      <c r="O306">
        <v>0.65</v>
      </c>
      <c r="P306">
        <v>1</v>
      </c>
      <c r="Q30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06" s="50">
        <f>DATE(YEAR(tb_list[[#This Row],[Start Date]]),1,1)+(WEEKNUM(tb_list[[#This Row],[Start Date]])-1)*7-WEEKDAY(DATE(YEAR(tb_list[[#This Row],[Start Date]]),1,1))+$V$1</f>
        <v>43988</v>
      </c>
      <c r="S306" s="48">
        <f>IF(R306&gt;tb_list[[#This Row],[Start Date]],WEEKNUM(tb_list[[#This Row],[Start Date]])-1,WEEKNUM(tb_list[[#This Row],[Start Date]]))</f>
        <v>22</v>
      </c>
      <c r="T306">
        <f>YEAR(tb_list[[#This Row],[Start Date]])</f>
        <v>2020</v>
      </c>
    </row>
    <row r="307" spans="1:20" x14ac:dyDescent="0.3">
      <c r="A307">
        <v>39582</v>
      </c>
      <c r="B307" t="s">
        <v>366</v>
      </c>
      <c r="C307" t="s">
        <v>16</v>
      </c>
      <c r="D307" t="s">
        <v>31</v>
      </c>
      <c r="E307">
        <v>6.11</v>
      </c>
      <c r="F307" s="50">
        <v>44196</v>
      </c>
      <c r="G307" s="50">
        <v>44202</v>
      </c>
      <c r="H307">
        <v>6</v>
      </c>
      <c r="I307">
        <v>2020</v>
      </c>
      <c r="J307" t="s">
        <v>17</v>
      </c>
      <c r="K307">
        <v>12</v>
      </c>
      <c r="L307">
        <v>0.4</v>
      </c>
      <c r="M307">
        <v>4.8000000000000007</v>
      </c>
      <c r="N307" s="26">
        <v>7</v>
      </c>
      <c r="O307">
        <v>0.68571428571428583</v>
      </c>
      <c r="P307">
        <v>1.714285714285714</v>
      </c>
      <c r="Q30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07" s="50">
        <f>DATE(YEAR(tb_list[[#This Row],[Start Date]]),1,1)+(WEEKNUM(tb_list[[#This Row],[Start Date]])-1)*7-WEEKDAY(DATE(YEAR(tb_list[[#This Row],[Start Date]]),1,1))+$V$1</f>
        <v>44198</v>
      </c>
      <c r="S307" s="48">
        <f>IF(R307&gt;tb_list[[#This Row],[Start Date]],WEEKNUM(tb_list[[#This Row],[Start Date]])-1,WEEKNUM(tb_list[[#This Row],[Start Date]]))</f>
        <v>52</v>
      </c>
      <c r="T307">
        <f>YEAR(tb_list[[#This Row],[Start Date]])</f>
        <v>2020</v>
      </c>
    </row>
    <row r="308" spans="1:20" x14ac:dyDescent="0.3">
      <c r="A308">
        <v>38920</v>
      </c>
      <c r="B308" t="s">
        <v>367</v>
      </c>
      <c r="C308" t="s">
        <v>16</v>
      </c>
      <c r="D308" t="s">
        <v>4</v>
      </c>
      <c r="E308">
        <v>6.52</v>
      </c>
      <c r="F308" s="50">
        <v>43945</v>
      </c>
      <c r="G308" s="50">
        <v>43950</v>
      </c>
      <c r="H308">
        <v>6</v>
      </c>
      <c r="I308">
        <v>2019</v>
      </c>
      <c r="J308" t="s">
        <v>5</v>
      </c>
      <c r="K308">
        <v>12</v>
      </c>
      <c r="L308">
        <v>0.39527777777777778</v>
      </c>
      <c r="M308">
        <v>4.7433333333333332</v>
      </c>
      <c r="N308">
        <v>6</v>
      </c>
      <c r="O308">
        <v>0.79055555555555557</v>
      </c>
      <c r="P308">
        <v>2</v>
      </c>
      <c r="Q30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08" s="50">
        <f>DATE(YEAR(tb_list[[#This Row],[Start Date]]),1,1)+(WEEKNUM(tb_list[[#This Row],[Start Date]])-1)*7-WEEKDAY(DATE(YEAR(tb_list[[#This Row],[Start Date]]),1,1))+$V$1</f>
        <v>43946</v>
      </c>
      <c r="S308" s="48">
        <f>IF(R308&gt;tb_list[[#This Row],[Start Date]],WEEKNUM(tb_list[[#This Row],[Start Date]])-1,WEEKNUM(tb_list[[#This Row],[Start Date]]))</f>
        <v>16</v>
      </c>
      <c r="T308">
        <f>YEAR(tb_list[[#This Row],[Start Date]])</f>
        <v>2020</v>
      </c>
    </row>
    <row r="309" spans="1:20" x14ac:dyDescent="0.3">
      <c r="A309">
        <v>28851</v>
      </c>
      <c r="B309" t="s">
        <v>368</v>
      </c>
      <c r="C309" t="s">
        <v>85</v>
      </c>
      <c r="D309" t="s">
        <v>22</v>
      </c>
      <c r="E309">
        <v>8.93</v>
      </c>
      <c r="F309" s="50">
        <v>43108</v>
      </c>
      <c r="G309" s="50">
        <v>43108</v>
      </c>
      <c r="H309">
        <v>10</v>
      </c>
      <c r="I309">
        <v>2016</v>
      </c>
      <c r="J309" t="s">
        <v>5</v>
      </c>
      <c r="K309">
        <v>1</v>
      </c>
      <c r="L309">
        <v>2.1675</v>
      </c>
      <c r="M309">
        <v>2.1675</v>
      </c>
      <c r="N309">
        <v>1</v>
      </c>
      <c r="O309">
        <v>2.1675</v>
      </c>
      <c r="P309">
        <v>1</v>
      </c>
      <c r="Q30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09" s="50">
        <f>DATE(YEAR(tb_list[[#This Row],[Start Date]]),1,1)+(WEEKNUM(tb_list[[#This Row],[Start Date]])-1)*7-WEEKDAY(DATE(YEAR(tb_list[[#This Row],[Start Date]]),1,1))+$V$1</f>
        <v>43113</v>
      </c>
      <c r="S309" s="48">
        <f>IF(R309&gt;tb_list[[#This Row],[Start Date]],WEEKNUM(tb_list[[#This Row],[Start Date]])-1,WEEKNUM(tb_list[[#This Row],[Start Date]]))</f>
        <v>1</v>
      </c>
      <c r="T309">
        <f>YEAR(tb_list[[#This Row],[Start Date]])</f>
        <v>2018</v>
      </c>
    </row>
    <row r="310" spans="1:20" x14ac:dyDescent="0.3">
      <c r="A310">
        <v>41103</v>
      </c>
      <c r="B310" t="s">
        <v>369</v>
      </c>
      <c r="C310" t="s">
        <v>16</v>
      </c>
      <c r="D310" t="s">
        <v>62</v>
      </c>
      <c r="E310">
        <v>7.14</v>
      </c>
      <c r="F310" s="50">
        <v>44662</v>
      </c>
      <c r="G310" s="50">
        <v>44679</v>
      </c>
      <c r="H310">
        <v>7</v>
      </c>
      <c r="I310">
        <v>2021</v>
      </c>
      <c r="J310" t="s">
        <v>17</v>
      </c>
      <c r="K310">
        <v>12</v>
      </c>
      <c r="L310">
        <v>0.39444444444444438</v>
      </c>
      <c r="M310">
        <v>4.7333333333333334</v>
      </c>
      <c r="N310">
        <v>18</v>
      </c>
      <c r="O310">
        <v>0.26296296296296301</v>
      </c>
      <c r="P310">
        <v>0.66666666666666663</v>
      </c>
      <c r="Q31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10" s="50">
        <f>DATE(YEAR(tb_list[[#This Row],[Start Date]]),1,1)+(WEEKNUM(tb_list[[#This Row],[Start Date]])-1)*7-WEEKDAY(DATE(YEAR(tb_list[[#This Row],[Start Date]]),1,1))+$V$1</f>
        <v>44667</v>
      </c>
      <c r="S310" s="48">
        <f>IF(R310&gt;tb_list[[#This Row],[Start Date]],WEEKNUM(tb_list[[#This Row],[Start Date]])-1,WEEKNUM(tb_list[[#This Row],[Start Date]]))</f>
        <v>15</v>
      </c>
      <c r="T310">
        <f>YEAR(tb_list[[#This Row],[Start Date]])</f>
        <v>2022</v>
      </c>
    </row>
    <row r="311" spans="1:20" x14ac:dyDescent="0.3">
      <c r="A311">
        <v>39388</v>
      </c>
      <c r="B311" t="s">
        <v>370</v>
      </c>
      <c r="C311" t="s">
        <v>16</v>
      </c>
      <c r="D311" t="s">
        <v>105</v>
      </c>
      <c r="E311">
        <v>6.88</v>
      </c>
      <c r="F311" s="50">
        <v>44194</v>
      </c>
      <c r="G311" s="50">
        <v>44203</v>
      </c>
      <c r="H311">
        <v>5</v>
      </c>
      <c r="I311">
        <v>2020</v>
      </c>
      <c r="J311" t="s">
        <v>9</v>
      </c>
      <c r="K311">
        <v>12</v>
      </c>
      <c r="L311">
        <v>0.39444444444444438</v>
      </c>
      <c r="M311">
        <v>4.7333333333333334</v>
      </c>
      <c r="N311" s="26">
        <v>10</v>
      </c>
      <c r="O311">
        <v>0.47333333333333327</v>
      </c>
      <c r="P311">
        <v>1.2</v>
      </c>
      <c r="Q31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11" s="50">
        <f>DATE(YEAR(tb_list[[#This Row],[Start Date]]),1,1)+(WEEKNUM(tb_list[[#This Row],[Start Date]])-1)*7-WEEKDAY(DATE(YEAR(tb_list[[#This Row],[Start Date]]),1,1))+$V$1</f>
        <v>44198</v>
      </c>
      <c r="S311" s="48">
        <f>IF(R311&gt;tb_list[[#This Row],[Start Date]],WEEKNUM(tb_list[[#This Row],[Start Date]])-1,WEEKNUM(tb_list[[#This Row],[Start Date]]))</f>
        <v>52</v>
      </c>
      <c r="T311">
        <f>YEAR(tb_list[[#This Row],[Start Date]])</f>
        <v>2020</v>
      </c>
    </row>
    <row r="312" spans="1:20" x14ac:dyDescent="0.3">
      <c r="A312">
        <v>48742</v>
      </c>
      <c r="B312" t="s">
        <v>769</v>
      </c>
      <c r="C312" t="s">
        <v>16</v>
      </c>
      <c r="D312" t="s">
        <v>62</v>
      </c>
      <c r="E312">
        <v>6.35</v>
      </c>
      <c r="F312" s="50">
        <v>45040</v>
      </c>
      <c r="G312" s="50">
        <v>45058</v>
      </c>
      <c r="H312">
        <v>6</v>
      </c>
      <c r="I312">
        <v>2022</v>
      </c>
      <c r="J312" t="s">
        <v>17</v>
      </c>
      <c r="K312">
        <v>12</v>
      </c>
      <c r="L312">
        <v>0.39444444444444438</v>
      </c>
      <c r="M312">
        <v>4.7333333333333334</v>
      </c>
      <c r="N312">
        <v>19</v>
      </c>
      <c r="O312">
        <v>0.24912280701754391</v>
      </c>
      <c r="P312">
        <v>0.63157894736842102</v>
      </c>
      <c r="Q31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12" s="50">
        <f>DATE(YEAR(tb_list[[#This Row],[Start Date]]),1,1)+(WEEKNUM(tb_list[[#This Row],[Start Date]])-1)*7-WEEKDAY(DATE(YEAR(tb_list[[#This Row],[Start Date]]),1,1))+$V$1</f>
        <v>45045</v>
      </c>
      <c r="S312" s="48">
        <f>IF(R312&gt;tb_list[[#This Row],[Start Date]],WEEKNUM(tb_list[[#This Row],[Start Date]])-1,WEEKNUM(tb_list[[#This Row],[Start Date]]))</f>
        <v>16</v>
      </c>
      <c r="T312">
        <f>YEAR(tb_list[[#This Row],[Start Date]])</f>
        <v>2023</v>
      </c>
    </row>
    <row r="313" spans="1:20" x14ac:dyDescent="0.3">
      <c r="A313">
        <v>38080</v>
      </c>
      <c r="B313" t="s">
        <v>371</v>
      </c>
      <c r="C313" t="s">
        <v>16</v>
      </c>
      <c r="D313" t="s">
        <v>22</v>
      </c>
      <c r="E313">
        <v>7.93</v>
      </c>
      <c r="F313" s="50">
        <v>43657</v>
      </c>
      <c r="G313" s="50">
        <v>43659</v>
      </c>
      <c r="H313">
        <v>8</v>
      </c>
      <c r="I313">
        <v>2019</v>
      </c>
      <c r="J313" t="s">
        <v>17</v>
      </c>
      <c r="K313">
        <v>13</v>
      </c>
      <c r="L313">
        <v>0.39833333333333332</v>
      </c>
      <c r="M313">
        <v>5.1783333333333328</v>
      </c>
      <c r="N313" s="26">
        <v>3</v>
      </c>
      <c r="O313">
        <v>1.7261111111111109</v>
      </c>
      <c r="P313">
        <v>4.333333333333333</v>
      </c>
      <c r="Q31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13" s="50">
        <f>DATE(YEAR(tb_list[[#This Row],[Start Date]]),1,1)+(WEEKNUM(tb_list[[#This Row],[Start Date]])-1)*7-WEEKDAY(DATE(YEAR(tb_list[[#This Row],[Start Date]]),1,1))+$V$1</f>
        <v>43659</v>
      </c>
      <c r="S313" s="48">
        <f>IF(R313&gt;tb_list[[#This Row],[Start Date]],WEEKNUM(tb_list[[#This Row],[Start Date]])-1,WEEKNUM(tb_list[[#This Row],[Start Date]]))</f>
        <v>27</v>
      </c>
      <c r="T313">
        <f>YEAR(tb_list[[#This Row],[Start Date]])</f>
        <v>2019</v>
      </c>
    </row>
    <row r="314" spans="1:20" x14ac:dyDescent="0.3">
      <c r="A314">
        <v>38889</v>
      </c>
      <c r="B314" t="s">
        <v>372</v>
      </c>
      <c r="C314" t="s">
        <v>16</v>
      </c>
      <c r="D314" t="s">
        <v>22</v>
      </c>
      <c r="E314">
        <v>8.42</v>
      </c>
      <c r="F314" s="50">
        <v>44021</v>
      </c>
      <c r="G314" s="50">
        <v>44045</v>
      </c>
      <c r="H314">
        <v>8</v>
      </c>
      <c r="I314">
        <v>2019</v>
      </c>
      <c r="J314" t="s">
        <v>19</v>
      </c>
      <c r="K314">
        <v>13</v>
      </c>
      <c r="L314">
        <v>0.3972222222222222</v>
      </c>
      <c r="M314">
        <v>5.1638888888888888</v>
      </c>
      <c r="N314" s="26">
        <v>25</v>
      </c>
      <c r="O314">
        <v>0.20655555555555549</v>
      </c>
      <c r="P314">
        <v>0.52</v>
      </c>
      <c r="Q31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14" s="50">
        <f>DATE(YEAR(tb_list[[#This Row],[Start Date]]),1,1)+(WEEKNUM(tb_list[[#This Row],[Start Date]])-1)*7-WEEKDAY(DATE(YEAR(tb_list[[#This Row],[Start Date]]),1,1))+$V$1</f>
        <v>44023</v>
      </c>
      <c r="S314" s="48">
        <f>IF(R314&gt;tb_list[[#This Row],[Start Date]],WEEKNUM(tb_list[[#This Row],[Start Date]])-1,WEEKNUM(tb_list[[#This Row],[Start Date]]))</f>
        <v>27</v>
      </c>
      <c r="T314">
        <f>YEAR(tb_list[[#This Row],[Start Date]])</f>
        <v>2020</v>
      </c>
    </row>
    <row r="315" spans="1:20" x14ac:dyDescent="0.3">
      <c r="A315">
        <v>42750</v>
      </c>
      <c r="B315" t="s">
        <v>770</v>
      </c>
      <c r="C315" t="s">
        <v>85</v>
      </c>
      <c r="D315" t="s">
        <v>69</v>
      </c>
      <c r="E315">
        <v>7.39</v>
      </c>
      <c r="F315" s="50">
        <v>45148</v>
      </c>
      <c r="G315" s="50">
        <v>45148</v>
      </c>
      <c r="H315">
        <v>6</v>
      </c>
      <c r="I315">
        <v>2020</v>
      </c>
      <c r="J315" t="s">
        <v>19</v>
      </c>
      <c r="K315">
        <v>1</v>
      </c>
      <c r="L315">
        <v>1.5016666666666669</v>
      </c>
      <c r="M315">
        <v>1.5016666666666669</v>
      </c>
      <c r="N315">
        <v>1</v>
      </c>
      <c r="O315">
        <v>1.5016666666666669</v>
      </c>
      <c r="P315">
        <v>1</v>
      </c>
      <c r="Q31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15" s="50">
        <f>DATE(YEAR(tb_list[[#This Row],[Start Date]]),1,1)+(WEEKNUM(tb_list[[#This Row],[Start Date]])-1)*7-WEEKDAY(DATE(YEAR(tb_list[[#This Row],[Start Date]]),1,1))+$V$1</f>
        <v>45150</v>
      </c>
      <c r="S315" s="48">
        <f>IF(R315&gt;tb_list[[#This Row],[Start Date]],WEEKNUM(tb_list[[#This Row],[Start Date]])-1,WEEKNUM(tb_list[[#This Row],[Start Date]]))</f>
        <v>31</v>
      </c>
      <c r="T315">
        <f>YEAR(tb_list[[#This Row],[Start Date]])</f>
        <v>2023</v>
      </c>
    </row>
    <row r="316" spans="1:20" x14ac:dyDescent="0.3">
      <c r="A316">
        <v>34620</v>
      </c>
      <c r="B316" t="s">
        <v>373</v>
      </c>
      <c r="C316" t="s">
        <v>16</v>
      </c>
      <c r="D316" t="s">
        <v>337</v>
      </c>
      <c r="E316">
        <v>6.58</v>
      </c>
      <c r="F316" s="50">
        <v>44009</v>
      </c>
      <c r="G316" s="50">
        <v>44016</v>
      </c>
      <c r="H316">
        <v>4</v>
      </c>
      <c r="I316">
        <v>2019</v>
      </c>
      <c r="J316" t="s">
        <v>17</v>
      </c>
      <c r="K316">
        <v>26</v>
      </c>
      <c r="L316">
        <v>0.39444444444444438</v>
      </c>
      <c r="M316">
        <v>10.255555555555549</v>
      </c>
      <c r="N316">
        <v>8</v>
      </c>
      <c r="O316">
        <v>1.2819444444444441</v>
      </c>
      <c r="P316">
        <v>3.25</v>
      </c>
      <c r="Q31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16" s="50">
        <f>DATE(YEAR(tb_list[[#This Row],[Start Date]]),1,1)+(WEEKNUM(tb_list[[#This Row],[Start Date]])-1)*7-WEEKDAY(DATE(YEAR(tb_list[[#This Row],[Start Date]]),1,1))+$V$1</f>
        <v>44009</v>
      </c>
      <c r="S316" s="48">
        <f>IF(R316&gt;tb_list[[#This Row],[Start Date]],WEEKNUM(tb_list[[#This Row],[Start Date]])-1,WEEKNUM(tb_list[[#This Row],[Start Date]]))</f>
        <v>26</v>
      </c>
      <c r="T316">
        <f>YEAR(tb_list[[#This Row],[Start Date]])</f>
        <v>2020</v>
      </c>
    </row>
    <row r="317" spans="1:20" x14ac:dyDescent="0.3">
      <c r="A317">
        <v>39846</v>
      </c>
      <c r="B317" t="s">
        <v>374</v>
      </c>
      <c r="C317" t="s">
        <v>8</v>
      </c>
      <c r="D317" t="s">
        <v>337</v>
      </c>
      <c r="E317">
        <v>6.69</v>
      </c>
      <c r="F317" s="50">
        <v>44098</v>
      </c>
      <c r="G317" s="50">
        <v>44098</v>
      </c>
      <c r="H317">
        <v>4</v>
      </c>
      <c r="I317">
        <v>2019</v>
      </c>
      <c r="J317" t="s">
        <v>19</v>
      </c>
      <c r="K317">
        <v>1</v>
      </c>
      <c r="L317">
        <v>0.22472222222222221</v>
      </c>
      <c r="M317">
        <v>0.22472222222222221</v>
      </c>
      <c r="N317">
        <v>1</v>
      </c>
      <c r="O317">
        <v>0.22472222222222221</v>
      </c>
      <c r="P317">
        <v>1</v>
      </c>
      <c r="Q31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17" s="50">
        <f>DATE(YEAR(tb_list[[#This Row],[Start Date]]),1,1)+(WEEKNUM(tb_list[[#This Row],[Start Date]])-1)*7-WEEKDAY(DATE(YEAR(tb_list[[#This Row],[Start Date]]),1,1))+$V$1</f>
        <v>44100</v>
      </c>
      <c r="S317" s="48">
        <f>IF(R317&gt;tb_list[[#This Row],[Start Date]],WEEKNUM(tb_list[[#This Row],[Start Date]])-1,WEEKNUM(tb_list[[#This Row],[Start Date]]))</f>
        <v>38</v>
      </c>
      <c r="T317">
        <f>YEAR(tb_list[[#This Row],[Start Date]])</f>
        <v>2020</v>
      </c>
    </row>
    <row r="318" spans="1:20" x14ac:dyDescent="0.3">
      <c r="A318">
        <v>44516</v>
      </c>
      <c r="B318" t="s">
        <v>375</v>
      </c>
      <c r="C318" t="s">
        <v>16</v>
      </c>
      <c r="D318" t="s">
        <v>22</v>
      </c>
      <c r="E318">
        <v>6.9</v>
      </c>
      <c r="F318" s="50">
        <v>44976</v>
      </c>
      <c r="G318" s="50">
        <v>44993</v>
      </c>
      <c r="H318">
        <v>5</v>
      </c>
      <c r="I318">
        <v>2022</v>
      </c>
      <c r="J318" t="s">
        <v>9</v>
      </c>
      <c r="K318">
        <v>12</v>
      </c>
      <c r="L318">
        <v>0.39444444444444438</v>
      </c>
      <c r="M318">
        <v>4.7333333333333334</v>
      </c>
      <c r="N318" s="26">
        <v>18</v>
      </c>
      <c r="O318">
        <v>0.26296296296296301</v>
      </c>
      <c r="P318">
        <v>0.66666666666666663</v>
      </c>
      <c r="Q31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18" s="50">
        <f>DATE(YEAR(tb_list[[#This Row],[Start Date]]),1,1)+(WEEKNUM(tb_list[[#This Row],[Start Date]])-1)*7-WEEKDAY(DATE(YEAR(tb_list[[#This Row],[Start Date]]),1,1))+$V$1</f>
        <v>44982</v>
      </c>
      <c r="S318" s="48">
        <f>IF(R318&gt;tb_list[[#This Row],[Start Date]],WEEKNUM(tb_list[[#This Row],[Start Date]])-1,WEEKNUM(tb_list[[#This Row],[Start Date]]))</f>
        <v>7</v>
      </c>
      <c r="T318">
        <f>YEAR(tb_list[[#This Row],[Start Date]])</f>
        <v>2023</v>
      </c>
    </row>
    <row r="319" spans="1:20" x14ac:dyDescent="0.3">
      <c r="A319">
        <v>16782</v>
      </c>
      <c r="B319" t="s">
        <v>377</v>
      </c>
      <c r="C319" t="s">
        <v>85</v>
      </c>
      <c r="D319" t="s">
        <v>4</v>
      </c>
      <c r="E319">
        <v>7.88</v>
      </c>
      <c r="F319" s="50">
        <v>44548</v>
      </c>
      <c r="G319" s="50">
        <v>44548</v>
      </c>
      <c r="H319">
        <v>7</v>
      </c>
      <c r="I319">
        <v>2013</v>
      </c>
      <c r="J319" t="s">
        <v>17</v>
      </c>
      <c r="K319">
        <v>1</v>
      </c>
      <c r="L319">
        <v>0.76666666666666672</v>
      </c>
      <c r="M319">
        <v>0.76666666666666672</v>
      </c>
      <c r="N319">
        <v>1</v>
      </c>
      <c r="O319">
        <v>0.76666666666666672</v>
      </c>
      <c r="P319">
        <v>1</v>
      </c>
      <c r="Q31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19" s="50">
        <f>DATE(YEAR(tb_list[[#This Row],[Start Date]]),1,1)+(WEEKNUM(tb_list[[#This Row],[Start Date]])-1)*7-WEEKDAY(DATE(YEAR(tb_list[[#This Row],[Start Date]]),1,1))+$V$1</f>
        <v>44548</v>
      </c>
      <c r="S319" s="48">
        <f>IF(R319&gt;tb_list[[#This Row],[Start Date]],WEEKNUM(tb_list[[#This Row],[Start Date]])-1,WEEKNUM(tb_list[[#This Row],[Start Date]]))</f>
        <v>51</v>
      </c>
      <c r="T319">
        <f>YEAR(tb_list[[#This Row],[Start Date]])</f>
        <v>2021</v>
      </c>
    </row>
    <row r="320" spans="1:20" x14ac:dyDescent="0.3">
      <c r="A320">
        <v>5924</v>
      </c>
      <c r="B320" t="s">
        <v>771</v>
      </c>
      <c r="C320" t="s">
        <v>50</v>
      </c>
      <c r="E320">
        <v>6.02</v>
      </c>
      <c r="F320" s="50">
        <v>45177</v>
      </c>
      <c r="G320" s="50">
        <v>45177</v>
      </c>
      <c r="H320">
        <v>6</v>
      </c>
      <c r="I320">
        <v>1991</v>
      </c>
      <c r="J320" t="s">
        <v>9</v>
      </c>
      <c r="K320">
        <v>1</v>
      </c>
      <c r="L320">
        <v>0.90777777777777779</v>
      </c>
      <c r="M320">
        <v>0.90777777777777779</v>
      </c>
      <c r="N320" s="26">
        <v>1</v>
      </c>
      <c r="O320">
        <v>0.90777777777777779</v>
      </c>
      <c r="P320">
        <v>1</v>
      </c>
      <c r="Q32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20" s="50">
        <f>DATE(YEAR(tb_list[[#This Row],[Start Date]]),1,1)+(WEEKNUM(tb_list[[#This Row],[Start Date]])-1)*7-WEEKDAY(DATE(YEAR(tb_list[[#This Row],[Start Date]]),1,1))+$V$1</f>
        <v>45178</v>
      </c>
      <c r="S320" s="48">
        <f>IF(R320&gt;tb_list[[#This Row],[Start Date]],WEEKNUM(tb_list[[#This Row],[Start Date]])-1,WEEKNUM(tb_list[[#This Row],[Start Date]]))</f>
        <v>35</v>
      </c>
      <c r="T320">
        <f>YEAR(tb_list[[#This Row],[Start Date]])</f>
        <v>2023</v>
      </c>
    </row>
    <row r="321" spans="1:20" x14ac:dyDescent="0.3">
      <c r="A321">
        <v>38301</v>
      </c>
      <c r="B321" t="s">
        <v>378</v>
      </c>
      <c r="C321" t="s">
        <v>16</v>
      </c>
      <c r="D321" t="s">
        <v>4</v>
      </c>
      <c r="E321">
        <v>6.84</v>
      </c>
      <c r="F321" s="50">
        <v>43566</v>
      </c>
      <c r="G321" s="50">
        <v>43586</v>
      </c>
      <c r="H321">
        <v>4</v>
      </c>
      <c r="I321">
        <v>2019</v>
      </c>
      <c r="J321" t="s">
        <v>9</v>
      </c>
      <c r="K321">
        <v>12</v>
      </c>
      <c r="L321">
        <v>0.4</v>
      </c>
      <c r="M321">
        <v>4.8000000000000007</v>
      </c>
      <c r="N321">
        <v>21</v>
      </c>
      <c r="O321">
        <v>0.22857142857142859</v>
      </c>
      <c r="P321">
        <v>0.5714285714285714</v>
      </c>
      <c r="Q32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21" s="50">
        <f>DATE(YEAR(tb_list[[#This Row],[Start Date]]),1,1)+(WEEKNUM(tb_list[[#This Row],[Start Date]])-1)*7-WEEKDAY(DATE(YEAR(tb_list[[#This Row],[Start Date]]),1,1))+$V$1</f>
        <v>43568</v>
      </c>
      <c r="S321" s="48">
        <f>IF(R321&gt;tb_list[[#This Row],[Start Date]],WEEKNUM(tb_list[[#This Row],[Start Date]])-1,WEEKNUM(tb_list[[#This Row],[Start Date]]))</f>
        <v>14</v>
      </c>
      <c r="T321">
        <f>YEAR(tb_list[[#This Row],[Start Date]])</f>
        <v>2019</v>
      </c>
    </row>
    <row r="322" spans="1:20" x14ac:dyDescent="0.3">
      <c r="A322">
        <v>40974</v>
      </c>
      <c r="B322" t="s">
        <v>772</v>
      </c>
      <c r="C322" t="s">
        <v>16</v>
      </c>
      <c r="D322" t="s">
        <v>59</v>
      </c>
      <c r="E322">
        <v>7.23</v>
      </c>
      <c r="F322" s="50">
        <v>45171</v>
      </c>
      <c r="G322" s="50">
        <v>45176</v>
      </c>
      <c r="H322">
        <v>3</v>
      </c>
      <c r="I322">
        <v>2020</v>
      </c>
      <c r="J322" t="s">
        <v>19</v>
      </c>
      <c r="K322">
        <v>12</v>
      </c>
      <c r="L322">
        <v>0.3972222222222222</v>
      </c>
      <c r="M322">
        <v>4.7666666666666666</v>
      </c>
      <c r="N322">
        <v>6</v>
      </c>
      <c r="O322">
        <v>0.7944444444444444</v>
      </c>
      <c r="P322">
        <v>2</v>
      </c>
      <c r="Q32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22" s="50">
        <f>DATE(YEAR(tb_list[[#This Row],[Start Date]]),1,1)+(WEEKNUM(tb_list[[#This Row],[Start Date]])-1)*7-WEEKDAY(DATE(YEAR(tb_list[[#This Row],[Start Date]]),1,1))+$V$1</f>
        <v>45171</v>
      </c>
      <c r="S322" s="48">
        <f>IF(R322&gt;tb_list[[#This Row],[Start Date]],WEEKNUM(tb_list[[#This Row],[Start Date]])-1,WEEKNUM(tb_list[[#This Row],[Start Date]]))</f>
        <v>35</v>
      </c>
      <c r="T322">
        <f>YEAR(tb_list[[#This Row],[Start Date]])</f>
        <v>2023</v>
      </c>
    </row>
    <row r="323" spans="1:20" x14ac:dyDescent="0.3">
      <c r="A323">
        <v>45486</v>
      </c>
      <c r="B323" t="s">
        <v>773</v>
      </c>
      <c r="C323" t="s">
        <v>16</v>
      </c>
      <c r="D323" t="s">
        <v>59</v>
      </c>
      <c r="E323">
        <v>7.27</v>
      </c>
      <c r="F323" s="50">
        <v>45179</v>
      </c>
      <c r="G323" s="50">
        <v>45185</v>
      </c>
      <c r="H323">
        <v>3</v>
      </c>
      <c r="I323">
        <v>2023</v>
      </c>
      <c r="J323" t="s">
        <v>17</v>
      </c>
      <c r="K323">
        <v>12</v>
      </c>
      <c r="L323">
        <v>0.39444444444444438</v>
      </c>
      <c r="M323">
        <v>4.7333333333333334</v>
      </c>
      <c r="N323">
        <v>7</v>
      </c>
      <c r="O323">
        <v>0.67619047619047623</v>
      </c>
      <c r="P323">
        <v>1.714285714285714</v>
      </c>
      <c r="Q32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23" s="50">
        <f>DATE(YEAR(tb_list[[#This Row],[Start Date]]),1,1)+(WEEKNUM(tb_list[[#This Row],[Start Date]])-1)*7-WEEKDAY(DATE(YEAR(tb_list[[#This Row],[Start Date]]),1,1))+$V$1</f>
        <v>45185</v>
      </c>
      <c r="S323" s="48">
        <f>IF(R323&gt;tb_list[[#This Row],[Start Date]],WEEKNUM(tb_list[[#This Row],[Start Date]])-1,WEEKNUM(tb_list[[#This Row],[Start Date]]))</f>
        <v>36</v>
      </c>
      <c r="T323">
        <f>YEAR(tb_list[[#This Row],[Start Date]])</f>
        <v>2023</v>
      </c>
    </row>
    <row r="324" spans="1:20" x14ac:dyDescent="0.3">
      <c r="A324">
        <v>37984</v>
      </c>
      <c r="B324" t="s">
        <v>379</v>
      </c>
      <c r="C324" t="s">
        <v>16</v>
      </c>
      <c r="D324" t="s">
        <v>59</v>
      </c>
      <c r="E324">
        <v>7.45</v>
      </c>
      <c r="F324" s="50">
        <v>44538</v>
      </c>
      <c r="G324" s="50">
        <v>44548</v>
      </c>
      <c r="H324">
        <v>7</v>
      </c>
      <c r="I324">
        <v>2021</v>
      </c>
      <c r="J324" t="s">
        <v>9</v>
      </c>
      <c r="K324">
        <v>24</v>
      </c>
      <c r="L324">
        <v>0.39500000000000002</v>
      </c>
      <c r="M324">
        <v>9.48</v>
      </c>
      <c r="N324" s="26">
        <v>11</v>
      </c>
      <c r="O324">
        <v>0.86181818181818182</v>
      </c>
      <c r="P324">
        <v>2.1818181818181821</v>
      </c>
      <c r="Q32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24" s="50">
        <f>DATE(YEAR(tb_list[[#This Row],[Start Date]]),1,1)+(WEEKNUM(tb_list[[#This Row],[Start Date]])-1)*7-WEEKDAY(DATE(YEAR(tb_list[[#This Row],[Start Date]]),1,1))+$V$1</f>
        <v>44541</v>
      </c>
      <c r="S324" s="48">
        <f>IF(R324&gt;tb_list[[#This Row],[Start Date]],WEEKNUM(tb_list[[#This Row],[Start Date]])-1,WEEKNUM(tb_list[[#This Row],[Start Date]]))</f>
        <v>49</v>
      </c>
      <c r="T324">
        <f>YEAR(tb_list[[#This Row],[Start Date]])</f>
        <v>2021</v>
      </c>
    </row>
    <row r="325" spans="1:20" x14ac:dyDescent="0.3">
      <c r="A325">
        <v>50338</v>
      </c>
      <c r="B325" t="s">
        <v>774</v>
      </c>
      <c r="C325" t="s">
        <v>16</v>
      </c>
      <c r="D325" t="s">
        <v>22</v>
      </c>
      <c r="E325">
        <v>7.16</v>
      </c>
      <c r="F325" s="50">
        <v>45032</v>
      </c>
      <c r="G325" s="50">
        <v>45042</v>
      </c>
      <c r="H325">
        <v>8</v>
      </c>
      <c r="I325">
        <v>2022</v>
      </c>
      <c r="J325" t="s">
        <v>17</v>
      </c>
      <c r="K325">
        <v>13</v>
      </c>
      <c r="L325">
        <v>0.39444444444444438</v>
      </c>
      <c r="M325">
        <v>5.1277777777777773</v>
      </c>
      <c r="N325">
        <v>11</v>
      </c>
      <c r="O325">
        <v>0.46616161616161611</v>
      </c>
      <c r="P325">
        <v>1.1818181818181821</v>
      </c>
      <c r="Q32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25" s="50">
        <f>DATE(YEAR(tb_list[[#This Row],[Start Date]]),1,1)+(WEEKNUM(tb_list[[#This Row],[Start Date]])-1)*7-WEEKDAY(DATE(YEAR(tb_list[[#This Row],[Start Date]]),1,1))+$V$1</f>
        <v>45038</v>
      </c>
      <c r="S325" s="48">
        <f>IF(R325&gt;tb_list[[#This Row],[Start Date]],WEEKNUM(tb_list[[#This Row],[Start Date]])-1,WEEKNUM(tb_list[[#This Row],[Start Date]]))</f>
        <v>15</v>
      </c>
      <c r="T325">
        <f>YEAR(tb_list[[#This Row],[Start Date]])</f>
        <v>2023</v>
      </c>
    </row>
    <row r="326" spans="1:20" x14ac:dyDescent="0.3">
      <c r="A326">
        <v>50037</v>
      </c>
      <c r="B326" t="s">
        <v>380</v>
      </c>
      <c r="C326" t="s">
        <v>69</v>
      </c>
      <c r="D326" t="s">
        <v>4</v>
      </c>
      <c r="E326">
        <v>7.37</v>
      </c>
      <c r="F326" s="50">
        <v>44991</v>
      </c>
      <c r="G326" s="50">
        <v>44991</v>
      </c>
      <c r="H326">
        <v>6</v>
      </c>
      <c r="I326">
        <v>2021</v>
      </c>
      <c r="J326" t="s">
        <v>9</v>
      </c>
      <c r="K326">
        <v>1</v>
      </c>
      <c r="L326">
        <v>7.166666666666667E-2</v>
      </c>
      <c r="M326">
        <v>7.166666666666667E-2</v>
      </c>
      <c r="N326" s="26">
        <v>1</v>
      </c>
      <c r="O326">
        <v>7.166666666666667E-2</v>
      </c>
      <c r="P326">
        <v>1</v>
      </c>
      <c r="Q32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26" s="50">
        <f>DATE(YEAR(tb_list[[#This Row],[Start Date]]),1,1)+(WEEKNUM(tb_list[[#This Row],[Start Date]])-1)*7-WEEKDAY(DATE(YEAR(tb_list[[#This Row],[Start Date]]),1,1))+$V$1</f>
        <v>44996</v>
      </c>
      <c r="S326" s="48">
        <f>IF(R326&gt;tb_list[[#This Row],[Start Date]],WEEKNUM(tb_list[[#This Row],[Start Date]])-1,WEEKNUM(tb_list[[#This Row],[Start Date]]))</f>
        <v>9</v>
      </c>
      <c r="T326">
        <f>YEAR(tb_list[[#This Row],[Start Date]])</f>
        <v>2023</v>
      </c>
    </row>
    <row r="327" spans="1:20" x14ac:dyDescent="0.3">
      <c r="A327">
        <v>42946</v>
      </c>
      <c r="B327" t="s">
        <v>775</v>
      </c>
      <c r="C327" t="s">
        <v>3</v>
      </c>
      <c r="D327" t="s">
        <v>22</v>
      </c>
      <c r="E327">
        <v>5.37</v>
      </c>
      <c r="F327" s="50">
        <v>45177</v>
      </c>
      <c r="G327" s="50">
        <v>45179</v>
      </c>
      <c r="H327">
        <v>6</v>
      </c>
      <c r="I327">
        <v>2020</v>
      </c>
      <c r="J327" t="s">
        <v>19</v>
      </c>
      <c r="K327">
        <v>12</v>
      </c>
      <c r="L327">
        <v>5.8333333333333327E-2</v>
      </c>
      <c r="M327">
        <v>0.7</v>
      </c>
      <c r="N327" s="26">
        <v>3</v>
      </c>
      <c r="O327">
        <v>0.23333333333333331</v>
      </c>
      <c r="P327">
        <v>4</v>
      </c>
      <c r="Q32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27" s="50">
        <f>DATE(YEAR(tb_list[[#This Row],[Start Date]]),1,1)+(WEEKNUM(tb_list[[#This Row],[Start Date]])-1)*7-WEEKDAY(DATE(YEAR(tb_list[[#This Row],[Start Date]]),1,1))+$V$1</f>
        <v>45178</v>
      </c>
      <c r="S327" s="48">
        <f>IF(R327&gt;tb_list[[#This Row],[Start Date]],WEEKNUM(tb_list[[#This Row],[Start Date]])-1,WEEKNUM(tb_list[[#This Row],[Start Date]]))</f>
        <v>35</v>
      </c>
      <c r="T327">
        <f>YEAR(tb_list[[#This Row],[Start Date]])</f>
        <v>2023</v>
      </c>
    </row>
    <row r="328" spans="1:20" x14ac:dyDescent="0.3">
      <c r="A328">
        <v>39531</v>
      </c>
      <c r="B328" t="s">
        <v>381</v>
      </c>
      <c r="C328" t="s">
        <v>16</v>
      </c>
      <c r="D328" t="s">
        <v>22</v>
      </c>
      <c r="E328">
        <v>6.96</v>
      </c>
      <c r="F328" s="50">
        <v>44126</v>
      </c>
      <c r="G328" s="50">
        <v>44129</v>
      </c>
      <c r="H328">
        <v>5</v>
      </c>
      <c r="I328">
        <v>2020</v>
      </c>
      <c r="J328" t="s">
        <v>9</v>
      </c>
      <c r="K328">
        <v>12</v>
      </c>
      <c r="L328">
        <v>0.38333333333333341</v>
      </c>
      <c r="M328">
        <v>4.6000000000000014</v>
      </c>
      <c r="N328">
        <v>4</v>
      </c>
      <c r="O328">
        <v>1.1499999999999999</v>
      </c>
      <c r="P328">
        <v>3</v>
      </c>
      <c r="Q32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28" s="50">
        <f>DATE(YEAR(tb_list[[#This Row],[Start Date]]),1,1)+(WEEKNUM(tb_list[[#This Row],[Start Date]])-1)*7-WEEKDAY(DATE(YEAR(tb_list[[#This Row],[Start Date]]),1,1))+$V$1</f>
        <v>44128</v>
      </c>
      <c r="S328" s="48">
        <f>IF(R328&gt;tb_list[[#This Row],[Start Date]],WEEKNUM(tb_list[[#This Row],[Start Date]])-1,WEEKNUM(tb_list[[#This Row],[Start Date]]))</f>
        <v>42</v>
      </c>
      <c r="T328">
        <f>YEAR(tb_list[[#This Row],[Start Date]])</f>
        <v>2020</v>
      </c>
    </row>
    <row r="329" spans="1:20" x14ac:dyDescent="0.3">
      <c r="A329">
        <v>39017</v>
      </c>
      <c r="B329" t="s">
        <v>382</v>
      </c>
      <c r="C329" t="s">
        <v>16</v>
      </c>
      <c r="D329" t="s">
        <v>22</v>
      </c>
      <c r="E329">
        <v>6.91</v>
      </c>
      <c r="F329" s="50">
        <v>44123</v>
      </c>
      <c r="G329" s="50">
        <v>44126</v>
      </c>
      <c r="H329">
        <v>6</v>
      </c>
      <c r="I329">
        <v>2020</v>
      </c>
      <c r="J329" t="s">
        <v>9</v>
      </c>
      <c r="K329">
        <v>12</v>
      </c>
      <c r="L329">
        <v>0.4</v>
      </c>
      <c r="M329">
        <v>4.8000000000000007</v>
      </c>
      <c r="N329" s="26">
        <v>4</v>
      </c>
      <c r="O329">
        <v>1.2</v>
      </c>
      <c r="P329">
        <v>3</v>
      </c>
      <c r="Q32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29" s="50">
        <f>DATE(YEAR(tb_list[[#This Row],[Start Date]]),1,1)+(WEEKNUM(tb_list[[#This Row],[Start Date]])-1)*7-WEEKDAY(DATE(YEAR(tb_list[[#This Row],[Start Date]]),1,1))+$V$1</f>
        <v>44128</v>
      </c>
      <c r="S329" s="48">
        <f>IF(R329&gt;tb_list[[#This Row],[Start Date]],WEEKNUM(tb_list[[#This Row],[Start Date]])-1,WEEKNUM(tb_list[[#This Row],[Start Date]]))</f>
        <v>42</v>
      </c>
      <c r="T329">
        <f>YEAR(tb_list[[#This Row],[Start Date]])</f>
        <v>2020</v>
      </c>
    </row>
    <row r="330" spans="1:20" x14ac:dyDescent="0.3">
      <c r="A330">
        <v>42057</v>
      </c>
      <c r="B330" t="s">
        <v>383</v>
      </c>
      <c r="C330" t="s">
        <v>3</v>
      </c>
      <c r="D330" t="s">
        <v>4</v>
      </c>
      <c r="E330">
        <v>5.62</v>
      </c>
      <c r="F330" s="50">
        <v>44207</v>
      </c>
      <c r="G330" s="50">
        <v>44207</v>
      </c>
      <c r="H330">
        <v>5</v>
      </c>
      <c r="I330">
        <v>2020</v>
      </c>
      <c r="J330" t="s">
        <v>5</v>
      </c>
      <c r="K330">
        <v>4</v>
      </c>
      <c r="L330">
        <v>2.194444444444444E-2</v>
      </c>
      <c r="M330">
        <v>8.7777777777777774E-2</v>
      </c>
      <c r="N330">
        <v>1</v>
      </c>
      <c r="O330">
        <v>8.7777777777777774E-2</v>
      </c>
      <c r="P330">
        <v>4</v>
      </c>
      <c r="Q33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30" s="50">
        <f>DATE(YEAR(tb_list[[#This Row],[Start Date]]),1,1)+(WEEKNUM(tb_list[[#This Row],[Start Date]])-1)*7-WEEKDAY(DATE(YEAR(tb_list[[#This Row],[Start Date]]),1,1))+$V$1</f>
        <v>44212</v>
      </c>
      <c r="S330" s="48">
        <f>IF(R330&gt;tb_list[[#This Row],[Start Date]],WEEKNUM(tb_list[[#This Row],[Start Date]])-1,WEEKNUM(tb_list[[#This Row],[Start Date]]))</f>
        <v>2</v>
      </c>
      <c r="T330">
        <f>YEAR(tb_list[[#This Row],[Start Date]])</f>
        <v>2021</v>
      </c>
    </row>
    <row r="331" spans="1:20" x14ac:dyDescent="0.3">
      <c r="A331">
        <v>55569</v>
      </c>
      <c r="B331" t="s">
        <v>776</v>
      </c>
      <c r="C331" t="s">
        <v>69</v>
      </c>
      <c r="D331" t="s">
        <v>4</v>
      </c>
      <c r="E331">
        <v>6.47</v>
      </c>
      <c r="F331" s="50">
        <v>45204</v>
      </c>
      <c r="G331" s="50">
        <v>45204</v>
      </c>
      <c r="H331">
        <v>6</v>
      </c>
      <c r="I331">
        <v>2023</v>
      </c>
      <c r="J331" t="s">
        <v>9</v>
      </c>
      <c r="K331">
        <v>1</v>
      </c>
      <c r="L331">
        <v>3.7777777777777778E-2</v>
      </c>
      <c r="M331">
        <v>3.7777777777777778E-2</v>
      </c>
      <c r="N331" s="26">
        <v>1</v>
      </c>
      <c r="O331">
        <v>3.7777777777777778E-2</v>
      </c>
      <c r="P331">
        <v>1</v>
      </c>
      <c r="Q33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31" s="50">
        <f>DATE(YEAR(tb_list[[#This Row],[Start Date]]),1,1)+(WEEKNUM(tb_list[[#This Row],[Start Date]])-1)*7-WEEKDAY(DATE(YEAR(tb_list[[#This Row],[Start Date]]),1,1))+$V$1</f>
        <v>45206</v>
      </c>
      <c r="S331" s="48">
        <f>IF(R331&gt;tb_list[[#This Row],[Start Date]],WEEKNUM(tb_list[[#This Row],[Start Date]])-1,WEEKNUM(tb_list[[#This Row],[Start Date]]))</f>
        <v>39</v>
      </c>
      <c r="T331">
        <f>YEAR(tb_list[[#This Row],[Start Date]])</f>
        <v>2023</v>
      </c>
    </row>
    <row r="332" spans="1:20" x14ac:dyDescent="0.3">
      <c r="A332">
        <v>48466</v>
      </c>
      <c r="B332" t="s">
        <v>384</v>
      </c>
      <c r="C332" t="s">
        <v>16</v>
      </c>
      <c r="D332" t="s">
        <v>4</v>
      </c>
      <c r="E332">
        <v>6.32</v>
      </c>
      <c r="F332" s="50">
        <v>44718</v>
      </c>
      <c r="G332" s="50">
        <v>44724</v>
      </c>
      <c r="H332">
        <v>6</v>
      </c>
      <c r="I332">
        <v>2021</v>
      </c>
      <c r="J332" t="s">
        <v>19</v>
      </c>
      <c r="K332">
        <v>13</v>
      </c>
      <c r="L332">
        <v>0.40833333333333333</v>
      </c>
      <c r="M332">
        <v>5.3083333333333336</v>
      </c>
      <c r="N332" s="26">
        <v>7</v>
      </c>
      <c r="O332">
        <v>0.75833333333333341</v>
      </c>
      <c r="P332">
        <v>1.857142857142857</v>
      </c>
      <c r="Q33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32" s="50">
        <f>DATE(YEAR(tb_list[[#This Row],[Start Date]]),1,1)+(WEEKNUM(tb_list[[#This Row],[Start Date]])-1)*7-WEEKDAY(DATE(YEAR(tb_list[[#This Row],[Start Date]]),1,1))+$V$1</f>
        <v>44723</v>
      </c>
      <c r="S332" s="48">
        <f>IF(R332&gt;tb_list[[#This Row],[Start Date]],WEEKNUM(tb_list[[#This Row],[Start Date]])-1,WEEKNUM(tb_list[[#This Row],[Start Date]]))</f>
        <v>23</v>
      </c>
      <c r="T332">
        <f>YEAR(tb_list[[#This Row],[Start Date]])</f>
        <v>2022</v>
      </c>
    </row>
    <row r="333" spans="1:20" x14ac:dyDescent="0.3">
      <c r="A333">
        <v>50678</v>
      </c>
      <c r="B333" t="s">
        <v>385</v>
      </c>
      <c r="C333" t="s">
        <v>16</v>
      </c>
      <c r="D333" t="s">
        <v>4</v>
      </c>
      <c r="E333">
        <v>6.55</v>
      </c>
      <c r="F333" s="50">
        <v>44733</v>
      </c>
      <c r="G333" s="50">
        <v>44740</v>
      </c>
      <c r="H333">
        <v>7</v>
      </c>
      <c r="I333">
        <v>2022</v>
      </c>
      <c r="J333" t="s">
        <v>17</v>
      </c>
      <c r="K333">
        <v>12</v>
      </c>
      <c r="L333">
        <v>0.40388888888888891</v>
      </c>
      <c r="M333">
        <v>4.8466666666666667</v>
      </c>
      <c r="N333" s="26">
        <v>8</v>
      </c>
      <c r="O333">
        <v>0.60583333333333333</v>
      </c>
      <c r="P333">
        <v>1.5</v>
      </c>
      <c r="Q33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33" s="50">
        <f>DATE(YEAR(tb_list[[#This Row],[Start Date]]),1,1)+(WEEKNUM(tb_list[[#This Row],[Start Date]])-1)*7-WEEKDAY(DATE(YEAR(tb_list[[#This Row],[Start Date]]),1,1))+$V$1</f>
        <v>44737</v>
      </c>
      <c r="S333" s="48">
        <f>IF(R333&gt;tb_list[[#This Row],[Start Date]],WEEKNUM(tb_list[[#This Row],[Start Date]])-1,WEEKNUM(tb_list[[#This Row],[Start Date]]))</f>
        <v>25</v>
      </c>
      <c r="T333">
        <f>YEAR(tb_list[[#This Row],[Start Date]])</f>
        <v>2022</v>
      </c>
    </row>
    <row r="334" spans="1:20" x14ac:dyDescent="0.3">
      <c r="A334">
        <v>41833</v>
      </c>
      <c r="B334" t="s">
        <v>386</v>
      </c>
      <c r="C334" t="s">
        <v>16</v>
      </c>
      <c r="D334" t="s">
        <v>22</v>
      </c>
      <c r="E334">
        <v>7.26</v>
      </c>
      <c r="F334" s="50">
        <v>44857</v>
      </c>
      <c r="G334" s="50">
        <v>44889</v>
      </c>
      <c r="H334">
        <v>7</v>
      </c>
      <c r="I334">
        <v>2021</v>
      </c>
      <c r="J334" t="s">
        <v>19</v>
      </c>
      <c r="K334">
        <v>12</v>
      </c>
      <c r="L334">
        <v>0.39444444444444438</v>
      </c>
      <c r="M334">
        <v>4.7333333333333334</v>
      </c>
      <c r="N334" s="26">
        <v>33</v>
      </c>
      <c r="O334">
        <v>0.14343434343434339</v>
      </c>
      <c r="P334">
        <v>0.36363636363636359</v>
      </c>
      <c r="Q33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34" s="50">
        <f>DATE(YEAR(tb_list[[#This Row],[Start Date]]),1,1)+(WEEKNUM(tb_list[[#This Row],[Start Date]])-1)*7-WEEKDAY(DATE(YEAR(tb_list[[#This Row],[Start Date]]),1,1))+$V$1</f>
        <v>44863</v>
      </c>
      <c r="S334" s="48">
        <f>IF(R334&gt;tb_list[[#This Row],[Start Date]],WEEKNUM(tb_list[[#This Row],[Start Date]])-1,WEEKNUM(tb_list[[#This Row],[Start Date]]))</f>
        <v>43</v>
      </c>
      <c r="T334">
        <f>YEAR(tb_list[[#This Row],[Start Date]])</f>
        <v>2022</v>
      </c>
    </row>
    <row r="335" spans="1:20" x14ac:dyDescent="0.3">
      <c r="A335">
        <v>44276</v>
      </c>
      <c r="B335" t="s">
        <v>387</v>
      </c>
      <c r="C335" t="s">
        <v>16</v>
      </c>
      <c r="D335" t="s">
        <v>59</v>
      </c>
      <c r="E335">
        <v>6.47</v>
      </c>
      <c r="F335" s="50">
        <v>44580</v>
      </c>
      <c r="G335" s="50">
        <v>44587</v>
      </c>
      <c r="H335">
        <v>6</v>
      </c>
      <c r="I335">
        <v>2021</v>
      </c>
      <c r="J335" t="s">
        <v>17</v>
      </c>
      <c r="K335">
        <v>12</v>
      </c>
      <c r="L335">
        <v>0.39444444444444438</v>
      </c>
      <c r="M335">
        <v>4.7333333333333334</v>
      </c>
      <c r="N335" s="26">
        <v>8</v>
      </c>
      <c r="O335">
        <v>0.59166666666666667</v>
      </c>
      <c r="P335">
        <v>1.5</v>
      </c>
      <c r="Q33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35" s="50">
        <f>DATE(YEAR(tb_list[[#This Row],[Start Date]]),1,1)+(WEEKNUM(tb_list[[#This Row],[Start Date]])-1)*7-WEEKDAY(DATE(YEAR(tb_list[[#This Row],[Start Date]]),1,1))+$V$1</f>
        <v>44583</v>
      </c>
      <c r="S335" s="48">
        <f>IF(R335&gt;tb_list[[#This Row],[Start Date]],WEEKNUM(tb_list[[#This Row],[Start Date]])-1,WEEKNUM(tb_list[[#This Row],[Start Date]]))</f>
        <v>3</v>
      </c>
      <c r="T335">
        <f>YEAR(tb_list[[#This Row],[Start Date]])</f>
        <v>2022</v>
      </c>
    </row>
    <row r="336" spans="1:20" x14ac:dyDescent="0.3">
      <c r="A336">
        <v>38558</v>
      </c>
      <c r="B336" t="s">
        <v>388</v>
      </c>
      <c r="C336" t="s">
        <v>85</v>
      </c>
      <c r="D336" t="s">
        <v>4</v>
      </c>
      <c r="E336">
        <v>6.12</v>
      </c>
      <c r="F336" s="50">
        <v>44041</v>
      </c>
      <c r="G336" s="50">
        <v>44041</v>
      </c>
      <c r="H336">
        <v>5</v>
      </c>
      <c r="I336">
        <v>2019</v>
      </c>
      <c r="J336" t="s">
        <v>17</v>
      </c>
      <c r="K336">
        <v>1</v>
      </c>
      <c r="L336">
        <v>0.97388888888888892</v>
      </c>
      <c r="M336">
        <v>0.97388888888888892</v>
      </c>
      <c r="N336">
        <v>1</v>
      </c>
      <c r="O336">
        <v>0.97388888888888892</v>
      </c>
      <c r="P336">
        <v>1</v>
      </c>
      <c r="Q33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36" s="50">
        <f>DATE(YEAR(tb_list[[#This Row],[Start Date]]),1,1)+(WEEKNUM(tb_list[[#This Row],[Start Date]])-1)*7-WEEKDAY(DATE(YEAR(tb_list[[#This Row],[Start Date]]),1,1))+$V$1</f>
        <v>44044</v>
      </c>
      <c r="S336" s="48">
        <f>IF(R336&gt;tb_list[[#This Row],[Start Date]],WEEKNUM(tb_list[[#This Row],[Start Date]])-1,WEEKNUM(tb_list[[#This Row],[Start Date]]))</f>
        <v>30</v>
      </c>
      <c r="T336">
        <f>YEAR(tb_list[[#This Row],[Start Date]])</f>
        <v>2020</v>
      </c>
    </row>
    <row r="337" spans="1:20" x14ac:dyDescent="0.3">
      <c r="A337">
        <v>37587</v>
      </c>
      <c r="B337" t="s">
        <v>389</v>
      </c>
      <c r="C337" t="s">
        <v>16</v>
      </c>
      <c r="D337" t="s">
        <v>98</v>
      </c>
      <c r="E337">
        <v>6.66</v>
      </c>
      <c r="F337" s="50">
        <v>44311</v>
      </c>
      <c r="G337" s="50">
        <v>44320</v>
      </c>
      <c r="H337">
        <v>5</v>
      </c>
      <c r="I337">
        <v>2020</v>
      </c>
      <c r="J337" t="s">
        <v>5</v>
      </c>
      <c r="K337">
        <v>12</v>
      </c>
      <c r="L337">
        <v>0.40555555555555561</v>
      </c>
      <c r="M337">
        <v>4.8666666666666671</v>
      </c>
      <c r="N337">
        <v>10</v>
      </c>
      <c r="O337">
        <v>0.48666666666666669</v>
      </c>
      <c r="P337">
        <v>1.2</v>
      </c>
      <c r="Q33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37" s="50">
        <f>DATE(YEAR(tb_list[[#This Row],[Start Date]]),1,1)+(WEEKNUM(tb_list[[#This Row],[Start Date]])-1)*7-WEEKDAY(DATE(YEAR(tb_list[[#This Row],[Start Date]]),1,1))+$V$1</f>
        <v>44317</v>
      </c>
      <c r="S337" s="48">
        <f>IF(R337&gt;tb_list[[#This Row],[Start Date]],WEEKNUM(tb_list[[#This Row],[Start Date]])-1,WEEKNUM(tb_list[[#This Row],[Start Date]]))</f>
        <v>17</v>
      </c>
      <c r="T337">
        <f>YEAR(tb_list[[#This Row],[Start Date]])</f>
        <v>2021</v>
      </c>
    </row>
    <row r="338" spans="1:20" x14ac:dyDescent="0.3">
      <c r="A338">
        <v>48239</v>
      </c>
      <c r="B338" t="s">
        <v>390</v>
      </c>
      <c r="C338" t="s">
        <v>16</v>
      </c>
      <c r="D338" t="s">
        <v>59</v>
      </c>
      <c r="E338">
        <v>6.95</v>
      </c>
      <c r="F338" s="50">
        <v>44928</v>
      </c>
      <c r="G338" s="50">
        <v>44944</v>
      </c>
      <c r="H338">
        <v>3</v>
      </c>
      <c r="I338">
        <v>2022</v>
      </c>
      <c r="J338" t="s">
        <v>9</v>
      </c>
      <c r="K338">
        <v>12</v>
      </c>
      <c r="L338">
        <v>0.39444444444444438</v>
      </c>
      <c r="M338">
        <v>4.7333333333333334</v>
      </c>
      <c r="N338" s="26">
        <v>17</v>
      </c>
      <c r="O338">
        <v>0.27843137254901962</v>
      </c>
      <c r="P338">
        <v>0.70588235294117652</v>
      </c>
      <c r="Q33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38" s="50">
        <f>DATE(YEAR(tb_list[[#This Row],[Start Date]]),1,1)+(WEEKNUM(tb_list[[#This Row],[Start Date]])-1)*7-WEEKDAY(DATE(YEAR(tb_list[[#This Row],[Start Date]]),1,1))+$V$1</f>
        <v>44933</v>
      </c>
      <c r="S338" s="48">
        <f>IF(R338&gt;tb_list[[#This Row],[Start Date]],WEEKNUM(tb_list[[#This Row],[Start Date]])-1,WEEKNUM(tb_list[[#This Row],[Start Date]]))</f>
        <v>0</v>
      </c>
      <c r="T338">
        <f>YEAR(tb_list[[#This Row],[Start Date]])</f>
        <v>2023</v>
      </c>
    </row>
    <row r="339" spans="1:20" x14ac:dyDescent="0.3">
      <c r="A339">
        <v>40165</v>
      </c>
      <c r="B339" t="s">
        <v>391</v>
      </c>
      <c r="C339" t="s">
        <v>16</v>
      </c>
      <c r="D339" t="s">
        <v>4</v>
      </c>
      <c r="E339">
        <v>5.38</v>
      </c>
      <c r="F339" s="50">
        <v>44166</v>
      </c>
      <c r="G339" s="50">
        <v>44171</v>
      </c>
      <c r="H339">
        <v>5</v>
      </c>
      <c r="I339">
        <v>2020</v>
      </c>
      <c r="J339" t="s">
        <v>17</v>
      </c>
      <c r="K339">
        <v>12</v>
      </c>
      <c r="L339">
        <v>0.40944444444444439</v>
      </c>
      <c r="M339">
        <v>4.9133333333333331</v>
      </c>
      <c r="N339" s="26">
        <v>6</v>
      </c>
      <c r="O339">
        <v>0.81888888888888889</v>
      </c>
      <c r="P339">
        <v>2</v>
      </c>
      <c r="Q33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39" s="50">
        <f>DATE(YEAR(tb_list[[#This Row],[Start Date]]),1,1)+(WEEKNUM(tb_list[[#This Row],[Start Date]])-1)*7-WEEKDAY(DATE(YEAR(tb_list[[#This Row],[Start Date]]),1,1))+$V$1</f>
        <v>44170</v>
      </c>
      <c r="S339" s="48">
        <f>IF(R339&gt;tb_list[[#This Row],[Start Date]],WEEKNUM(tb_list[[#This Row],[Start Date]])-1,WEEKNUM(tb_list[[#This Row],[Start Date]]))</f>
        <v>48</v>
      </c>
      <c r="T339">
        <f>YEAR(tb_list[[#This Row],[Start Date]])</f>
        <v>2020</v>
      </c>
    </row>
    <row r="340" spans="1:20" x14ac:dyDescent="0.3">
      <c r="A340">
        <v>49556</v>
      </c>
      <c r="B340" t="s">
        <v>777</v>
      </c>
      <c r="C340" t="s">
        <v>16</v>
      </c>
      <c r="D340" t="s">
        <v>31</v>
      </c>
      <c r="E340">
        <v>6.51</v>
      </c>
      <c r="F340" s="50">
        <v>45213</v>
      </c>
      <c r="G340" s="50">
        <v>45234</v>
      </c>
      <c r="H340">
        <v>6</v>
      </c>
      <c r="I340">
        <v>2022</v>
      </c>
      <c r="J340" t="s">
        <v>17</v>
      </c>
      <c r="K340">
        <v>24</v>
      </c>
      <c r="L340">
        <v>0.3972222222222222</v>
      </c>
      <c r="M340">
        <v>9.5333333333333332</v>
      </c>
      <c r="N340">
        <v>22</v>
      </c>
      <c r="O340">
        <v>0.43333333333333329</v>
      </c>
      <c r="P340">
        <v>1.0909090909090911</v>
      </c>
      <c r="Q34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40" s="50">
        <f>DATE(YEAR(tb_list[[#This Row],[Start Date]]),1,1)+(WEEKNUM(tb_list[[#This Row],[Start Date]])-1)*7-WEEKDAY(DATE(YEAR(tb_list[[#This Row],[Start Date]]),1,1))+$V$1</f>
        <v>45213</v>
      </c>
      <c r="S340" s="48">
        <f>IF(R340&gt;tb_list[[#This Row],[Start Date]],WEEKNUM(tb_list[[#This Row],[Start Date]])-1,WEEKNUM(tb_list[[#This Row],[Start Date]]))</f>
        <v>41</v>
      </c>
      <c r="T340">
        <f>YEAR(tb_list[[#This Row],[Start Date]])</f>
        <v>2023</v>
      </c>
    </row>
    <row r="341" spans="1:20" x14ac:dyDescent="0.3">
      <c r="A341">
        <v>189</v>
      </c>
      <c r="B341" t="s">
        <v>392</v>
      </c>
      <c r="C341" t="s">
        <v>16</v>
      </c>
      <c r="D341" t="s">
        <v>22</v>
      </c>
      <c r="E341">
        <v>7.1</v>
      </c>
      <c r="F341" s="50">
        <v>42647</v>
      </c>
      <c r="G341" s="50">
        <v>42696</v>
      </c>
      <c r="H341">
        <v>5</v>
      </c>
      <c r="I341">
        <v>2000</v>
      </c>
      <c r="J341" t="s">
        <v>17</v>
      </c>
      <c r="K341">
        <v>24</v>
      </c>
      <c r="L341">
        <v>0.38333333333333341</v>
      </c>
      <c r="M341">
        <v>9.2000000000000011</v>
      </c>
      <c r="N341" s="26">
        <v>50</v>
      </c>
      <c r="O341">
        <v>0.184</v>
      </c>
      <c r="P341">
        <v>0.48</v>
      </c>
      <c r="Q34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41" s="50">
        <f>DATE(YEAR(tb_list[[#This Row],[Start Date]]),1,1)+(WEEKNUM(tb_list[[#This Row],[Start Date]])-1)*7-WEEKDAY(DATE(YEAR(tb_list[[#This Row],[Start Date]]),1,1))+$V$1</f>
        <v>42651</v>
      </c>
      <c r="S341" s="48">
        <f>IF(R341&gt;tb_list[[#This Row],[Start Date]],WEEKNUM(tb_list[[#This Row],[Start Date]])-1,WEEKNUM(tb_list[[#This Row],[Start Date]]))</f>
        <v>40</v>
      </c>
      <c r="T341">
        <f>YEAR(tb_list[[#This Row],[Start Date]])</f>
        <v>2016</v>
      </c>
    </row>
    <row r="342" spans="1:20" x14ac:dyDescent="0.3">
      <c r="A342">
        <v>49751</v>
      </c>
      <c r="B342" t="s">
        <v>393</v>
      </c>
      <c r="C342" t="s">
        <v>69</v>
      </c>
      <c r="D342" t="s">
        <v>4</v>
      </c>
      <c r="E342">
        <v>6.9</v>
      </c>
      <c r="F342" s="50">
        <v>44990</v>
      </c>
      <c r="G342" s="50">
        <v>44990</v>
      </c>
      <c r="H342">
        <v>5</v>
      </c>
      <c r="I342">
        <v>2021</v>
      </c>
      <c r="J342" t="s">
        <v>5</v>
      </c>
      <c r="K342">
        <v>1</v>
      </c>
      <c r="L342">
        <v>6.0833333333333343E-2</v>
      </c>
      <c r="M342">
        <v>6.0833333333333343E-2</v>
      </c>
      <c r="N342">
        <v>1</v>
      </c>
      <c r="O342">
        <v>6.0833333333333343E-2</v>
      </c>
      <c r="P342">
        <v>1</v>
      </c>
      <c r="Q34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42" s="50">
        <f>DATE(YEAR(tb_list[[#This Row],[Start Date]]),1,1)+(WEEKNUM(tb_list[[#This Row],[Start Date]])-1)*7-WEEKDAY(DATE(YEAR(tb_list[[#This Row],[Start Date]]),1,1))+$V$1</f>
        <v>44996</v>
      </c>
      <c r="S342" s="48">
        <f>IF(R342&gt;tb_list[[#This Row],[Start Date]],WEEKNUM(tb_list[[#This Row],[Start Date]])-1,WEEKNUM(tb_list[[#This Row],[Start Date]]))</f>
        <v>9</v>
      </c>
      <c r="T342">
        <f>YEAR(tb_list[[#This Row],[Start Date]])</f>
        <v>2023</v>
      </c>
    </row>
    <row r="343" spans="1:20" x14ac:dyDescent="0.3">
      <c r="A343">
        <v>1445</v>
      </c>
      <c r="B343" t="s">
        <v>778</v>
      </c>
      <c r="C343" t="s">
        <v>16</v>
      </c>
      <c r="D343" t="s">
        <v>22</v>
      </c>
      <c r="E343">
        <v>6.67</v>
      </c>
      <c r="F343" s="50">
        <v>45086</v>
      </c>
      <c r="G343" s="50">
        <v>45175</v>
      </c>
      <c r="H343">
        <v>5</v>
      </c>
      <c r="I343">
        <v>1967</v>
      </c>
      <c r="J343" t="s">
        <v>17</v>
      </c>
      <c r="K343">
        <v>52</v>
      </c>
      <c r="L343">
        <v>0.42805555555555558</v>
      </c>
      <c r="M343">
        <v>22.25888888888889</v>
      </c>
      <c r="N343">
        <v>90</v>
      </c>
      <c r="O343">
        <v>0.24732098765432101</v>
      </c>
      <c r="P343">
        <v>0.57777777777777772</v>
      </c>
      <c r="Q34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43" s="50">
        <f>DATE(YEAR(tb_list[[#This Row],[Start Date]]),1,1)+(WEEKNUM(tb_list[[#This Row],[Start Date]])-1)*7-WEEKDAY(DATE(YEAR(tb_list[[#This Row],[Start Date]]),1,1))+$V$1</f>
        <v>45087</v>
      </c>
      <c r="S343" s="48">
        <f>IF(R343&gt;tb_list[[#This Row],[Start Date]],WEEKNUM(tb_list[[#This Row],[Start Date]])-1,WEEKNUM(tb_list[[#This Row],[Start Date]]))</f>
        <v>22</v>
      </c>
      <c r="T343">
        <f>YEAR(tb_list[[#This Row],[Start Date]])</f>
        <v>2023</v>
      </c>
    </row>
    <row r="344" spans="1:20" x14ac:dyDescent="0.3">
      <c r="A344">
        <v>39071</v>
      </c>
      <c r="B344" t="s">
        <v>394</v>
      </c>
      <c r="C344" t="s">
        <v>16</v>
      </c>
      <c r="D344" t="s">
        <v>105</v>
      </c>
      <c r="E344">
        <v>7.64</v>
      </c>
      <c r="F344" s="50">
        <v>43808</v>
      </c>
      <c r="G344" s="50">
        <v>43814</v>
      </c>
      <c r="H344">
        <v>6</v>
      </c>
      <c r="I344">
        <v>2019</v>
      </c>
      <c r="J344" t="s">
        <v>5</v>
      </c>
      <c r="K344">
        <v>12</v>
      </c>
      <c r="L344">
        <v>0.4</v>
      </c>
      <c r="M344">
        <v>4.8000000000000007</v>
      </c>
      <c r="N344" s="26">
        <v>7</v>
      </c>
      <c r="O344">
        <v>0.68571428571428583</v>
      </c>
      <c r="P344">
        <v>1.714285714285714</v>
      </c>
      <c r="Q34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44" s="50">
        <f>DATE(YEAR(tb_list[[#This Row],[Start Date]]),1,1)+(WEEKNUM(tb_list[[#This Row],[Start Date]])-1)*7-WEEKDAY(DATE(YEAR(tb_list[[#This Row],[Start Date]]),1,1))+$V$1</f>
        <v>43813</v>
      </c>
      <c r="S344" s="48">
        <f>IF(R344&gt;tb_list[[#This Row],[Start Date]],WEEKNUM(tb_list[[#This Row],[Start Date]])-1,WEEKNUM(tb_list[[#This Row],[Start Date]]))</f>
        <v>49</v>
      </c>
      <c r="T344">
        <f>YEAR(tb_list[[#This Row],[Start Date]])</f>
        <v>2019</v>
      </c>
    </row>
    <row r="345" spans="1:20" x14ac:dyDescent="0.3">
      <c r="A345">
        <v>40755</v>
      </c>
      <c r="B345" t="s">
        <v>779</v>
      </c>
      <c r="C345" t="s">
        <v>3</v>
      </c>
      <c r="D345" t="s">
        <v>105</v>
      </c>
      <c r="E345">
        <v>6.05</v>
      </c>
      <c r="F345" s="50">
        <v>45066</v>
      </c>
      <c r="G345" s="50">
        <v>45069</v>
      </c>
      <c r="H345">
        <v>5</v>
      </c>
      <c r="I345">
        <v>2019</v>
      </c>
      <c r="J345" t="s">
        <v>17</v>
      </c>
      <c r="K345">
        <v>36</v>
      </c>
      <c r="L345">
        <v>6.9444444444444441E-3</v>
      </c>
      <c r="M345">
        <v>0.25</v>
      </c>
      <c r="N345">
        <v>4</v>
      </c>
      <c r="O345">
        <v>6.25E-2</v>
      </c>
      <c r="P345">
        <v>9</v>
      </c>
      <c r="Q34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45" s="50">
        <f>DATE(YEAR(tb_list[[#This Row],[Start Date]]),1,1)+(WEEKNUM(tb_list[[#This Row],[Start Date]])-1)*7-WEEKDAY(DATE(YEAR(tb_list[[#This Row],[Start Date]]),1,1))+$V$1</f>
        <v>45066</v>
      </c>
      <c r="S345" s="48">
        <f>IF(R345&gt;tb_list[[#This Row],[Start Date]],WEEKNUM(tb_list[[#This Row],[Start Date]])-1,WEEKNUM(tb_list[[#This Row],[Start Date]]))</f>
        <v>20</v>
      </c>
      <c r="T345">
        <f>YEAR(tb_list[[#This Row],[Start Date]])</f>
        <v>2023</v>
      </c>
    </row>
    <row r="346" spans="1:20" x14ac:dyDescent="0.3">
      <c r="A346">
        <v>42745</v>
      </c>
      <c r="B346" t="s">
        <v>780</v>
      </c>
      <c r="C346" t="s">
        <v>16</v>
      </c>
      <c r="D346" t="s">
        <v>105</v>
      </c>
      <c r="E346">
        <v>7.86</v>
      </c>
      <c r="F346" s="50">
        <v>45060</v>
      </c>
      <c r="G346" s="50">
        <v>45088</v>
      </c>
      <c r="H346">
        <v>6</v>
      </c>
      <c r="I346">
        <v>2022</v>
      </c>
      <c r="J346" t="s">
        <v>17</v>
      </c>
      <c r="K346">
        <v>12</v>
      </c>
      <c r="L346">
        <v>0.40277777777777779</v>
      </c>
      <c r="M346">
        <v>4.8333333333333339</v>
      </c>
      <c r="N346" s="26">
        <v>29</v>
      </c>
      <c r="O346">
        <v>0.16666666666666671</v>
      </c>
      <c r="P346">
        <v>0.41379310344827591</v>
      </c>
      <c r="Q34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46" s="50">
        <f>DATE(YEAR(tb_list[[#This Row],[Start Date]]),1,1)+(WEEKNUM(tb_list[[#This Row],[Start Date]])-1)*7-WEEKDAY(DATE(YEAR(tb_list[[#This Row],[Start Date]]),1,1))+$V$1</f>
        <v>45066</v>
      </c>
      <c r="S346" s="48">
        <f>IF(R346&gt;tb_list[[#This Row],[Start Date]],WEEKNUM(tb_list[[#This Row],[Start Date]])-1,WEEKNUM(tb_list[[#This Row],[Start Date]]))</f>
        <v>19</v>
      </c>
      <c r="T346">
        <f>YEAR(tb_list[[#This Row],[Start Date]])</f>
        <v>2023</v>
      </c>
    </row>
    <row r="347" spans="1:20" x14ac:dyDescent="0.3">
      <c r="A347">
        <v>37599</v>
      </c>
      <c r="B347" t="s">
        <v>395</v>
      </c>
      <c r="C347" t="s">
        <v>16</v>
      </c>
      <c r="D347" t="s">
        <v>108</v>
      </c>
      <c r="E347">
        <v>6.55</v>
      </c>
      <c r="F347" s="50">
        <v>44364</v>
      </c>
      <c r="G347" s="50">
        <v>44365</v>
      </c>
      <c r="H347">
        <v>7</v>
      </c>
      <c r="I347">
        <v>2020</v>
      </c>
      <c r="J347" t="s">
        <v>19</v>
      </c>
      <c r="K347">
        <v>12</v>
      </c>
      <c r="L347">
        <v>0.40305555555555561</v>
      </c>
      <c r="M347">
        <v>4.8366666666666669</v>
      </c>
      <c r="N347">
        <v>2</v>
      </c>
      <c r="O347">
        <v>2.418333333333333</v>
      </c>
      <c r="P347">
        <v>6</v>
      </c>
      <c r="Q34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47" s="50">
        <f>DATE(YEAR(tb_list[[#This Row],[Start Date]]),1,1)+(WEEKNUM(tb_list[[#This Row],[Start Date]])-1)*7-WEEKDAY(DATE(YEAR(tb_list[[#This Row],[Start Date]]),1,1))+$V$1</f>
        <v>44366</v>
      </c>
      <c r="S347" s="48">
        <f>IF(R347&gt;tb_list[[#This Row],[Start Date]],WEEKNUM(tb_list[[#This Row],[Start Date]])-1,WEEKNUM(tb_list[[#This Row],[Start Date]]))</f>
        <v>24</v>
      </c>
      <c r="T347">
        <f>YEAR(tb_list[[#This Row],[Start Date]])</f>
        <v>2021</v>
      </c>
    </row>
    <row r="348" spans="1:20" x14ac:dyDescent="0.3">
      <c r="A348">
        <v>1164</v>
      </c>
      <c r="B348" t="s">
        <v>396</v>
      </c>
      <c r="C348" t="s">
        <v>16</v>
      </c>
      <c r="D348" t="s">
        <v>59</v>
      </c>
      <c r="E348">
        <v>7.16</v>
      </c>
      <c r="F348" s="50">
        <v>44642</v>
      </c>
      <c r="G348" s="50">
        <v>44658</v>
      </c>
      <c r="H348">
        <v>6</v>
      </c>
      <c r="I348">
        <v>2001</v>
      </c>
      <c r="J348" t="s">
        <v>17</v>
      </c>
      <c r="K348">
        <v>24</v>
      </c>
      <c r="L348">
        <v>0.38333333333333341</v>
      </c>
      <c r="M348">
        <v>9.2000000000000011</v>
      </c>
      <c r="N348">
        <v>17</v>
      </c>
      <c r="O348">
        <v>0.54117647058823537</v>
      </c>
      <c r="P348">
        <v>1.411764705882353</v>
      </c>
      <c r="Q34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48" s="50">
        <f>DATE(YEAR(tb_list[[#This Row],[Start Date]]),1,1)+(WEEKNUM(tb_list[[#This Row],[Start Date]])-1)*7-WEEKDAY(DATE(YEAR(tb_list[[#This Row],[Start Date]]),1,1))+$V$1</f>
        <v>44646</v>
      </c>
      <c r="S348" s="48">
        <f>IF(R348&gt;tb_list[[#This Row],[Start Date]],WEEKNUM(tb_list[[#This Row],[Start Date]])-1,WEEKNUM(tb_list[[#This Row],[Start Date]]))</f>
        <v>12</v>
      </c>
      <c r="T348">
        <f>YEAR(tb_list[[#This Row],[Start Date]])</f>
        <v>2022</v>
      </c>
    </row>
    <row r="349" spans="1:20" x14ac:dyDescent="0.3">
      <c r="A349">
        <v>37979</v>
      </c>
      <c r="B349" t="s">
        <v>397</v>
      </c>
      <c r="C349" t="s">
        <v>16</v>
      </c>
      <c r="D349" t="s">
        <v>22</v>
      </c>
      <c r="E349">
        <v>6.33</v>
      </c>
      <c r="F349" s="50">
        <v>43564</v>
      </c>
      <c r="G349" s="50">
        <v>43575</v>
      </c>
      <c r="H349">
        <v>6</v>
      </c>
      <c r="I349">
        <v>2019</v>
      </c>
      <c r="J349" t="s">
        <v>9</v>
      </c>
      <c r="K349">
        <v>12</v>
      </c>
      <c r="L349">
        <v>0.40333333333333332</v>
      </c>
      <c r="M349">
        <v>4.84</v>
      </c>
      <c r="N349" s="26">
        <v>12</v>
      </c>
      <c r="O349">
        <v>0.40333333333333332</v>
      </c>
      <c r="P349">
        <v>1</v>
      </c>
      <c r="Q34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49" s="50">
        <f>DATE(YEAR(tb_list[[#This Row],[Start Date]]),1,1)+(WEEKNUM(tb_list[[#This Row],[Start Date]])-1)*7-WEEKDAY(DATE(YEAR(tb_list[[#This Row],[Start Date]]),1,1))+$V$1</f>
        <v>43568</v>
      </c>
      <c r="S349" s="48">
        <f>IF(R349&gt;tb_list[[#This Row],[Start Date]],WEEKNUM(tb_list[[#This Row],[Start Date]])-1,WEEKNUM(tb_list[[#This Row],[Start Date]]))</f>
        <v>14</v>
      </c>
      <c r="T349">
        <f>YEAR(tb_list[[#This Row],[Start Date]])</f>
        <v>2019</v>
      </c>
    </row>
    <row r="350" spans="1:20" x14ac:dyDescent="0.3">
      <c r="A350">
        <v>48842</v>
      </c>
      <c r="B350" t="s">
        <v>781</v>
      </c>
      <c r="C350" t="s">
        <v>16</v>
      </c>
      <c r="D350" t="s">
        <v>59</v>
      </c>
      <c r="E350">
        <v>6.39</v>
      </c>
      <c r="F350" s="50">
        <v>45043</v>
      </c>
      <c r="G350" s="50">
        <v>45047</v>
      </c>
      <c r="H350">
        <v>5</v>
      </c>
      <c r="I350">
        <v>2022</v>
      </c>
      <c r="J350" t="s">
        <v>17</v>
      </c>
      <c r="K350">
        <v>12</v>
      </c>
      <c r="L350">
        <v>0.4</v>
      </c>
      <c r="M350">
        <v>4.8000000000000007</v>
      </c>
      <c r="N350" s="26">
        <v>5</v>
      </c>
      <c r="O350">
        <v>0.96000000000000019</v>
      </c>
      <c r="P350">
        <v>2.4</v>
      </c>
      <c r="Q35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50" s="50">
        <f>DATE(YEAR(tb_list[[#This Row],[Start Date]]),1,1)+(WEEKNUM(tb_list[[#This Row],[Start Date]])-1)*7-WEEKDAY(DATE(YEAR(tb_list[[#This Row],[Start Date]]),1,1))+$V$1</f>
        <v>45045</v>
      </c>
      <c r="S350" s="48">
        <f>IF(R350&gt;tb_list[[#This Row],[Start Date]],WEEKNUM(tb_list[[#This Row],[Start Date]])-1,WEEKNUM(tb_list[[#This Row],[Start Date]]))</f>
        <v>16</v>
      </c>
      <c r="T350">
        <f>YEAR(tb_list[[#This Row],[Start Date]])</f>
        <v>2023</v>
      </c>
    </row>
    <row r="351" spans="1:20" x14ac:dyDescent="0.3">
      <c r="A351">
        <v>40571</v>
      </c>
      <c r="B351" t="s">
        <v>782</v>
      </c>
      <c r="C351" t="s">
        <v>16</v>
      </c>
      <c r="D351" t="s">
        <v>59</v>
      </c>
      <c r="E351">
        <v>7.55</v>
      </c>
      <c r="F351" s="50">
        <v>45193</v>
      </c>
      <c r="G351" s="50">
        <v>45228</v>
      </c>
      <c r="H351">
        <v>7</v>
      </c>
      <c r="I351">
        <v>2020</v>
      </c>
      <c r="J351" t="s">
        <v>19</v>
      </c>
      <c r="K351">
        <v>12</v>
      </c>
      <c r="L351">
        <v>0.4</v>
      </c>
      <c r="M351">
        <v>4.8000000000000007</v>
      </c>
      <c r="N351" s="26">
        <v>36</v>
      </c>
      <c r="O351">
        <v>0.13333333333333339</v>
      </c>
      <c r="P351">
        <v>0.33333333333333331</v>
      </c>
      <c r="Q35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51" s="50">
        <f>DATE(YEAR(tb_list[[#This Row],[Start Date]]),1,1)+(WEEKNUM(tb_list[[#This Row],[Start Date]])-1)*7-WEEKDAY(DATE(YEAR(tb_list[[#This Row],[Start Date]]),1,1))+$V$1</f>
        <v>45199</v>
      </c>
      <c r="S351" s="48">
        <f>IF(R351&gt;tb_list[[#This Row],[Start Date]],WEEKNUM(tb_list[[#This Row],[Start Date]])-1,WEEKNUM(tb_list[[#This Row],[Start Date]]))</f>
        <v>38</v>
      </c>
      <c r="T351">
        <f>YEAR(tb_list[[#This Row],[Start Date]])</f>
        <v>2023</v>
      </c>
    </row>
    <row r="352" spans="1:20" x14ac:dyDescent="0.3">
      <c r="A352">
        <v>37576</v>
      </c>
      <c r="B352" t="s">
        <v>398</v>
      </c>
      <c r="C352" t="s">
        <v>16</v>
      </c>
      <c r="D352" t="s">
        <v>59</v>
      </c>
      <c r="E352">
        <v>5.84</v>
      </c>
      <c r="F352" s="50">
        <v>44446</v>
      </c>
      <c r="G352" s="50">
        <v>44466</v>
      </c>
      <c r="H352">
        <v>5</v>
      </c>
      <c r="I352">
        <v>2020</v>
      </c>
      <c r="J352" t="s">
        <v>9</v>
      </c>
      <c r="K352">
        <v>13</v>
      </c>
      <c r="L352">
        <v>0.3963888888888889</v>
      </c>
      <c r="M352">
        <v>5.1530555555555564</v>
      </c>
      <c r="N352" s="26">
        <v>21</v>
      </c>
      <c r="O352">
        <v>0.2453835978835979</v>
      </c>
      <c r="P352">
        <v>0.61904761904761907</v>
      </c>
      <c r="Q35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52" s="50">
        <f>DATE(YEAR(tb_list[[#This Row],[Start Date]]),1,1)+(WEEKNUM(tb_list[[#This Row],[Start Date]])-1)*7-WEEKDAY(DATE(YEAR(tb_list[[#This Row],[Start Date]]),1,1))+$V$1</f>
        <v>44450</v>
      </c>
      <c r="S352" s="48">
        <f>IF(R352&gt;tb_list[[#This Row],[Start Date]],WEEKNUM(tb_list[[#This Row],[Start Date]])-1,WEEKNUM(tb_list[[#This Row],[Start Date]]))</f>
        <v>36</v>
      </c>
      <c r="T352">
        <f>YEAR(tb_list[[#This Row],[Start Date]])</f>
        <v>2021</v>
      </c>
    </row>
    <row r="353" spans="1:20" x14ac:dyDescent="0.3">
      <c r="A353">
        <v>41573</v>
      </c>
      <c r="B353" t="s">
        <v>399</v>
      </c>
      <c r="C353" t="s">
        <v>16</v>
      </c>
      <c r="D353" t="s">
        <v>59</v>
      </c>
      <c r="E353">
        <v>6.2</v>
      </c>
      <c r="F353" s="50">
        <v>44490</v>
      </c>
      <c r="G353" s="50">
        <v>44494</v>
      </c>
      <c r="H353">
        <v>4</v>
      </c>
      <c r="I353">
        <v>2021</v>
      </c>
      <c r="J353" t="s">
        <v>9</v>
      </c>
      <c r="K353">
        <v>11</v>
      </c>
      <c r="L353">
        <v>0.3963888888888889</v>
      </c>
      <c r="M353">
        <v>4.3602777777777781</v>
      </c>
      <c r="N353" s="26">
        <v>5</v>
      </c>
      <c r="O353">
        <v>0.87205555555555558</v>
      </c>
      <c r="P353">
        <v>2.2000000000000002</v>
      </c>
      <c r="Q35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53" s="50">
        <f>DATE(YEAR(tb_list[[#This Row],[Start Date]]),1,1)+(WEEKNUM(tb_list[[#This Row],[Start Date]])-1)*7-WEEKDAY(DATE(YEAR(tb_list[[#This Row],[Start Date]]),1,1))+$V$1</f>
        <v>44492</v>
      </c>
      <c r="S353" s="48">
        <f>IF(R353&gt;tb_list[[#This Row],[Start Date]],WEEKNUM(tb_list[[#This Row],[Start Date]])-1,WEEKNUM(tb_list[[#This Row],[Start Date]]))</f>
        <v>42</v>
      </c>
      <c r="T353">
        <f>YEAR(tb_list[[#This Row],[Start Date]])</f>
        <v>2021</v>
      </c>
    </row>
    <row r="354" spans="1:20" x14ac:dyDescent="0.3">
      <c r="A354">
        <v>41549</v>
      </c>
      <c r="B354" t="s">
        <v>400</v>
      </c>
      <c r="C354" t="s">
        <v>8</v>
      </c>
      <c r="D354" t="s">
        <v>59</v>
      </c>
      <c r="E354">
        <v>6.08</v>
      </c>
      <c r="F354" s="50">
        <v>44488</v>
      </c>
      <c r="G354" s="50">
        <v>44488</v>
      </c>
      <c r="H354">
        <v>6</v>
      </c>
      <c r="I354">
        <v>2020</v>
      </c>
      <c r="J354" t="s">
        <v>17</v>
      </c>
      <c r="K354">
        <v>1</v>
      </c>
      <c r="L354">
        <v>0.3963888888888889</v>
      </c>
      <c r="M354">
        <v>0.3963888888888889</v>
      </c>
      <c r="N354">
        <v>1</v>
      </c>
      <c r="O354">
        <v>0.3963888888888889</v>
      </c>
      <c r="P354">
        <v>1</v>
      </c>
      <c r="Q35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54" s="50">
        <f>DATE(YEAR(tb_list[[#This Row],[Start Date]]),1,1)+(WEEKNUM(tb_list[[#This Row],[Start Date]])-1)*7-WEEKDAY(DATE(YEAR(tb_list[[#This Row],[Start Date]]),1,1))+$V$1</f>
        <v>44492</v>
      </c>
      <c r="S354" s="48">
        <f>IF(R354&gt;tb_list[[#This Row],[Start Date]],WEEKNUM(tb_list[[#This Row],[Start Date]])-1,WEEKNUM(tb_list[[#This Row],[Start Date]]))</f>
        <v>42</v>
      </c>
      <c r="T354">
        <f>YEAR(tb_list[[#This Row],[Start Date]])</f>
        <v>2021</v>
      </c>
    </row>
    <row r="355" spans="1:20" x14ac:dyDescent="0.3">
      <c r="A355">
        <v>50218</v>
      </c>
      <c r="B355" t="s">
        <v>401</v>
      </c>
      <c r="C355" t="s">
        <v>69</v>
      </c>
      <c r="D355" t="s">
        <v>108</v>
      </c>
      <c r="E355">
        <v>6.8</v>
      </c>
      <c r="F355" s="50">
        <v>44991</v>
      </c>
      <c r="G355" s="50">
        <v>44991</v>
      </c>
      <c r="H355">
        <v>4</v>
      </c>
      <c r="I355">
        <v>2021</v>
      </c>
      <c r="J355" t="s">
        <v>19</v>
      </c>
      <c r="K355">
        <v>1</v>
      </c>
      <c r="L355">
        <v>5.7500000000000002E-2</v>
      </c>
      <c r="M355">
        <v>5.7500000000000002E-2</v>
      </c>
      <c r="N355">
        <v>1</v>
      </c>
      <c r="O355">
        <v>5.7500000000000002E-2</v>
      </c>
      <c r="P355">
        <v>1</v>
      </c>
      <c r="Q35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55" s="50">
        <f>DATE(YEAR(tb_list[[#This Row],[Start Date]]),1,1)+(WEEKNUM(tb_list[[#This Row],[Start Date]])-1)*7-WEEKDAY(DATE(YEAR(tb_list[[#This Row],[Start Date]]),1,1))+$V$1</f>
        <v>44996</v>
      </c>
      <c r="S355" s="48">
        <f>IF(R355&gt;tb_list[[#This Row],[Start Date]],WEEKNUM(tb_list[[#This Row],[Start Date]])-1,WEEKNUM(tb_list[[#This Row],[Start Date]]))</f>
        <v>9</v>
      </c>
      <c r="T355">
        <f>YEAR(tb_list[[#This Row],[Start Date]])</f>
        <v>2023</v>
      </c>
    </row>
    <row r="356" spans="1:20" x14ac:dyDescent="0.3">
      <c r="A356">
        <v>40496</v>
      </c>
      <c r="B356" t="s">
        <v>402</v>
      </c>
      <c r="C356" t="s">
        <v>16</v>
      </c>
      <c r="D356" t="s">
        <v>59</v>
      </c>
      <c r="E356">
        <v>7.37</v>
      </c>
      <c r="F356" s="50">
        <v>44319</v>
      </c>
      <c r="G356" s="50">
        <v>44324</v>
      </c>
      <c r="H356">
        <v>6</v>
      </c>
      <c r="I356">
        <v>2020</v>
      </c>
      <c r="J356" t="s">
        <v>5</v>
      </c>
      <c r="K356">
        <v>13</v>
      </c>
      <c r="L356">
        <v>0.39444444444444438</v>
      </c>
      <c r="M356">
        <v>5.1277777777777773</v>
      </c>
      <c r="N356">
        <v>6</v>
      </c>
      <c r="O356">
        <v>0.85462962962962952</v>
      </c>
      <c r="P356">
        <v>2.166666666666667</v>
      </c>
      <c r="Q35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56" s="50">
        <f>DATE(YEAR(tb_list[[#This Row],[Start Date]]),1,1)+(WEEKNUM(tb_list[[#This Row],[Start Date]])-1)*7-WEEKDAY(DATE(YEAR(tb_list[[#This Row],[Start Date]]),1,1))+$V$1</f>
        <v>44324</v>
      </c>
      <c r="S356" s="48">
        <f>IF(R356&gt;tb_list[[#This Row],[Start Date]],WEEKNUM(tb_list[[#This Row],[Start Date]])-1,WEEKNUM(tb_list[[#This Row],[Start Date]]))</f>
        <v>18</v>
      </c>
      <c r="T356">
        <f>YEAR(tb_list[[#This Row],[Start Date]])</f>
        <v>2021</v>
      </c>
    </row>
    <row r="357" spans="1:20" x14ac:dyDescent="0.3">
      <c r="A357">
        <v>38297</v>
      </c>
      <c r="B357" t="s">
        <v>403</v>
      </c>
      <c r="C357" t="s">
        <v>16</v>
      </c>
      <c r="D357" t="s">
        <v>59</v>
      </c>
      <c r="E357">
        <v>6.55</v>
      </c>
      <c r="F357" s="50">
        <v>43801</v>
      </c>
      <c r="G357" s="50">
        <v>43808</v>
      </c>
      <c r="H357">
        <v>5</v>
      </c>
      <c r="I357">
        <v>2019</v>
      </c>
      <c r="J357" t="s">
        <v>5</v>
      </c>
      <c r="K357">
        <v>12</v>
      </c>
      <c r="L357">
        <v>0.3963888888888889</v>
      </c>
      <c r="M357">
        <v>4.7566666666666668</v>
      </c>
      <c r="N357" s="26">
        <v>8</v>
      </c>
      <c r="O357">
        <v>0.59458333333333335</v>
      </c>
      <c r="P357">
        <v>1.5</v>
      </c>
      <c r="Q35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57" s="50">
        <f>DATE(YEAR(tb_list[[#This Row],[Start Date]]),1,1)+(WEEKNUM(tb_list[[#This Row],[Start Date]])-1)*7-WEEKDAY(DATE(YEAR(tb_list[[#This Row],[Start Date]]),1,1))+$V$1</f>
        <v>43806</v>
      </c>
      <c r="S357" s="48">
        <f>IF(R357&gt;tb_list[[#This Row],[Start Date]],WEEKNUM(tb_list[[#This Row],[Start Date]])-1,WEEKNUM(tb_list[[#This Row],[Start Date]]))</f>
        <v>48</v>
      </c>
      <c r="T357">
        <f>YEAR(tb_list[[#This Row],[Start Date]])</f>
        <v>2019</v>
      </c>
    </row>
    <row r="358" spans="1:20" x14ac:dyDescent="0.3">
      <c r="A358">
        <v>41265</v>
      </c>
      <c r="B358" t="s">
        <v>404</v>
      </c>
      <c r="C358" t="s">
        <v>16</v>
      </c>
      <c r="D358" t="s">
        <v>36</v>
      </c>
      <c r="E358">
        <v>6.59</v>
      </c>
      <c r="F358" s="50">
        <v>44608</v>
      </c>
      <c r="G358" s="50">
        <v>44618</v>
      </c>
      <c r="H358">
        <v>7</v>
      </c>
      <c r="I358">
        <v>2021</v>
      </c>
      <c r="J358" t="s">
        <v>17</v>
      </c>
      <c r="K358">
        <v>13</v>
      </c>
      <c r="L358">
        <v>0.3963888888888889</v>
      </c>
      <c r="M358">
        <v>5.1530555555555564</v>
      </c>
      <c r="N358" s="26">
        <v>11</v>
      </c>
      <c r="O358">
        <v>0.46845959595959602</v>
      </c>
      <c r="P358">
        <v>1.1818181818181821</v>
      </c>
      <c r="Q35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58" s="50">
        <f>DATE(YEAR(tb_list[[#This Row],[Start Date]]),1,1)+(WEEKNUM(tb_list[[#This Row],[Start Date]])-1)*7-WEEKDAY(DATE(YEAR(tb_list[[#This Row],[Start Date]]),1,1))+$V$1</f>
        <v>44611</v>
      </c>
      <c r="S358" s="48">
        <f>IF(R358&gt;tb_list[[#This Row],[Start Date]],WEEKNUM(tb_list[[#This Row],[Start Date]])-1,WEEKNUM(tb_list[[#This Row],[Start Date]]))</f>
        <v>7</v>
      </c>
      <c r="T358">
        <f>YEAR(tb_list[[#This Row],[Start Date]])</f>
        <v>2022</v>
      </c>
    </row>
    <row r="359" spans="1:20" x14ac:dyDescent="0.3">
      <c r="A359">
        <v>40845</v>
      </c>
      <c r="B359" t="s">
        <v>405</v>
      </c>
      <c r="C359" t="s">
        <v>85</v>
      </c>
      <c r="D359" t="s">
        <v>22</v>
      </c>
      <c r="E359">
        <v>3.98</v>
      </c>
      <c r="F359" s="50">
        <v>44329</v>
      </c>
      <c r="G359" s="50">
        <v>44329</v>
      </c>
      <c r="H359">
        <v>2</v>
      </c>
      <c r="I359">
        <v>2020</v>
      </c>
      <c r="J359" t="s">
        <v>19</v>
      </c>
      <c r="K359">
        <v>1</v>
      </c>
      <c r="L359">
        <v>0.1658333333333333</v>
      </c>
      <c r="M359">
        <v>0.1658333333333333</v>
      </c>
      <c r="N359">
        <v>1</v>
      </c>
      <c r="O359">
        <v>0.1658333333333333</v>
      </c>
      <c r="P359">
        <v>1</v>
      </c>
      <c r="Q35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59" s="50">
        <f>DATE(YEAR(tb_list[[#This Row],[Start Date]]),1,1)+(WEEKNUM(tb_list[[#This Row],[Start Date]])-1)*7-WEEKDAY(DATE(YEAR(tb_list[[#This Row],[Start Date]]),1,1))+$V$1</f>
        <v>44331</v>
      </c>
      <c r="S359" s="48">
        <f>IF(R359&gt;tb_list[[#This Row],[Start Date]],WEEKNUM(tb_list[[#This Row],[Start Date]])-1,WEEKNUM(tb_list[[#This Row],[Start Date]]))</f>
        <v>19</v>
      </c>
      <c r="T359">
        <f>YEAR(tb_list[[#This Row],[Start Date]])</f>
        <v>2021</v>
      </c>
    </row>
    <row r="360" spans="1:20" x14ac:dyDescent="0.3">
      <c r="A360">
        <v>42590</v>
      </c>
      <c r="B360" t="s">
        <v>406</v>
      </c>
      <c r="C360" t="s">
        <v>16</v>
      </c>
      <c r="D360" t="s">
        <v>22</v>
      </c>
      <c r="E360">
        <v>7.54</v>
      </c>
      <c r="F360" s="50">
        <v>44634</v>
      </c>
      <c r="G360" s="50">
        <v>44656</v>
      </c>
      <c r="H360">
        <v>7</v>
      </c>
      <c r="I360">
        <v>2021</v>
      </c>
      <c r="J360" t="s">
        <v>17</v>
      </c>
      <c r="K360">
        <v>12</v>
      </c>
      <c r="L360">
        <v>0.40749999999999997</v>
      </c>
      <c r="M360">
        <v>4.8899999999999997</v>
      </c>
      <c r="N360">
        <v>23</v>
      </c>
      <c r="O360">
        <v>0.21260869565217391</v>
      </c>
      <c r="P360">
        <v>0.52173913043478259</v>
      </c>
      <c r="Q36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60" s="50">
        <f>DATE(YEAR(tb_list[[#This Row],[Start Date]]),1,1)+(WEEKNUM(tb_list[[#This Row],[Start Date]])-1)*7-WEEKDAY(DATE(YEAR(tb_list[[#This Row],[Start Date]]),1,1))+$V$1</f>
        <v>44639</v>
      </c>
      <c r="S360" s="48">
        <f>IF(R360&gt;tb_list[[#This Row],[Start Date]],WEEKNUM(tb_list[[#This Row],[Start Date]])-1,WEEKNUM(tb_list[[#This Row],[Start Date]]))</f>
        <v>11</v>
      </c>
      <c r="T360">
        <f>YEAR(tb_list[[#This Row],[Start Date]])</f>
        <v>2022</v>
      </c>
    </row>
    <row r="361" spans="1:20" x14ac:dyDescent="0.3">
      <c r="A361">
        <v>50597</v>
      </c>
      <c r="B361" t="s">
        <v>407</v>
      </c>
      <c r="C361" t="s">
        <v>3</v>
      </c>
      <c r="D361" t="s">
        <v>69</v>
      </c>
      <c r="E361">
        <v>6.89</v>
      </c>
      <c r="F361" s="50">
        <v>44731</v>
      </c>
      <c r="G361" s="50">
        <v>44731</v>
      </c>
      <c r="H361">
        <v>7</v>
      </c>
      <c r="I361">
        <v>2021</v>
      </c>
      <c r="J361" t="s">
        <v>19</v>
      </c>
      <c r="K361">
        <v>1</v>
      </c>
      <c r="L361">
        <v>0.1080555555555556</v>
      </c>
      <c r="M361">
        <v>0.1080555555555556</v>
      </c>
      <c r="N361" s="26">
        <v>1</v>
      </c>
      <c r="O361">
        <v>0.1080555555555556</v>
      </c>
      <c r="P361">
        <v>1</v>
      </c>
      <c r="Q36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61" s="50">
        <f>DATE(YEAR(tb_list[[#This Row],[Start Date]]),1,1)+(WEEKNUM(tb_list[[#This Row],[Start Date]])-1)*7-WEEKDAY(DATE(YEAR(tb_list[[#This Row],[Start Date]]),1,1))+$V$1</f>
        <v>44737</v>
      </c>
      <c r="S361" s="48">
        <f>IF(R361&gt;tb_list[[#This Row],[Start Date]],WEEKNUM(tb_list[[#This Row],[Start Date]])-1,WEEKNUM(tb_list[[#This Row],[Start Date]]))</f>
        <v>25</v>
      </c>
      <c r="T361">
        <f>YEAR(tb_list[[#This Row],[Start Date]])</f>
        <v>2022</v>
      </c>
    </row>
    <row r="362" spans="1:20" x14ac:dyDescent="0.3">
      <c r="A362">
        <v>37964</v>
      </c>
      <c r="B362" t="s">
        <v>408</v>
      </c>
      <c r="C362" t="s">
        <v>16</v>
      </c>
      <c r="D362" t="s">
        <v>22</v>
      </c>
      <c r="E362">
        <v>6.74</v>
      </c>
      <c r="F362" s="50">
        <v>43662</v>
      </c>
      <c r="G362" s="50">
        <v>43663</v>
      </c>
      <c r="H362">
        <v>6</v>
      </c>
      <c r="I362">
        <v>2019</v>
      </c>
      <c r="J362" t="s">
        <v>17</v>
      </c>
      <c r="K362">
        <v>12</v>
      </c>
      <c r="L362">
        <v>0.39333333333333331</v>
      </c>
      <c r="M362">
        <v>4.72</v>
      </c>
      <c r="N362" s="26">
        <v>2</v>
      </c>
      <c r="O362">
        <v>2.36</v>
      </c>
      <c r="P362">
        <v>6</v>
      </c>
      <c r="Q36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62" s="50">
        <f>DATE(YEAR(tb_list[[#This Row],[Start Date]]),1,1)+(WEEKNUM(tb_list[[#This Row],[Start Date]])-1)*7-WEEKDAY(DATE(YEAR(tb_list[[#This Row],[Start Date]]),1,1))+$V$1</f>
        <v>43666</v>
      </c>
      <c r="S362" s="48">
        <f>IF(R362&gt;tb_list[[#This Row],[Start Date]],WEEKNUM(tb_list[[#This Row],[Start Date]])-1,WEEKNUM(tb_list[[#This Row],[Start Date]]))</f>
        <v>28</v>
      </c>
      <c r="T362">
        <f>YEAR(tb_list[[#This Row],[Start Date]])</f>
        <v>2019</v>
      </c>
    </row>
    <row r="363" spans="1:20" x14ac:dyDescent="0.3">
      <c r="A363">
        <v>39972</v>
      </c>
      <c r="B363" t="s">
        <v>409</v>
      </c>
      <c r="C363" t="s">
        <v>50</v>
      </c>
      <c r="D363" t="s">
        <v>22</v>
      </c>
      <c r="E363">
        <v>7.12</v>
      </c>
      <c r="F363" s="50">
        <v>43755</v>
      </c>
      <c r="G363" s="50">
        <v>43755</v>
      </c>
      <c r="H363">
        <v>6</v>
      </c>
      <c r="I363">
        <v>2019</v>
      </c>
      <c r="J363" t="s">
        <v>5</v>
      </c>
      <c r="K363">
        <v>2</v>
      </c>
      <c r="L363">
        <v>0.45277777777777778</v>
      </c>
      <c r="M363">
        <v>0.90555555555555556</v>
      </c>
      <c r="N363" s="26">
        <v>1</v>
      </c>
      <c r="O363">
        <v>0.90555555555555556</v>
      </c>
      <c r="P363">
        <v>2</v>
      </c>
      <c r="Q36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63" s="50">
        <f>DATE(YEAR(tb_list[[#This Row],[Start Date]]),1,1)+(WEEKNUM(tb_list[[#This Row],[Start Date]])-1)*7-WEEKDAY(DATE(YEAR(tb_list[[#This Row],[Start Date]]),1,1))+$V$1</f>
        <v>43757</v>
      </c>
      <c r="S363" s="48">
        <f>IF(R363&gt;tb_list[[#This Row],[Start Date]],WEEKNUM(tb_list[[#This Row],[Start Date]])-1,WEEKNUM(tb_list[[#This Row],[Start Date]]))</f>
        <v>41</v>
      </c>
      <c r="T363">
        <f>YEAR(tb_list[[#This Row],[Start Date]])</f>
        <v>2019</v>
      </c>
    </row>
    <row r="364" spans="1:20" x14ac:dyDescent="0.3">
      <c r="A364">
        <v>39382</v>
      </c>
      <c r="B364" t="s">
        <v>410</v>
      </c>
      <c r="C364" t="s">
        <v>50</v>
      </c>
      <c r="D364" t="s">
        <v>22</v>
      </c>
      <c r="E364">
        <v>6.78</v>
      </c>
      <c r="F364" s="50">
        <v>44064</v>
      </c>
      <c r="G364" s="50">
        <v>44064</v>
      </c>
      <c r="H364">
        <v>6</v>
      </c>
      <c r="I364">
        <v>2019</v>
      </c>
      <c r="J364" t="s">
        <v>19</v>
      </c>
      <c r="K364">
        <v>1</v>
      </c>
      <c r="L364">
        <v>0.41916666666666669</v>
      </c>
      <c r="M364">
        <v>0.41916666666666669</v>
      </c>
      <c r="N364" s="26">
        <v>1</v>
      </c>
      <c r="O364">
        <v>0.41916666666666669</v>
      </c>
      <c r="P364">
        <v>1</v>
      </c>
      <c r="Q36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64" s="50">
        <f>DATE(YEAR(tb_list[[#This Row],[Start Date]]),1,1)+(WEEKNUM(tb_list[[#This Row],[Start Date]])-1)*7-WEEKDAY(DATE(YEAR(tb_list[[#This Row],[Start Date]]),1,1))+$V$1</f>
        <v>44065</v>
      </c>
      <c r="S364" s="48">
        <f>IF(R364&gt;tb_list[[#This Row],[Start Date]],WEEKNUM(tb_list[[#This Row],[Start Date]])-1,WEEKNUM(tb_list[[#This Row],[Start Date]]))</f>
        <v>33</v>
      </c>
      <c r="T364">
        <f>YEAR(tb_list[[#This Row],[Start Date]])</f>
        <v>2020</v>
      </c>
    </row>
    <row r="365" spans="1:20" x14ac:dyDescent="0.3">
      <c r="A365">
        <v>22093</v>
      </c>
      <c r="B365" t="s">
        <v>411</v>
      </c>
      <c r="C365" t="s">
        <v>69</v>
      </c>
      <c r="D365" t="s">
        <v>4</v>
      </c>
      <c r="E365">
        <v>5.57</v>
      </c>
      <c r="F365" s="50">
        <v>44120</v>
      </c>
      <c r="G365" s="50">
        <v>44120</v>
      </c>
      <c r="H365">
        <v>5</v>
      </c>
      <c r="I365">
        <v>2001</v>
      </c>
      <c r="J365" t="s">
        <v>9</v>
      </c>
      <c r="K365">
        <v>1</v>
      </c>
      <c r="L365">
        <v>7.5277777777777777E-2</v>
      </c>
      <c r="M365">
        <v>7.5277777777777777E-2</v>
      </c>
      <c r="N365" s="26">
        <v>1</v>
      </c>
      <c r="O365">
        <v>7.5277777777777777E-2</v>
      </c>
      <c r="P365">
        <v>1</v>
      </c>
      <c r="Q36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65" s="50">
        <f>DATE(YEAR(tb_list[[#This Row],[Start Date]]),1,1)+(WEEKNUM(tb_list[[#This Row],[Start Date]])-1)*7-WEEKDAY(DATE(YEAR(tb_list[[#This Row],[Start Date]]),1,1))+$V$1</f>
        <v>44121</v>
      </c>
      <c r="S365" s="48">
        <f>IF(R365&gt;tb_list[[#This Row],[Start Date]],WEEKNUM(tb_list[[#This Row],[Start Date]])-1,WEEKNUM(tb_list[[#This Row],[Start Date]]))</f>
        <v>41</v>
      </c>
      <c r="T365">
        <f>YEAR(tb_list[[#This Row],[Start Date]])</f>
        <v>2020</v>
      </c>
    </row>
    <row r="366" spans="1:20" x14ac:dyDescent="0.3">
      <c r="A366">
        <v>888</v>
      </c>
      <c r="B366" t="s">
        <v>412</v>
      </c>
      <c r="C366" t="s">
        <v>16</v>
      </c>
      <c r="D366" t="s">
        <v>22</v>
      </c>
      <c r="E366">
        <v>6.34</v>
      </c>
      <c r="F366" s="50">
        <v>44788</v>
      </c>
      <c r="G366" s="50">
        <v>44793</v>
      </c>
      <c r="H366">
        <v>4</v>
      </c>
      <c r="I366">
        <v>2000</v>
      </c>
      <c r="J366" t="s">
        <v>9</v>
      </c>
      <c r="K366">
        <v>12</v>
      </c>
      <c r="L366">
        <v>0.4</v>
      </c>
      <c r="M366">
        <v>4.8000000000000007</v>
      </c>
      <c r="N366" s="26">
        <v>6</v>
      </c>
      <c r="O366">
        <v>0.80000000000000016</v>
      </c>
      <c r="P366">
        <v>2</v>
      </c>
      <c r="Q36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66" s="50">
        <f>DATE(YEAR(tb_list[[#This Row],[Start Date]]),1,1)+(WEEKNUM(tb_list[[#This Row],[Start Date]])-1)*7-WEEKDAY(DATE(YEAR(tb_list[[#This Row],[Start Date]]),1,1))+$V$1</f>
        <v>44793</v>
      </c>
      <c r="S366" s="48">
        <f>IF(R366&gt;tb_list[[#This Row],[Start Date]],WEEKNUM(tb_list[[#This Row],[Start Date]])-1,WEEKNUM(tb_list[[#This Row],[Start Date]]))</f>
        <v>33</v>
      </c>
      <c r="T366">
        <f>YEAR(tb_list[[#This Row],[Start Date]])</f>
        <v>2022</v>
      </c>
    </row>
    <row r="367" spans="1:20" x14ac:dyDescent="0.3">
      <c r="A367">
        <v>887</v>
      </c>
      <c r="B367" t="s">
        <v>413</v>
      </c>
      <c r="C367" t="s">
        <v>50</v>
      </c>
      <c r="D367" t="s">
        <v>22</v>
      </c>
      <c r="E367">
        <v>6.25</v>
      </c>
      <c r="F367" s="50">
        <v>44793</v>
      </c>
      <c r="G367" s="50">
        <v>44793</v>
      </c>
      <c r="H367">
        <v>4</v>
      </c>
      <c r="I367">
        <v>2002</v>
      </c>
      <c r="J367" t="s">
        <v>17</v>
      </c>
      <c r="K367">
        <v>1</v>
      </c>
      <c r="L367">
        <v>0.38638888888888889</v>
      </c>
      <c r="M367">
        <v>0.38638888888888889</v>
      </c>
      <c r="N367" s="26">
        <v>1</v>
      </c>
      <c r="O367">
        <v>0.38638888888888889</v>
      </c>
      <c r="P367">
        <v>1</v>
      </c>
      <c r="Q36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67" s="50">
        <f>DATE(YEAR(tb_list[[#This Row],[Start Date]]),1,1)+(WEEKNUM(tb_list[[#This Row],[Start Date]])-1)*7-WEEKDAY(DATE(YEAR(tb_list[[#This Row],[Start Date]]),1,1))+$V$1</f>
        <v>44793</v>
      </c>
      <c r="S367" s="48">
        <f>IF(R367&gt;tb_list[[#This Row],[Start Date]],WEEKNUM(tb_list[[#This Row],[Start Date]])-1,WEEKNUM(tb_list[[#This Row],[Start Date]]))</f>
        <v>34</v>
      </c>
      <c r="T367">
        <f>YEAR(tb_list[[#This Row],[Start Date]])</f>
        <v>2022</v>
      </c>
    </row>
    <row r="368" spans="1:20" x14ac:dyDescent="0.3">
      <c r="A368">
        <v>41812</v>
      </c>
      <c r="B368" t="s">
        <v>414</v>
      </c>
      <c r="C368" t="s">
        <v>16</v>
      </c>
      <c r="D368" t="s">
        <v>22</v>
      </c>
      <c r="E368">
        <v>6.51</v>
      </c>
      <c r="F368" s="50">
        <v>44706</v>
      </c>
      <c r="G368" s="50">
        <v>44741</v>
      </c>
      <c r="H368">
        <v>5</v>
      </c>
      <c r="I368">
        <v>2021</v>
      </c>
      <c r="J368" t="s">
        <v>5</v>
      </c>
      <c r="K368">
        <v>10</v>
      </c>
      <c r="L368">
        <v>0.40388888888888891</v>
      </c>
      <c r="M368">
        <v>4.0388888888888888</v>
      </c>
      <c r="N368" s="26">
        <v>36</v>
      </c>
      <c r="O368">
        <v>0.11219135802469141</v>
      </c>
      <c r="P368">
        <v>0.27777777777777779</v>
      </c>
      <c r="Q36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68" s="50">
        <f>DATE(YEAR(tb_list[[#This Row],[Start Date]]),1,1)+(WEEKNUM(tb_list[[#This Row],[Start Date]])-1)*7-WEEKDAY(DATE(YEAR(tb_list[[#This Row],[Start Date]]),1,1))+$V$1</f>
        <v>44709</v>
      </c>
      <c r="S368" s="48">
        <f>IF(R368&gt;tb_list[[#This Row],[Start Date]],WEEKNUM(tb_list[[#This Row],[Start Date]])-1,WEEKNUM(tb_list[[#This Row],[Start Date]]))</f>
        <v>21</v>
      </c>
      <c r="T368">
        <f>YEAR(tb_list[[#This Row],[Start Date]])</f>
        <v>2022</v>
      </c>
    </row>
    <row r="369" spans="1:20" x14ac:dyDescent="0.3">
      <c r="A369">
        <v>33737</v>
      </c>
      <c r="B369" t="s">
        <v>415</v>
      </c>
      <c r="C369" t="s">
        <v>16</v>
      </c>
      <c r="D369" t="s">
        <v>98</v>
      </c>
      <c r="E369">
        <v>6.27</v>
      </c>
      <c r="F369" s="50">
        <v>44798</v>
      </c>
      <c r="G369" s="50">
        <v>44804</v>
      </c>
      <c r="H369">
        <v>3</v>
      </c>
      <c r="I369">
        <v>2021</v>
      </c>
      <c r="J369" t="s">
        <v>19</v>
      </c>
      <c r="K369">
        <v>13</v>
      </c>
      <c r="L369">
        <v>0.41944444444444451</v>
      </c>
      <c r="M369">
        <v>5.4527777777777784</v>
      </c>
      <c r="N369">
        <v>7</v>
      </c>
      <c r="O369">
        <v>0.77896825396825398</v>
      </c>
      <c r="P369">
        <v>1.857142857142857</v>
      </c>
      <c r="Q36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69" s="50">
        <f>DATE(YEAR(tb_list[[#This Row],[Start Date]]),1,1)+(WEEKNUM(tb_list[[#This Row],[Start Date]])-1)*7-WEEKDAY(DATE(YEAR(tb_list[[#This Row],[Start Date]]),1,1))+$V$1</f>
        <v>44800</v>
      </c>
      <c r="S369" s="48">
        <f>IF(R369&gt;tb_list[[#This Row],[Start Date]],WEEKNUM(tb_list[[#This Row],[Start Date]])-1,WEEKNUM(tb_list[[#This Row],[Start Date]]))</f>
        <v>34</v>
      </c>
      <c r="T369">
        <f>YEAR(tb_list[[#This Row],[Start Date]])</f>
        <v>2022</v>
      </c>
    </row>
    <row r="370" spans="1:20" x14ac:dyDescent="0.3">
      <c r="A370">
        <v>34209</v>
      </c>
      <c r="B370" t="s">
        <v>416</v>
      </c>
      <c r="C370" t="s">
        <v>16</v>
      </c>
      <c r="D370" t="s">
        <v>337</v>
      </c>
      <c r="E370">
        <v>7.03</v>
      </c>
      <c r="F370" s="50">
        <v>43654</v>
      </c>
      <c r="G370" s="50">
        <v>43658</v>
      </c>
      <c r="H370">
        <v>6</v>
      </c>
      <c r="I370">
        <v>2019</v>
      </c>
      <c r="J370" t="s">
        <v>9</v>
      </c>
      <c r="K370">
        <v>12</v>
      </c>
      <c r="L370">
        <v>0.39444444444444438</v>
      </c>
      <c r="M370">
        <v>4.7333333333333334</v>
      </c>
      <c r="N370">
        <v>5</v>
      </c>
      <c r="O370">
        <v>0.94666666666666666</v>
      </c>
      <c r="P370">
        <v>2.4</v>
      </c>
      <c r="Q37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70" s="50">
        <f>DATE(YEAR(tb_list[[#This Row],[Start Date]]),1,1)+(WEEKNUM(tb_list[[#This Row],[Start Date]])-1)*7-WEEKDAY(DATE(YEAR(tb_list[[#This Row],[Start Date]]),1,1))+$V$1</f>
        <v>43659</v>
      </c>
      <c r="S370" s="48">
        <f>IF(R370&gt;tb_list[[#This Row],[Start Date]],WEEKNUM(tb_list[[#This Row],[Start Date]])-1,WEEKNUM(tb_list[[#This Row],[Start Date]]))</f>
        <v>27</v>
      </c>
      <c r="T370">
        <f>YEAR(tb_list[[#This Row],[Start Date]])</f>
        <v>2019</v>
      </c>
    </row>
    <row r="371" spans="1:20" x14ac:dyDescent="0.3">
      <c r="A371">
        <v>42340</v>
      </c>
      <c r="B371" t="s">
        <v>418</v>
      </c>
      <c r="C371" t="s">
        <v>16</v>
      </c>
      <c r="D371" t="s">
        <v>62</v>
      </c>
      <c r="E371">
        <v>7.25</v>
      </c>
      <c r="F371" s="50">
        <v>44704</v>
      </c>
      <c r="G371" s="50">
        <v>44708</v>
      </c>
      <c r="H371">
        <v>7</v>
      </c>
      <c r="I371">
        <v>2021</v>
      </c>
      <c r="J371" t="s">
        <v>5</v>
      </c>
      <c r="K371">
        <v>12</v>
      </c>
      <c r="L371">
        <v>0.3972222222222222</v>
      </c>
      <c r="M371">
        <v>4.7666666666666666</v>
      </c>
      <c r="N371">
        <v>5</v>
      </c>
      <c r="O371">
        <v>0.95333333333333337</v>
      </c>
      <c r="P371">
        <v>2.4</v>
      </c>
      <c r="Q37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71" s="50">
        <f>DATE(YEAR(tb_list[[#This Row],[Start Date]]),1,1)+(WEEKNUM(tb_list[[#This Row],[Start Date]])-1)*7-WEEKDAY(DATE(YEAR(tb_list[[#This Row],[Start Date]]),1,1))+$V$1</f>
        <v>44709</v>
      </c>
      <c r="S371" s="48">
        <f>IF(R371&gt;tb_list[[#This Row],[Start Date]],WEEKNUM(tb_list[[#This Row],[Start Date]])-1,WEEKNUM(tb_list[[#This Row],[Start Date]]))</f>
        <v>21</v>
      </c>
      <c r="T371">
        <f>YEAR(tb_list[[#This Row],[Start Date]])</f>
        <v>2022</v>
      </c>
    </row>
    <row r="372" spans="1:20" x14ac:dyDescent="0.3">
      <c r="A372">
        <v>522</v>
      </c>
      <c r="B372" t="s">
        <v>419</v>
      </c>
      <c r="C372" t="s">
        <v>85</v>
      </c>
      <c r="D372" t="s">
        <v>22</v>
      </c>
      <c r="E372">
        <v>7.52</v>
      </c>
      <c r="F372" s="50">
        <v>42981</v>
      </c>
      <c r="G372" s="50">
        <v>42981</v>
      </c>
      <c r="H372">
        <v>8</v>
      </c>
      <c r="I372">
        <v>2001</v>
      </c>
      <c r="J372" t="s">
        <v>17</v>
      </c>
      <c r="K372">
        <v>1</v>
      </c>
      <c r="L372">
        <v>1.8166666666666671</v>
      </c>
      <c r="M372">
        <v>1.8166666666666671</v>
      </c>
      <c r="N372" s="26">
        <v>1</v>
      </c>
      <c r="O372">
        <v>1.8166666666666671</v>
      </c>
      <c r="P372">
        <v>1</v>
      </c>
      <c r="Q37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72" s="50">
        <f>DATE(YEAR(tb_list[[#This Row],[Start Date]]),1,1)+(WEEKNUM(tb_list[[#This Row],[Start Date]])-1)*7-WEEKDAY(DATE(YEAR(tb_list[[#This Row],[Start Date]]),1,1))+$V$1</f>
        <v>42987</v>
      </c>
      <c r="S372" s="48">
        <f>IF(R372&gt;tb_list[[#This Row],[Start Date]],WEEKNUM(tb_list[[#This Row],[Start Date]])-1,WEEKNUM(tb_list[[#This Row],[Start Date]]))</f>
        <v>35</v>
      </c>
      <c r="T372">
        <f>YEAR(tb_list[[#This Row],[Start Date]])</f>
        <v>2017</v>
      </c>
    </row>
    <row r="373" spans="1:20" x14ac:dyDescent="0.3">
      <c r="A373">
        <v>783</v>
      </c>
      <c r="B373" t="s">
        <v>420</v>
      </c>
      <c r="C373" t="s">
        <v>16</v>
      </c>
      <c r="D373" t="s">
        <v>22</v>
      </c>
      <c r="E373">
        <v>6.57</v>
      </c>
      <c r="F373" s="50">
        <v>44794</v>
      </c>
      <c r="G373" s="50">
        <v>44817</v>
      </c>
      <c r="H373">
        <v>6</v>
      </c>
      <c r="I373">
        <v>2000</v>
      </c>
      <c r="J373" t="s">
        <v>9</v>
      </c>
      <c r="K373">
        <v>13</v>
      </c>
      <c r="L373">
        <v>0.40055555555555561</v>
      </c>
      <c r="M373">
        <v>5.2072222222222226</v>
      </c>
      <c r="N373" s="26">
        <v>24</v>
      </c>
      <c r="O373">
        <v>0.2169675925925926</v>
      </c>
      <c r="P373">
        <v>0.54166666666666663</v>
      </c>
      <c r="Q37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73" s="50">
        <f>DATE(YEAR(tb_list[[#This Row],[Start Date]]),1,1)+(WEEKNUM(tb_list[[#This Row],[Start Date]])-1)*7-WEEKDAY(DATE(YEAR(tb_list[[#This Row],[Start Date]]),1,1))+$V$1</f>
        <v>44800</v>
      </c>
      <c r="S373" s="48">
        <f>IF(R373&gt;tb_list[[#This Row],[Start Date]],WEEKNUM(tb_list[[#This Row],[Start Date]])-1,WEEKNUM(tb_list[[#This Row],[Start Date]]))</f>
        <v>34</v>
      </c>
      <c r="T373">
        <f>YEAR(tb_list[[#This Row],[Start Date]])</f>
        <v>2022</v>
      </c>
    </row>
    <row r="374" spans="1:20" x14ac:dyDescent="0.3">
      <c r="A374">
        <v>38778</v>
      </c>
      <c r="B374" t="s">
        <v>421</v>
      </c>
      <c r="C374" t="s">
        <v>16</v>
      </c>
      <c r="D374" t="s">
        <v>22</v>
      </c>
      <c r="E374">
        <v>6.72</v>
      </c>
      <c r="F374" s="50">
        <v>43659</v>
      </c>
      <c r="G374" s="50">
        <v>43662</v>
      </c>
      <c r="H374">
        <v>6</v>
      </c>
      <c r="I374">
        <v>2019</v>
      </c>
      <c r="J374" t="s">
        <v>17</v>
      </c>
      <c r="K374">
        <v>12</v>
      </c>
      <c r="L374">
        <v>0.20666666666666669</v>
      </c>
      <c r="M374">
        <v>2.48</v>
      </c>
      <c r="N374">
        <v>4</v>
      </c>
      <c r="O374">
        <v>0.62</v>
      </c>
      <c r="P374">
        <v>3</v>
      </c>
      <c r="Q37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74" s="50">
        <f>DATE(YEAR(tb_list[[#This Row],[Start Date]]),1,1)+(WEEKNUM(tb_list[[#This Row],[Start Date]])-1)*7-WEEKDAY(DATE(YEAR(tb_list[[#This Row],[Start Date]]),1,1))+$V$1</f>
        <v>43659</v>
      </c>
      <c r="S374" s="48">
        <f>IF(R374&gt;tb_list[[#This Row],[Start Date]],WEEKNUM(tb_list[[#This Row],[Start Date]])-1,WEEKNUM(tb_list[[#This Row],[Start Date]]))</f>
        <v>28</v>
      </c>
      <c r="T374">
        <f>YEAR(tb_list[[#This Row],[Start Date]])</f>
        <v>2019</v>
      </c>
    </row>
    <row r="375" spans="1:20" x14ac:dyDescent="0.3">
      <c r="A375">
        <v>42044</v>
      </c>
      <c r="B375" t="s">
        <v>422</v>
      </c>
      <c r="C375" t="s">
        <v>3</v>
      </c>
      <c r="D375" t="s">
        <v>62</v>
      </c>
      <c r="E375">
        <v>6.13</v>
      </c>
      <c r="F375" s="50">
        <v>44366</v>
      </c>
      <c r="G375" s="50">
        <v>44366</v>
      </c>
      <c r="H375">
        <v>4</v>
      </c>
      <c r="I375">
        <v>2020</v>
      </c>
      <c r="J375" t="s">
        <v>17</v>
      </c>
      <c r="K375">
        <v>4</v>
      </c>
      <c r="L375">
        <v>3.0555555555555551E-2</v>
      </c>
      <c r="M375" s="26">
        <v>0.1222222222222222</v>
      </c>
      <c r="N375" s="26">
        <v>1</v>
      </c>
      <c r="O375">
        <v>0.1222222222222222</v>
      </c>
      <c r="P375">
        <v>4</v>
      </c>
      <c r="Q37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75" s="50">
        <f>DATE(YEAR(tb_list[[#This Row],[Start Date]]),1,1)+(WEEKNUM(tb_list[[#This Row],[Start Date]])-1)*7-WEEKDAY(DATE(YEAR(tb_list[[#This Row],[Start Date]]),1,1))+$V$1</f>
        <v>44366</v>
      </c>
      <c r="S375" s="48">
        <f>IF(R375&gt;tb_list[[#This Row],[Start Date]],WEEKNUM(tb_list[[#This Row],[Start Date]])-1,WEEKNUM(tb_list[[#This Row],[Start Date]]))</f>
        <v>25</v>
      </c>
      <c r="T375">
        <f>YEAR(tb_list[[#This Row],[Start Date]])</f>
        <v>2021</v>
      </c>
    </row>
    <row r="376" spans="1:20" x14ac:dyDescent="0.3">
      <c r="A376">
        <v>38935</v>
      </c>
      <c r="B376" t="s">
        <v>423</v>
      </c>
      <c r="C376" t="s">
        <v>3</v>
      </c>
      <c r="D376" t="s">
        <v>4</v>
      </c>
      <c r="E376">
        <v>6.44</v>
      </c>
      <c r="F376" s="50">
        <v>43723</v>
      </c>
      <c r="G376" s="50">
        <v>43727</v>
      </c>
      <c r="H376">
        <v>4</v>
      </c>
      <c r="I376">
        <v>2019</v>
      </c>
      <c r="J376" t="s">
        <v>17</v>
      </c>
      <c r="K376">
        <v>12</v>
      </c>
      <c r="L376">
        <v>6.6666666666666666E-2</v>
      </c>
      <c r="M376">
        <v>0.8</v>
      </c>
      <c r="N376" s="26">
        <v>5</v>
      </c>
      <c r="O376">
        <v>0.16</v>
      </c>
      <c r="P376">
        <v>2.4</v>
      </c>
      <c r="Q37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76" s="50">
        <f>DATE(YEAR(tb_list[[#This Row],[Start Date]]),1,1)+(WEEKNUM(tb_list[[#This Row],[Start Date]])-1)*7-WEEKDAY(DATE(YEAR(tb_list[[#This Row],[Start Date]]),1,1))+$V$1</f>
        <v>43729</v>
      </c>
      <c r="S376" s="48">
        <f>IF(R376&gt;tb_list[[#This Row],[Start Date]],WEEKNUM(tb_list[[#This Row],[Start Date]])-1,WEEKNUM(tb_list[[#This Row],[Start Date]]))</f>
        <v>37</v>
      </c>
      <c r="T376">
        <f>YEAR(tb_list[[#This Row],[Start Date]])</f>
        <v>2019</v>
      </c>
    </row>
    <row r="377" spans="1:20" x14ac:dyDescent="0.3">
      <c r="A377">
        <v>40176</v>
      </c>
      <c r="B377" t="s">
        <v>424</v>
      </c>
      <c r="C377" t="s">
        <v>8</v>
      </c>
      <c r="D377" t="s">
        <v>4</v>
      </c>
      <c r="E377">
        <v>6.45</v>
      </c>
      <c r="F377" s="50">
        <v>44098</v>
      </c>
      <c r="G377" s="50">
        <v>44098</v>
      </c>
      <c r="H377">
        <v>5</v>
      </c>
      <c r="I377">
        <v>2019</v>
      </c>
      <c r="J377" t="s">
        <v>5</v>
      </c>
      <c r="K377">
        <v>1</v>
      </c>
      <c r="L377">
        <v>6.9722222222222227E-2</v>
      </c>
      <c r="M377">
        <v>6.9722222222222227E-2</v>
      </c>
      <c r="N377">
        <v>1</v>
      </c>
      <c r="O377">
        <v>6.9722222222222227E-2</v>
      </c>
      <c r="P377">
        <v>1</v>
      </c>
      <c r="Q37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77" s="50">
        <f>DATE(YEAR(tb_list[[#This Row],[Start Date]]),1,1)+(WEEKNUM(tb_list[[#This Row],[Start Date]])-1)*7-WEEKDAY(DATE(YEAR(tb_list[[#This Row],[Start Date]]),1,1))+$V$1</f>
        <v>44100</v>
      </c>
      <c r="S377" s="48">
        <f>IF(R377&gt;tb_list[[#This Row],[Start Date]],WEEKNUM(tb_list[[#This Row],[Start Date]])-1,WEEKNUM(tb_list[[#This Row],[Start Date]]))</f>
        <v>38</v>
      </c>
      <c r="T377">
        <f>YEAR(tb_list[[#This Row],[Start Date]])</f>
        <v>2020</v>
      </c>
    </row>
    <row r="378" spans="1:20" x14ac:dyDescent="0.3">
      <c r="A378">
        <v>43755</v>
      </c>
      <c r="B378" t="s">
        <v>425</v>
      </c>
      <c r="C378" t="s">
        <v>85</v>
      </c>
      <c r="D378" t="s">
        <v>31</v>
      </c>
      <c r="E378">
        <v>6.8</v>
      </c>
      <c r="F378" s="50">
        <v>45031</v>
      </c>
      <c r="G378" s="50">
        <v>45031</v>
      </c>
      <c r="H378">
        <v>6</v>
      </c>
      <c r="I378">
        <v>2021</v>
      </c>
      <c r="J378" t="s">
        <v>5</v>
      </c>
      <c r="K378">
        <v>1</v>
      </c>
      <c r="L378">
        <v>1.752777777777778</v>
      </c>
      <c r="M378">
        <v>1.752777777777778</v>
      </c>
      <c r="N378">
        <v>1</v>
      </c>
      <c r="O378">
        <v>1.752777777777778</v>
      </c>
      <c r="P378">
        <v>1</v>
      </c>
      <c r="Q37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78" s="50">
        <f>DATE(YEAR(tb_list[[#This Row],[Start Date]]),1,1)+(WEEKNUM(tb_list[[#This Row],[Start Date]])-1)*7-WEEKDAY(DATE(YEAR(tb_list[[#This Row],[Start Date]]),1,1))+$V$1</f>
        <v>45031</v>
      </c>
      <c r="S378" s="48">
        <f>IF(R378&gt;tb_list[[#This Row],[Start Date]],WEEKNUM(tb_list[[#This Row],[Start Date]])-1,WEEKNUM(tb_list[[#This Row],[Start Date]]))</f>
        <v>15</v>
      </c>
      <c r="T378">
        <f>YEAR(tb_list[[#This Row],[Start Date]])</f>
        <v>2023</v>
      </c>
    </row>
    <row r="379" spans="1:20" x14ac:dyDescent="0.3">
      <c r="A379">
        <v>38098</v>
      </c>
      <c r="B379" t="s">
        <v>426</v>
      </c>
      <c r="C379" t="s">
        <v>16</v>
      </c>
      <c r="D379" t="s">
        <v>22</v>
      </c>
      <c r="E379">
        <v>7.22</v>
      </c>
      <c r="F379" s="50">
        <v>43838</v>
      </c>
      <c r="G379" s="50">
        <v>43851</v>
      </c>
      <c r="H379">
        <v>7</v>
      </c>
      <c r="I379">
        <v>2019</v>
      </c>
      <c r="J379" t="s">
        <v>17</v>
      </c>
      <c r="K379">
        <v>24</v>
      </c>
      <c r="L379">
        <v>0.3972222222222222</v>
      </c>
      <c r="M379">
        <v>9.5333333333333332</v>
      </c>
      <c r="N379" s="26">
        <v>14</v>
      </c>
      <c r="O379">
        <v>0.68095238095238098</v>
      </c>
      <c r="P379">
        <v>1.714285714285714</v>
      </c>
      <c r="Q37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79" s="50">
        <f>DATE(YEAR(tb_list[[#This Row],[Start Date]]),1,1)+(WEEKNUM(tb_list[[#This Row],[Start Date]])-1)*7-WEEKDAY(DATE(YEAR(tb_list[[#This Row],[Start Date]]),1,1))+$V$1</f>
        <v>43841</v>
      </c>
      <c r="S379" s="48">
        <f>IF(R379&gt;tb_list[[#This Row],[Start Date]],WEEKNUM(tb_list[[#This Row],[Start Date]])-1,WEEKNUM(tb_list[[#This Row],[Start Date]]))</f>
        <v>1</v>
      </c>
      <c r="T379">
        <f>YEAR(tb_list[[#This Row],[Start Date]])</f>
        <v>2020</v>
      </c>
    </row>
    <row r="380" spans="1:20" x14ac:dyDescent="0.3">
      <c r="A380">
        <v>32182</v>
      </c>
      <c r="B380" t="s">
        <v>427</v>
      </c>
      <c r="C380" t="s">
        <v>16</v>
      </c>
      <c r="D380" t="s">
        <v>62</v>
      </c>
      <c r="E380">
        <v>8.49</v>
      </c>
      <c r="F380" s="50">
        <v>43904</v>
      </c>
      <c r="G380" s="50">
        <v>43913</v>
      </c>
      <c r="H380">
        <v>9</v>
      </c>
      <c r="I380">
        <v>2016</v>
      </c>
      <c r="J380" t="s">
        <v>5</v>
      </c>
      <c r="K380">
        <v>12</v>
      </c>
      <c r="L380">
        <v>0.4</v>
      </c>
      <c r="M380">
        <v>4.8000000000000007</v>
      </c>
      <c r="N380">
        <v>10</v>
      </c>
      <c r="O380">
        <v>0.48000000000000009</v>
      </c>
      <c r="P380">
        <v>1.2</v>
      </c>
      <c r="Q38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80" s="50">
        <f>DATE(YEAR(tb_list[[#This Row],[Start Date]]),1,1)+(WEEKNUM(tb_list[[#This Row],[Start Date]])-1)*7-WEEKDAY(DATE(YEAR(tb_list[[#This Row],[Start Date]]),1,1))+$V$1</f>
        <v>43904</v>
      </c>
      <c r="S380" s="48">
        <f>IF(R380&gt;tb_list[[#This Row],[Start Date]],WEEKNUM(tb_list[[#This Row],[Start Date]])-1,WEEKNUM(tb_list[[#This Row],[Start Date]]))</f>
        <v>11</v>
      </c>
      <c r="T380">
        <f>YEAR(tb_list[[#This Row],[Start Date]])</f>
        <v>2020</v>
      </c>
    </row>
    <row r="381" spans="1:20" x14ac:dyDescent="0.3">
      <c r="A381">
        <v>37510</v>
      </c>
      <c r="B381" t="s">
        <v>428</v>
      </c>
      <c r="C381" t="s">
        <v>16</v>
      </c>
      <c r="D381" t="s">
        <v>62</v>
      </c>
      <c r="E381">
        <v>8.8000000000000007</v>
      </c>
      <c r="F381" s="50">
        <v>43917</v>
      </c>
      <c r="G381" s="50">
        <v>43926</v>
      </c>
      <c r="H381">
        <v>9</v>
      </c>
      <c r="I381">
        <v>2019</v>
      </c>
      <c r="J381" t="s">
        <v>9</v>
      </c>
      <c r="K381">
        <v>13</v>
      </c>
      <c r="L381">
        <v>0.40277777777777779</v>
      </c>
      <c r="M381">
        <v>5.2361111111111116</v>
      </c>
      <c r="N381">
        <v>10</v>
      </c>
      <c r="O381">
        <v>0.52361111111111114</v>
      </c>
      <c r="P381">
        <v>1.3</v>
      </c>
      <c r="Q38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81" s="50">
        <f>DATE(YEAR(tb_list[[#This Row],[Start Date]]),1,1)+(WEEKNUM(tb_list[[#This Row],[Start Date]])-1)*7-WEEKDAY(DATE(YEAR(tb_list[[#This Row],[Start Date]]),1,1))+$V$1</f>
        <v>43918</v>
      </c>
      <c r="S381" s="48">
        <f>IF(R381&gt;tb_list[[#This Row],[Start Date]],WEEKNUM(tb_list[[#This Row],[Start Date]])-1,WEEKNUM(tb_list[[#This Row],[Start Date]]))</f>
        <v>12</v>
      </c>
      <c r="T381">
        <f>YEAR(tb_list[[#This Row],[Start Date]])</f>
        <v>2020</v>
      </c>
    </row>
    <row r="382" spans="1:20" x14ac:dyDescent="0.3">
      <c r="A382">
        <v>39651</v>
      </c>
      <c r="B382" t="s">
        <v>429</v>
      </c>
      <c r="C382" t="s">
        <v>50</v>
      </c>
      <c r="D382" t="s">
        <v>4</v>
      </c>
      <c r="E382">
        <v>7.64</v>
      </c>
      <c r="F382" s="50">
        <v>43940</v>
      </c>
      <c r="G382" s="50">
        <v>43940</v>
      </c>
      <c r="H382">
        <v>7</v>
      </c>
      <c r="I382">
        <v>2019</v>
      </c>
      <c r="J382" t="s">
        <v>5</v>
      </c>
      <c r="K382">
        <v>1</v>
      </c>
      <c r="L382">
        <v>0.40555555555555561</v>
      </c>
      <c r="M382">
        <v>0.40555555555555561</v>
      </c>
      <c r="N382">
        <v>1</v>
      </c>
      <c r="O382">
        <v>0.40555555555555561</v>
      </c>
      <c r="P382">
        <v>1</v>
      </c>
      <c r="Q38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82" s="50">
        <f>DATE(YEAR(tb_list[[#This Row],[Start Date]]),1,1)+(WEEKNUM(tb_list[[#This Row],[Start Date]])-1)*7-WEEKDAY(DATE(YEAR(tb_list[[#This Row],[Start Date]]),1,1))+$V$1</f>
        <v>43946</v>
      </c>
      <c r="S382" s="48">
        <f>IF(R382&gt;tb_list[[#This Row],[Start Date]],WEEKNUM(tb_list[[#This Row],[Start Date]])-1,WEEKNUM(tb_list[[#This Row],[Start Date]]))</f>
        <v>16</v>
      </c>
      <c r="T382">
        <f>YEAR(tb_list[[#This Row],[Start Date]])</f>
        <v>2020</v>
      </c>
    </row>
    <row r="383" spans="1:20" x14ac:dyDescent="0.3">
      <c r="A383">
        <v>36616</v>
      </c>
      <c r="B383" t="s">
        <v>430</v>
      </c>
      <c r="C383" t="s">
        <v>8</v>
      </c>
      <c r="D383" t="s">
        <v>62</v>
      </c>
      <c r="E383">
        <v>7.37</v>
      </c>
      <c r="F383" s="50">
        <v>43940</v>
      </c>
      <c r="G383" s="50">
        <v>43940</v>
      </c>
      <c r="H383">
        <v>6</v>
      </c>
      <c r="I383">
        <v>2018</v>
      </c>
      <c r="J383" t="s">
        <v>9</v>
      </c>
      <c r="K383">
        <v>1</v>
      </c>
      <c r="L383">
        <v>1.0086111111111109</v>
      </c>
      <c r="M383">
        <v>1.0086111111111109</v>
      </c>
      <c r="N383">
        <v>1</v>
      </c>
      <c r="O383">
        <v>1.0086111111111109</v>
      </c>
      <c r="P383">
        <v>1</v>
      </c>
      <c r="Q38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83" s="50">
        <f>DATE(YEAR(tb_list[[#This Row],[Start Date]]),1,1)+(WEEKNUM(tb_list[[#This Row],[Start Date]])-1)*7-WEEKDAY(DATE(YEAR(tb_list[[#This Row],[Start Date]]),1,1))+$V$1</f>
        <v>43946</v>
      </c>
      <c r="S383" s="48">
        <f>IF(R383&gt;tb_list[[#This Row],[Start Date]],WEEKNUM(tb_list[[#This Row],[Start Date]])-1,WEEKNUM(tb_list[[#This Row],[Start Date]]))</f>
        <v>16</v>
      </c>
      <c r="T383">
        <f>YEAR(tb_list[[#This Row],[Start Date]])</f>
        <v>2020</v>
      </c>
    </row>
    <row r="384" spans="1:20" x14ac:dyDescent="0.3">
      <c r="A384">
        <v>37504</v>
      </c>
      <c r="B384" t="s">
        <v>431</v>
      </c>
      <c r="C384" t="s">
        <v>8</v>
      </c>
      <c r="D384" t="s">
        <v>62</v>
      </c>
      <c r="E384">
        <v>6.45</v>
      </c>
      <c r="F384" s="50">
        <v>43940</v>
      </c>
      <c r="G384" s="50">
        <v>43952</v>
      </c>
      <c r="H384">
        <v>5</v>
      </c>
      <c r="I384">
        <v>2016</v>
      </c>
      <c r="J384" t="s">
        <v>5</v>
      </c>
      <c r="K384">
        <v>6</v>
      </c>
      <c r="L384">
        <v>0.1108333333333333</v>
      </c>
      <c r="M384">
        <v>0.66500000000000004</v>
      </c>
      <c r="N384">
        <v>13</v>
      </c>
      <c r="O384">
        <v>5.1153846153846147E-2</v>
      </c>
      <c r="P384">
        <v>0.46153846153846162</v>
      </c>
      <c r="Q38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84" s="50">
        <f>DATE(YEAR(tb_list[[#This Row],[Start Date]]),1,1)+(WEEKNUM(tb_list[[#This Row],[Start Date]])-1)*7-WEEKDAY(DATE(YEAR(tb_list[[#This Row],[Start Date]]),1,1))+$V$1</f>
        <v>43946</v>
      </c>
      <c r="S384" s="48">
        <f>IF(R384&gt;tb_list[[#This Row],[Start Date]],WEEKNUM(tb_list[[#This Row],[Start Date]])-1,WEEKNUM(tb_list[[#This Row],[Start Date]]))</f>
        <v>16</v>
      </c>
      <c r="T384">
        <f>YEAR(tb_list[[#This Row],[Start Date]])</f>
        <v>2020</v>
      </c>
    </row>
    <row r="385" spans="1:20" x14ac:dyDescent="0.3">
      <c r="A385">
        <v>51526</v>
      </c>
      <c r="B385" t="s">
        <v>432</v>
      </c>
      <c r="C385" t="s">
        <v>69</v>
      </c>
      <c r="D385" t="s">
        <v>4</v>
      </c>
      <c r="E385">
        <v>6.56</v>
      </c>
      <c r="F385" s="50">
        <v>44990</v>
      </c>
      <c r="G385" s="50">
        <v>44990</v>
      </c>
      <c r="H385">
        <v>4</v>
      </c>
      <c r="I385">
        <v>2021</v>
      </c>
      <c r="J385" t="s">
        <v>9</v>
      </c>
      <c r="K385">
        <v>1</v>
      </c>
      <c r="L385">
        <v>5.5555555555555552E-2</v>
      </c>
      <c r="M385">
        <v>5.5555555555555552E-2</v>
      </c>
      <c r="N385">
        <v>1</v>
      </c>
      <c r="O385">
        <v>5.5555555555555552E-2</v>
      </c>
      <c r="P385">
        <v>1</v>
      </c>
      <c r="Q38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85" s="50">
        <f>DATE(YEAR(tb_list[[#This Row],[Start Date]]),1,1)+(WEEKNUM(tb_list[[#This Row],[Start Date]])-1)*7-WEEKDAY(DATE(YEAR(tb_list[[#This Row],[Start Date]]),1,1))+$V$1</f>
        <v>44996</v>
      </c>
      <c r="S385" s="48">
        <f>IF(R385&gt;tb_list[[#This Row],[Start Date]],WEEKNUM(tb_list[[#This Row],[Start Date]])-1,WEEKNUM(tb_list[[#This Row],[Start Date]]))</f>
        <v>9</v>
      </c>
      <c r="T385">
        <f>YEAR(tb_list[[#This Row],[Start Date]])</f>
        <v>2023</v>
      </c>
    </row>
    <row r="386" spans="1:20" x14ac:dyDescent="0.3">
      <c r="A386">
        <v>15315</v>
      </c>
      <c r="B386" t="s">
        <v>433</v>
      </c>
      <c r="C386" t="s">
        <v>16</v>
      </c>
      <c r="D386" t="s">
        <v>59</v>
      </c>
      <c r="E386">
        <v>7.44</v>
      </c>
      <c r="F386" s="50">
        <v>42583</v>
      </c>
      <c r="G386" s="50">
        <v>42613</v>
      </c>
      <c r="H386">
        <v>4</v>
      </c>
      <c r="I386">
        <v>2013</v>
      </c>
      <c r="J386" t="s">
        <v>9</v>
      </c>
      <c r="K386">
        <v>10</v>
      </c>
      <c r="L386">
        <v>0.39444444444444438</v>
      </c>
      <c r="M386">
        <v>3.9444444444444442</v>
      </c>
      <c r="N386">
        <v>31</v>
      </c>
      <c r="O386">
        <v>0.12724014336917561</v>
      </c>
      <c r="P386">
        <v>0.32258064516129031</v>
      </c>
      <c r="Q38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86" s="50">
        <f>DATE(YEAR(tb_list[[#This Row],[Start Date]]),1,1)+(WEEKNUM(tb_list[[#This Row],[Start Date]])-1)*7-WEEKDAY(DATE(YEAR(tb_list[[#This Row],[Start Date]]),1,1))+$V$1</f>
        <v>42588</v>
      </c>
      <c r="S386" s="48">
        <f>IF(R386&gt;tb_list[[#This Row],[Start Date]],WEEKNUM(tb_list[[#This Row],[Start Date]])-1,WEEKNUM(tb_list[[#This Row],[Start Date]]))</f>
        <v>31</v>
      </c>
      <c r="T386">
        <f>YEAR(tb_list[[#This Row],[Start Date]])</f>
        <v>2016</v>
      </c>
    </row>
    <row r="387" spans="1:20" x14ac:dyDescent="0.3">
      <c r="A387">
        <v>17074</v>
      </c>
      <c r="B387" t="s">
        <v>434</v>
      </c>
      <c r="C387" t="s">
        <v>16</v>
      </c>
      <c r="D387" t="s">
        <v>59</v>
      </c>
      <c r="E387">
        <v>8.76</v>
      </c>
      <c r="F387" s="50">
        <v>42528</v>
      </c>
      <c r="G387" s="50">
        <v>42533</v>
      </c>
      <c r="H387">
        <v>9</v>
      </c>
      <c r="I387">
        <v>2013</v>
      </c>
      <c r="J387" t="s">
        <v>5</v>
      </c>
      <c r="K387">
        <v>26</v>
      </c>
      <c r="L387">
        <v>0.42749999999999999</v>
      </c>
      <c r="M387">
        <v>11.115</v>
      </c>
      <c r="N387" s="26">
        <v>6</v>
      </c>
      <c r="O387">
        <v>1.8525</v>
      </c>
      <c r="P387">
        <v>4.333333333333333</v>
      </c>
      <c r="Q38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87" s="50">
        <f>DATE(YEAR(tb_list[[#This Row],[Start Date]]),1,1)+(WEEKNUM(tb_list[[#This Row],[Start Date]])-1)*7-WEEKDAY(DATE(YEAR(tb_list[[#This Row],[Start Date]]),1,1))+$V$1</f>
        <v>42532</v>
      </c>
      <c r="S387" s="48">
        <f>IF(R387&gt;tb_list[[#This Row],[Start Date]],WEEKNUM(tb_list[[#This Row],[Start Date]])-1,WEEKNUM(tb_list[[#This Row],[Start Date]]))</f>
        <v>23</v>
      </c>
      <c r="T387">
        <f>YEAR(tb_list[[#This Row],[Start Date]])</f>
        <v>2016</v>
      </c>
    </row>
    <row r="388" spans="1:20" x14ac:dyDescent="0.3">
      <c r="A388">
        <v>40708</v>
      </c>
      <c r="B388" t="s">
        <v>435</v>
      </c>
      <c r="C388" t="s">
        <v>16</v>
      </c>
      <c r="D388" t="s">
        <v>59</v>
      </c>
      <c r="E388">
        <v>6.52</v>
      </c>
      <c r="F388" s="50">
        <v>44279</v>
      </c>
      <c r="G388" s="50">
        <v>44294</v>
      </c>
      <c r="H388">
        <v>5</v>
      </c>
      <c r="I388">
        <v>2020</v>
      </c>
      <c r="J388" t="s">
        <v>5</v>
      </c>
      <c r="K388">
        <v>12</v>
      </c>
      <c r="L388">
        <v>0.4</v>
      </c>
      <c r="M388">
        <v>4.8000000000000007</v>
      </c>
      <c r="N388">
        <v>16</v>
      </c>
      <c r="O388">
        <v>0.3</v>
      </c>
      <c r="P388">
        <v>0.75</v>
      </c>
      <c r="Q38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88" s="50">
        <f>DATE(YEAR(tb_list[[#This Row],[Start Date]]),1,1)+(WEEKNUM(tb_list[[#This Row],[Start Date]])-1)*7-WEEKDAY(DATE(YEAR(tb_list[[#This Row],[Start Date]]),1,1))+$V$1</f>
        <v>44282</v>
      </c>
      <c r="S388" s="48">
        <f>IF(R388&gt;tb_list[[#This Row],[Start Date]],WEEKNUM(tb_list[[#This Row],[Start Date]])-1,WEEKNUM(tb_list[[#This Row],[Start Date]]))</f>
        <v>12</v>
      </c>
      <c r="T388">
        <f>YEAR(tb_list[[#This Row],[Start Date]])</f>
        <v>2021</v>
      </c>
    </row>
    <row r="389" spans="1:20" x14ac:dyDescent="0.3">
      <c r="A389">
        <v>43492</v>
      </c>
      <c r="B389" t="s">
        <v>783</v>
      </c>
      <c r="C389" t="s">
        <v>69</v>
      </c>
      <c r="D389" t="s">
        <v>69</v>
      </c>
      <c r="E389">
        <v>6.79</v>
      </c>
      <c r="F389" s="50">
        <v>44112</v>
      </c>
      <c r="G389" s="50">
        <v>44112</v>
      </c>
      <c r="H389">
        <v>7</v>
      </c>
      <c r="I389">
        <v>2020</v>
      </c>
      <c r="J389" t="s">
        <v>5</v>
      </c>
      <c r="K389">
        <v>1</v>
      </c>
      <c r="L389">
        <v>6.4444444444444443E-2</v>
      </c>
      <c r="M389">
        <v>6.4444444444444443E-2</v>
      </c>
      <c r="N389" s="26">
        <v>1</v>
      </c>
      <c r="O389">
        <v>6.4444444444444443E-2</v>
      </c>
      <c r="P389">
        <v>1</v>
      </c>
      <c r="Q38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89" s="50">
        <f>DATE(YEAR(tb_list[[#This Row],[Start Date]]),1,1)+(WEEKNUM(tb_list[[#This Row],[Start Date]])-1)*7-WEEKDAY(DATE(YEAR(tb_list[[#This Row],[Start Date]]),1,1))+$V$1</f>
        <v>44114</v>
      </c>
      <c r="S389" s="48">
        <f>IF(R389&gt;tb_list[[#This Row],[Start Date]],WEEKNUM(tb_list[[#This Row],[Start Date]])-1,WEEKNUM(tb_list[[#This Row],[Start Date]]))</f>
        <v>40</v>
      </c>
      <c r="T389">
        <f>YEAR(tb_list[[#This Row],[Start Date]])</f>
        <v>2020</v>
      </c>
    </row>
    <row r="390" spans="1:20" x14ac:dyDescent="0.3">
      <c r="A390">
        <v>37487</v>
      </c>
      <c r="B390" t="s">
        <v>436</v>
      </c>
      <c r="C390" t="s">
        <v>16</v>
      </c>
      <c r="D390" t="s">
        <v>22</v>
      </c>
      <c r="E390">
        <v>6.71</v>
      </c>
      <c r="F390" s="50">
        <v>44349</v>
      </c>
      <c r="G390" s="50">
        <v>44352</v>
      </c>
      <c r="H390">
        <v>5</v>
      </c>
      <c r="I390">
        <v>2018</v>
      </c>
      <c r="J390" t="s">
        <v>5</v>
      </c>
      <c r="K390">
        <v>12</v>
      </c>
      <c r="L390">
        <v>0.39861111111111108</v>
      </c>
      <c r="M390">
        <v>4.7833333333333332</v>
      </c>
      <c r="N390" s="26">
        <v>4</v>
      </c>
      <c r="O390">
        <v>1.1958333333333331</v>
      </c>
      <c r="P390">
        <v>3</v>
      </c>
      <c r="Q39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390" s="50">
        <f>DATE(YEAR(tb_list[[#This Row],[Start Date]]),1,1)+(WEEKNUM(tb_list[[#This Row],[Start Date]])-1)*7-WEEKDAY(DATE(YEAR(tb_list[[#This Row],[Start Date]]),1,1))+$V$1</f>
        <v>44352</v>
      </c>
      <c r="S390" s="48">
        <f>IF(R390&gt;tb_list[[#This Row],[Start Date]],WEEKNUM(tb_list[[#This Row],[Start Date]])-1,WEEKNUM(tb_list[[#This Row],[Start Date]]))</f>
        <v>22</v>
      </c>
      <c r="T390">
        <f>YEAR(tb_list[[#This Row],[Start Date]])</f>
        <v>2021</v>
      </c>
    </row>
    <row r="391" spans="1:20" x14ac:dyDescent="0.3">
      <c r="A391">
        <v>39948</v>
      </c>
      <c r="B391" t="s">
        <v>437</v>
      </c>
      <c r="C391" t="s">
        <v>16</v>
      </c>
      <c r="D391" t="s">
        <v>22</v>
      </c>
      <c r="E391">
        <v>6.9</v>
      </c>
      <c r="F391" s="50">
        <v>44354</v>
      </c>
      <c r="G391" s="50">
        <v>44357</v>
      </c>
      <c r="H391">
        <v>4</v>
      </c>
      <c r="I391">
        <v>2020</v>
      </c>
      <c r="J391" t="s">
        <v>5</v>
      </c>
      <c r="K391">
        <v>12</v>
      </c>
      <c r="L391">
        <v>0.3888888888888889</v>
      </c>
      <c r="M391">
        <v>4.666666666666667</v>
      </c>
      <c r="N391">
        <v>4</v>
      </c>
      <c r="O391">
        <v>1.166666666666667</v>
      </c>
      <c r="P391">
        <v>3</v>
      </c>
      <c r="Q39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91" s="50">
        <f>DATE(YEAR(tb_list[[#This Row],[Start Date]]),1,1)+(WEEKNUM(tb_list[[#This Row],[Start Date]])-1)*7-WEEKDAY(DATE(YEAR(tb_list[[#This Row],[Start Date]]),1,1))+$V$1</f>
        <v>44359</v>
      </c>
      <c r="S391" s="48">
        <f>IF(R391&gt;tb_list[[#This Row],[Start Date]],WEEKNUM(tb_list[[#This Row],[Start Date]])-1,WEEKNUM(tb_list[[#This Row],[Start Date]]))</f>
        <v>23</v>
      </c>
      <c r="T391">
        <f>YEAR(tb_list[[#This Row],[Start Date]])</f>
        <v>2021</v>
      </c>
    </row>
    <row r="392" spans="1:20" x14ac:dyDescent="0.3">
      <c r="A392">
        <v>1174</v>
      </c>
      <c r="B392" t="s">
        <v>438</v>
      </c>
      <c r="C392" t="s">
        <v>50</v>
      </c>
      <c r="D392" t="s">
        <v>4</v>
      </c>
      <c r="E392">
        <v>6.76</v>
      </c>
      <c r="F392" s="50">
        <v>43525</v>
      </c>
      <c r="G392" s="50">
        <v>43525</v>
      </c>
      <c r="H392">
        <v>6</v>
      </c>
      <c r="I392">
        <v>2003</v>
      </c>
      <c r="J392" t="s">
        <v>9</v>
      </c>
      <c r="K392">
        <v>1</v>
      </c>
      <c r="L392">
        <v>0.90527777777777774</v>
      </c>
      <c r="M392">
        <v>0.90527777777777774</v>
      </c>
      <c r="N392" s="26">
        <v>1</v>
      </c>
      <c r="O392">
        <v>0.90527777777777774</v>
      </c>
      <c r="P392">
        <v>1</v>
      </c>
      <c r="Q39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92" s="50">
        <f>DATE(YEAR(tb_list[[#This Row],[Start Date]]),1,1)+(WEEKNUM(tb_list[[#This Row],[Start Date]])-1)*7-WEEKDAY(DATE(YEAR(tb_list[[#This Row],[Start Date]]),1,1))+$V$1</f>
        <v>43526</v>
      </c>
      <c r="S392" s="48">
        <f>IF(R392&gt;tb_list[[#This Row],[Start Date]],WEEKNUM(tb_list[[#This Row],[Start Date]])-1,WEEKNUM(tb_list[[#This Row],[Start Date]]))</f>
        <v>8</v>
      </c>
      <c r="T392">
        <f>YEAR(tb_list[[#This Row],[Start Date]])</f>
        <v>2019</v>
      </c>
    </row>
    <row r="393" spans="1:20" x14ac:dyDescent="0.3">
      <c r="A393">
        <v>1135</v>
      </c>
      <c r="B393" t="s">
        <v>439</v>
      </c>
      <c r="C393" t="s">
        <v>50</v>
      </c>
      <c r="D393" t="s">
        <v>4</v>
      </c>
      <c r="E393">
        <v>6.95</v>
      </c>
      <c r="F393" s="50">
        <v>43556</v>
      </c>
      <c r="G393" s="50">
        <v>43556</v>
      </c>
      <c r="H393">
        <v>6</v>
      </c>
      <c r="I393">
        <v>2005</v>
      </c>
      <c r="J393" t="s">
        <v>17</v>
      </c>
      <c r="K393">
        <v>1</v>
      </c>
      <c r="L393">
        <v>1</v>
      </c>
      <c r="M393">
        <v>1</v>
      </c>
      <c r="N393" s="26">
        <v>1</v>
      </c>
      <c r="O393">
        <v>1</v>
      </c>
      <c r="P393">
        <v>1</v>
      </c>
      <c r="Q39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93" s="50">
        <f>DATE(YEAR(tb_list[[#This Row],[Start Date]]),1,1)+(WEEKNUM(tb_list[[#This Row],[Start Date]])-1)*7-WEEKDAY(DATE(YEAR(tb_list[[#This Row],[Start Date]]),1,1))+$V$1</f>
        <v>43561</v>
      </c>
      <c r="S393" s="48">
        <f>IF(R393&gt;tb_list[[#This Row],[Start Date]],WEEKNUM(tb_list[[#This Row],[Start Date]])-1,WEEKNUM(tb_list[[#This Row],[Start Date]]))</f>
        <v>13</v>
      </c>
      <c r="T393">
        <f>YEAR(tb_list[[#This Row],[Start Date]])</f>
        <v>2019</v>
      </c>
    </row>
    <row r="394" spans="1:20" x14ac:dyDescent="0.3">
      <c r="A394">
        <v>40483</v>
      </c>
      <c r="B394" t="s">
        <v>440</v>
      </c>
      <c r="C394" t="s">
        <v>16</v>
      </c>
      <c r="D394" t="s">
        <v>62</v>
      </c>
      <c r="E394">
        <v>6.94</v>
      </c>
      <c r="F394" s="50">
        <v>44099</v>
      </c>
      <c r="G394" s="50">
        <v>44102</v>
      </c>
      <c r="H394">
        <v>7</v>
      </c>
      <c r="I394">
        <v>2020</v>
      </c>
      <c r="J394" t="s">
        <v>9</v>
      </c>
      <c r="K394">
        <v>12</v>
      </c>
      <c r="L394">
        <v>0.39416666666666672</v>
      </c>
      <c r="M394">
        <v>4.7300000000000004</v>
      </c>
      <c r="N394">
        <v>4</v>
      </c>
      <c r="O394">
        <v>1.1825000000000001</v>
      </c>
      <c r="P394">
        <v>3</v>
      </c>
      <c r="Q39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94" s="50">
        <f>DATE(YEAR(tb_list[[#This Row],[Start Date]]),1,1)+(WEEKNUM(tb_list[[#This Row],[Start Date]])-1)*7-WEEKDAY(DATE(YEAR(tb_list[[#This Row],[Start Date]]),1,1))+$V$1</f>
        <v>44100</v>
      </c>
      <c r="S394" s="48">
        <f>IF(R394&gt;tb_list[[#This Row],[Start Date]],WEEKNUM(tb_list[[#This Row],[Start Date]])-1,WEEKNUM(tb_list[[#This Row],[Start Date]]))</f>
        <v>38</v>
      </c>
      <c r="T394">
        <f>YEAR(tb_list[[#This Row],[Start Date]])</f>
        <v>2020</v>
      </c>
    </row>
    <row r="395" spans="1:20" x14ac:dyDescent="0.3">
      <c r="A395">
        <v>41008</v>
      </c>
      <c r="B395" t="s">
        <v>441</v>
      </c>
      <c r="C395" t="s">
        <v>8</v>
      </c>
      <c r="D395" t="s">
        <v>62</v>
      </c>
      <c r="E395">
        <v>6.49</v>
      </c>
      <c r="F395" s="50">
        <v>44104</v>
      </c>
      <c r="G395" s="50">
        <v>44104</v>
      </c>
      <c r="H395">
        <v>6</v>
      </c>
      <c r="I395">
        <v>2020</v>
      </c>
      <c r="J395" t="s">
        <v>5</v>
      </c>
      <c r="K395">
        <v>1</v>
      </c>
      <c r="L395">
        <v>0.1072222222222222</v>
      </c>
      <c r="M395">
        <v>0.1072222222222222</v>
      </c>
      <c r="N395" s="26">
        <v>1</v>
      </c>
      <c r="O395">
        <v>0.1072222222222222</v>
      </c>
      <c r="P395">
        <v>1</v>
      </c>
      <c r="Q39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95" s="50">
        <f>DATE(YEAR(tb_list[[#This Row],[Start Date]]),1,1)+(WEEKNUM(tb_list[[#This Row],[Start Date]])-1)*7-WEEKDAY(DATE(YEAR(tb_list[[#This Row],[Start Date]]),1,1))+$V$1</f>
        <v>44107</v>
      </c>
      <c r="S395" s="48">
        <f>IF(R395&gt;tb_list[[#This Row],[Start Date]],WEEKNUM(tb_list[[#This Row],[Start Date]])-1,WEEKNUM(tb_list[[#This Row],[Start Date]]))</f>
        <v>39</v>
      </c>
      <c r="T395">
        <f>YEAR(tb_list[[#This Row],[Start Date]])</f>
        <v>2020</v>
      </c>
    </row>
    <row r="396" spans="1:20" x14ac:dyDescent="0.3">
      <c r="A396">
        <v>38663</v>
      </c>
      <c r="B396" t="s">
        <v>442</v>
      </c>
      <c r="C396" t="s">
        <v>3</v>
      </c>
      <c r="D396" t="s">
        <v>22</v>
      </c>
      <c r="E396">
        <v>6.45</v>
      </c>
      <c r="F396" s="50">
        <v>44104</v>
      </c>
      <c r="G396" s="50">
        <v>44108</v>
      </c>
      <c r="H396">
        <v>6</v>
      </c>
      <c r="I396">
        <v>2020</v>
      </c>
      <c r="J396" t="s">
        <v>9</v>
      </c>
      <c r="K396">
        <v>12</v>
      </c>
      <c r="L396">
        <v>0.46666666666666667</v>
      </c>
      <c r="M396">
        <v>5.6</v>
      </c>
      <c r="N396" s="26">
        <v>5</v>
      </c>
      <c r="O396">
        <v>1.1200000000000001</v>
      </c>
      <c r="P396">
        <v>2.4</v>
      </c>
      <c r="Q39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96" s="50">
        <f>DATE(YEAR(tb_list[[#This Row],[Start Date]]),1,1)+(WEEKNUM(tb_list[[#This Row],[Start Date]])-1)*7-WEEKDAY(DATE(YEAR(tb_list[[#This Row],[Start Date]]),1,1))+$V$1</f>
        <v>44107</v>
      </c>
      <c r="S396" s="48">
        <f>IF(R396&gt;tb_list[[#This Row],[Start Date]],WEEKNUM(tb_list[[#This Row],[Start Date]])-1,WEEKNUM(tb_list[[#This Row],[Start Date]]))</f>
        <v>39</v>
      </c>
      <c r="T396">
        <f>YEAR(tb_list[[#This Row],[Start Date]])</f>
        <v>2020</v>
      </c>
    </row>
    <row r="397" spans="1:20" x14ac:dyDescent="0.3">
      <c r="A397">
        <v>50078</v>
      </c>
      <c r="B397" t="s">
        <v>443</v>
      </c>
      <c r="C397" t="s">
        <v>69</v>
      </c>
      <c r="D397" t="s">
        <v>4</v>
      </c>
      <c r="E397">
        <v>6.66</v>
      </c>
      <c r="F397" s="50">
        <v>44991</v>
      </c>
      <c r="G397" s="50">
        <v>44991</v>
      </c>
      <c r="H397">
        <v>7</v>
      </c>
      <c r="I397">
        <v>2021</v>
      </c>
      <c r="J397" t="s">
        <v>9</v>
      </c>
      <c r="K397">
        <v>1</v>
      </c>
      <c r="L397">
        <v>6.6944444444444445E-2</v>
      </c>
      <c r="M397">
        <v>6.6944444444444445E-2</v>
      </c>
      <c r="N397" s="26">
        <v>1</v>
      </c>
      <c r="O397">
        <v>6.6944444444444445E-2</v>
      </c>
      <c r="P397">
        <v>1</v>
      </c>
      <c r="Q39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97" s="50">
        <f>DATE(YEAR(tb_list[[#This Row],[Start Date]]),1,1)+(WEEKNUM(tb_list[[#This Row],[Start Date]])-1)*7-WEEKDAY(DATE(YEAR(tb_list[[#This Row],[Start Date]]),1,1))+$V$1</f>
        <v>44996</v>
      </c>
      <c r="S397" s="48">
        <f>IF(R397&gt;tb_list[[#This Row],[Start Date]],WEEKNUM(tb_list[[#This Row],[Start Date]])-1,WEEKNUM(tb_list[[#This Row],[Start Date]]))</f>
        <v>9</v>
      </c>
      <c r="T397">
        <f>YEAR(tb_list[[#This Row],[Start Date]])</f>
        <v>2023</v>
      </c>
    </row>
    <row r="398" spans="1:20" x14ac:dyDescent="0.3">
      <c r="A398">
        <v>37926</v>
      </c>
      <c r="B398" t="s">
        <v>444</v>
      </c>
      <c r="C398" t="s">
        <v>16</v>
      </c>
      <c r="D398" t="s">
        <v>62</v>
      </c>
      <c r="E398">
        <v>6.87</v>
      </c>
      <c r="F398" s="50">
        <v>43819</v>
      </c>
      <c r="G398" s="50">
        <v>43824</v>
      </c>
      <c r="H398">
        <v>7</v>
      </c>
      <c r="I398">
        <v>2019</v>
      </c>
      <c r="J398" t="s">
        <v>5</v>
      </c>
      <c r="K398">
        <v>12</v>
      </c>
      <c r="L398">
        <v>0.39555555555555549</v>
      </c>
      <c r="M398">
        <v>4.7466666666666661</v>
      </c>
      <c r="N398" s="26">
        <v>6</v>
      </c>
      <c r="O398">
        <v>0.79111111111111099</v>
      </c>
      <c r="P398">
        <v>2</v>
      </c>
      <c r="Q39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98" s="50">
        <f>DATE(YEAR(tb_list[[#This Row],[Start Date]]),1,1)+(WEEKNUM(tb_list[[#This Row],[Start Date]])-1)*7-WEEKDAY(DATE(YEAR(tb_list[[#This Row],[Start Date]]),1,1))+$V$1</f>
        <v>43820</v>
      </c>
      <c r="S398" s="48">
        <f>IF(R398&gt;tb_list[[#This Row],[Start Date]],WEEKNUM(tb_list[[#This Row],[Start Date]])-1,WEEKNUM(tb_list[[#This Row],[Start Date]]))</f>
        <v>50</v>
      </c>
      <c r="T398">
        <f>YEAR(tb_list[[#This Row],[Start Date]])</f>
        <v>2019</v>
      </c>
    </row>
    <row r="399" spans="1:20" x14ac:dyDescent="0.3">
      <c r="A399">
        <v>40460</v>
      </c>
      <c r="B399" t="s">
        <v>445</v>
      </c>
      <c r="C399" t="s">
        <v>50</v>
      </c>
      <c r="D399" t="s">
        <v>62</v>
      </c>
      <c r="E399">
        <v>6.82</v>
      </c>
      <c r="F399" s="50">
        <v>44158</v>
      </c>
      <c r="G399" s="50">
        <v>44158</v>
      </c>
      <c r="H399">
        <v>6</v>
      </c>
      <c r="I399">
        <v>2020</v>
      </c>
      <c r="J399" t="s">
        <v>9</v>
      </c>
      <c r="K399">
        <v>1</v>
      </c>
      <c r="L399">
        <v>0.41138888888888892</v>
      </c>
      <c r="M399">
        <v>0.41138888888888892</v>
      </c>
      <c r="N399" s="26">
        <v>1</v>
      </c>
      <c r="O399">
        <v>0.41138888888888892</v>
      </c>
      <c r="P399">
        <v>1</v>
      </c>
      <c r="Q39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399" s="50">
        <f>DATE(YEAR(tb_list[[#This Row],[Start Date]]),1,1)+(WEEKNUM(tb_list[[#This Row],[Start Date]])-1)*7-WEEKDAY(DATE(YEAR(tb_list[[#This Row],[Start Date]]),1,1))+$V$1</f>
        <v>44163</v>
      </c>
      <c r="S399" s="48">
        <f>IF(R399&gt;tb_list[[#This Row],[Start Date]],WEEKNUM(tb_list[[#This Row],[Start Date]])-1,WEEKNUM(tb_list[[#This Row],[Start Date]]))</f>
        <v>47</v>
      </c>
      <c r="T399">
        <f>YEAR(tb_list[[#This Row],[Start Date]])</f>
        <v>2020</v>
      </c>
    </row>
    <row r="400" spans="1:20" x14ac:dyDescent="0.3">
      <c r="A400">
        <v>41168</v>
      </c>
      <c r="B400" t="s">
        <v>446</v>
      </c>
      <c r="C400" t="s">
        <v>85</v>
      </c>
      <c r="D400" t="s">
        <v>4</v>
      </c>
      <c r="E400">
        <v>7.34</v>
      </c>
      <c r="F400" s="50">
        <v>44410</v>
      </c>
      <c r="G400" s="50">
        <v>44410</v>
      </c>
      <c r="H400">
        <v>8</v>
      </c>
      <c r="I400">
        <v>2020</v>
      </c>
      <c r="J400" t="s">
        <v>17</v>
      </c>
      <c r="K400">
        <v>1</v>
      </c>
      <c r="L400">
        <v>1.740833333333333</v>
      </c>
      <c r="M400">
        <v>1.740833333333333</v>
      </c>
      <c r="N400">
        <v>1</v>
      </c>
      <c r="O400">
        <v>1.740833333333333</v>
      </c>
      <c r="P400">
        <v>1</v>
      </c>
      <c r="Q40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00" s="50">
        <f>DATE(YEAR(tb_list[[#This Row],[Start Date]]),1,1)+(WEEKNUM(tb_list[[#This Row],[Start Date]])-1)*7-WEEKDAY(DATE(YEAR(tb_list[[#This Row],[Start Date]]),1,1))+$V$1</f>
        <v>44415</v>
      </c>
      <c r="S400" s="48">
        <f>IF(R400&gt;tb_list[[#This Row],[Start Date]],WEEKNUM(tb_list[[#This Row],[Start Date]])-1,WEEKNUM(tb_list[[#This Row],[Start Date]]))</f>
        <v>31</v>
      </c>
      <c r="T400">
        <f>YEAR(tb_list[[#This Row],[Start Date]])</f>
        <v>2021</v>
      </c>
    </row>
    <row r="401" spans="1:20" x14ac:dyDescent="0.3">
      <c r="A401">
        <v>40513</v>
      </c>
      <c r="B401" t="s">
        <v>447</v>
      </c>
      <c r="C401" t="s">
        <v>16</v>
      </c>
      <c r="D401" t="s">
        <v>22</v>
      </c>
      <c r="E401">
        <v>7.35</v>
      </c>
      <c r="F401" s="50">
        <v>44258</v>
      </c>
      <c r="G401" s="50">
        <v>44279</v>
      </c>
      <c r="H401">
        <v>8</v>
      </c>
      <c r="I401">
        <v>2020</v>
      </c>
      <c r="J401" t="s">
        <v>17</v>
      </c>
      <c r="K401">
        <v>12</v>
      </c>
      <c r="L401">
        <v>0.40472222222222221</v>
      </c>
      <c r="M401">
        <v>4.8566666666666656</v>
      </c>
      <c r="N401" s="26">
        <v>22</v>
      </c>
      <c r="O401">
        <v>0.22075757575757571</v>
      </c>
      <c r="P401">
        <v>0.54545454545454541</v>
      </c>
      <c r="Q40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01" s="50">
        <f>DATE(YEAR(tb_list[[#This Row],[Start Date]]),1,1)+(WEEKNUM(tb_list[[#This Row],[Start Date]])-1)*7-WEEKDAY(DATE(YEAR(tb_list[[#This Row],[Start Date]]),1,1))+$V$1</f>
        <v>44261</v>
      </c>
      <c r="S401" s="48">
        <f>IF(R401&gt;tb_list[[#This Row],[Start Date]],WEEKNUM(tb_list[[#This Row],[Start Date]])-1,WEEKNUM(tb_list[[#This Row],[Start Date]]))</f>
        <v>9</v>
      </c>
      <c r="T401">
        <f>YEAR(tb_list[[#This Row],[Start Date]])</f>
        <v>2021</v>
      </c>
    </row>
    <row r="402" spans="1:20" x14ac:dyDescent="0.3">
      <c r="A402">
        <v>38397</v>
      </c>
      <c r="B402" t="s">
        <v>448</v>
      </c>
      <c r="C402" t="s">
        <v>16</v>
      </c>
      <c r="D402" t="s">
        <v>22</v>
      </c>
      <c r="E402">
        <v>6.51</v>
      </c>
      <c r="F402" s="50">
        <v>43645</v>
      </c>
      <c r="G402" s="50">
        <v>43711</v>
      </c>
      <c r="H402">
        <v>4</v>
      </c>
      <c r="I402">
        <v>2019</v>
      </c>
      <c r="J402" t="s">
        <v>17</v>
      </c>
      <c r="K402">
        <v>12</v>
      </c>
      <c r="L402">
        <v>0.19166666666666671</v>
      </c>
      <c r="M402">
        <v>2.2999999999999998</v>
      </c>
      <c r="N402">
        <v>67</v>
      </c>
      <c r="O402">
        <v>3.4328358208955218E-2</v>
      </c>
      <c r="P402">
        <v>0.17910447761194029</v>
      </c>
      <c r="Q40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02" s="50">
        <f>DATE(YEAR(tb_list[[#This Row],[Start Date]]),1,1)+(WEEKNUM(tb_list[[#This Row],[Start Date]])-1)*7-WEEKDAY(DATE(YEAR(tb_list[[#This Row],[Start Date]]),1,1))+$V$1</f>
        <v>43645</v>
      </c>
      <c r="S402" s="48">
        <f>IF(R402&gt;tb_list[[#This Row],[Start Date]],WEEKNUM(tb_list[[#This Row],[Start Date]])-1,WEEKNUM(tb_list[[#This Row],[Start Date]]))</f>
        <v>26</v>
      </c>
      <c r="T402">
        <f>YEAR(tb_list[[#This Row],[Start Date]])</f>
        <v>2019</v>
      </c>
    </row>
    <row r="403" spans="1:20" x14ac:dyDescent="0.3">
      <c r="A403">
        <v>39689</v>
      </c>
      <c r="B403" t="s">
        <v>449</v>
      </c>
      <c r="C403" t="s">
        <v>8</v>
      </c>
      <c r="D403" t="s">
        <v>22</v>
      </c>
      <c r="E403">
        <v>6.85</v>
      </c>
      <c r="F403" s="50">
        <v>43982</v>
      </c>
      <c r="G403" s="50">
        <v>43982</v>
      </c>
      <c r="H403">
        <v>4</v>
      </c>
      <c r="I403">
        <v>2019</v>
      </c>
      <c r="J403" t="s">
        <v>19</v>
      </c>
      <c r="K403">
        <v>1</v>
      </c>
      <c r="L403">
        <v>0.19944444444444451</v>
      </c>
      <c r="M403">
        <v>0.19944444444444451</v>
      </c>
      <c r="N403" s="26">
        <v>1</v>
      </c>
      <c r="O403">
        <v>0.19944444444444451</v>
      </c>
      <c r="P403">
        <v>1</v>
      </c>
      <c r="Q40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03" s="50">
        <f>DATE(YEAR(tb_list[[#This Row],[Start Date]]),1,1)+(WEEKNUM(tb_list[[#This Row],[Start Date]])-1)*7-WEEKDAY(DATE(YEAR(tb_list[[#This Row],[Start Date]]),1,1))+$V$1</f>
        <v>43988</v>
      </c>
      <c r="S403" s="48">
        <f>IF(R403&gt;tb_list[[#This Row],[Start Date]],WEEKNUM(tb_list[[#This Row],[Start Date]])-1,WEEKNUM(tb_list[[#This Row],[Start Date]]))</f>
        <v>22</v>
      </c>
      <c r="T403">
        <f>YEAR(tb_list[[#This Row],[Start Date]])</f>
        <v>2020</v>
      </c>
    </row>
    <row r="404" spans="1:20" x14ac:dyDescent="0.3">
      <c r="A404">
        <v>20</v>
      </c>
      <c r="B404" t="s">
        <v>450</v>
      </c>
      <c r="C404" t="s">
        <v>16</v>
      </c>
      <c r="D404" t="s">
        <v>22</v>
      </c>
      <c r="E404">
        <v>7.99</v>
      </c>
      <c r="F404" s="50">
        <v>42736</v>
      </c>
      <c r="G404" s="50">
        <v>42810</v>
      </c>
      <c r="H404">
        <v>8</v>
      </c>
      <c r="I404">
        <v>2002</v>
      </c>
      <c r="J404" t="s">
        <v>19</v>
      </c>
      <c r="K404">
        <v>220</v>
      </c>
      <c r="L404">
        <v>0.39</v>
      </c>
      <c r="M404">
        <v>85.8</v>
      </c>
      <c r="N404" s="26">
        <v>75</v>
      </c>
      <c r="O404">
        <v>1.1439999999999999</v>
      </c>
      <c r="P404">
        <v>2.9333333333333331</v>
      </c>
      <c r="Q40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04" s="50">
        <f>DATE(YEAR(tb_list[[#This Row],[Start Date]]),1,1)+(WEEKNUM(tb_list[[#This Row],[Start Date]])-1)*7-WEEKDAY(DATE(YEAR(tb_list[[#This Row],[Start Date]]),1,1))+$V$1</f>
        <v>42742</v>
      </c>
      <c r="S404" s="48">
        <f>IF(R404&gt;tb_list[[#This Row],[Start Date]],WEEKNUM(tb_list[[#This Row],[Start Date]])-1,WEEKNUM(tb_list[[#This Row],[Start Date]]))</f>
        <v>0</v>
      </c>
      <c r="T404">
        <f>YEAR(tb_list[[#This Row],[Start Date]])</f>
        <v>2017</v>
      </c>
    </row>
    <row r="405" spans="1:20" x14ac:dyDescent="0.3">
      <c r="A405">
        <v>1735</v>
      </c>
      <c r="B405" t="s">
        <v>451</v>
      </c>
      <c r="C405" t="s">
        <v>16</v>
      </c>
      <c r="D405" t="s">
        <v>22</v>
      </c>
      <c r="E405">
        <v>8.26</v>
      </c>
      <c r="F405" s="50">
        <v>43525</v>
      </c>
      <c r="G405" s="50">
        <v>43860</v>
      </c>
      <c r="H405">
        <v>9</v>
      </c>
      <c r="I405">
        <v>2007</v>
      </c>
      <c r="J405" t="s">
        <v>9</v>
      </c>
      <c r="K405">
        <v>500</v>
      </c>
      <c r="L405">
        <v>0.38583333333333331</v>
      </c>
      <c r="M405">
        <v>192.91666666666671</v>
      </c>
      <c r="N405">
        <v>336</v>
      </c>
      <c r="O405">
        <v>0.57415674603174605</v>
      </c>
      <c r="P405">
        <v>1.4880952380952379</v>
      </c>
      <c r="Q40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05" s="50">
        <f>DATE(YEAR(tb_list[[#This Row],[Start Date]]),1,1)+(WEEKNUM(tb_list[[#This Row],[Start Date]])-1)*7-WEEKDAY(DATE(YEAR(tb_list[[#This Row],[Start Date]]),1,1))+$V$1</f>
        <v>43526</v>
      </c>
      <c r="S405" s="48">
        <f>IF(R405&gt;tb_list[[#This Row],[Start Date]],WEEKNUM(tb_list[[#This Row],[Start Date]])-1,WEEKNUM(tb_list[[#This Row],[Start Date]]))</f>
        <v>8</v>
      </c>
      <c r="T405">
        <f>YEAR(tb_list[[#This Row],[Start Date]])</f>
        <v>2019</v>
      </c>
    </row>
    <row r="406" spans="1:20" x14ac:dyDescent="0.3">
      <c r="A406">
        <v>13667</v>
      </c>
      <c r="B406" t="s">
        <v>452</v>
      </c>
      <c r="C406" t="s">
        <v>85</v>
      </c>
      <c r="D406" t="s">
        <v>22</v>
      </c>
      <c r="E406">
        <v>7.68</v>
      </c>
      <c r="F406" s="50">
        <v>43792</v>
      </c>
      <c r="G406" s="50">
        <v>43792</v>
      </c>
      <c r="H406">
        <v>7</v>
      </c>
      <c r="I406">
        <v>2012</v>
      </c>
      <c r="J406" t="s">
        <v>5</v>
      </c>
      <c r="K406">
        <v>1</v>
      </c>
      <c r="L406">
        <v>1.832222222222222</v>
      </c>
      <c r="M406">
        <v>1.832222222222222</v>
      </c>
      <c r="N406">
        <v>1</v>
      </c>
      <c r="O406">
        <v>1.832222222222222</v>
      </c>
      <c r="P406">
        <v>1</v>
      </c>
      <c r="Q40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06" s="50">
        <f>DATE(YEAR(tb_list[[#This Row],[Start Date]]),1,1)+(WEEKNUM(tb_list[[#This Row],[Start Date]])-1)*7-WEEKDAY(DATE(YEAR(tb_list[[#This Row],[Start Date]]),1,1))+$V$1</f>
        <v>43792</v>
      </c>
      <c r="S406" s="48">
        <f>IF(R406&gt;tb_list[[#This Row],[Start Date]],WEEKNUM(tb_list[[#This Row],[Start Date]])-1,WEEKNUM(tb_list[[#This Row],[Start Date]]))</f>
        <v>47</v>
      </c>
      <c r="T406">
        <f>YEAR(tb_list[[#This Row],[Start Date]])</f>
        <v>2019</v>
      </c>
    </row>
    <row r="407" spans="1:20" x14ac:dyDescent="0.3">
      <c r="A407">
        <v>1209</v>
      </c>
      <c r="B407" t="s">
        <v>784</v>
      </c>
      <c r="C407" t="s">
        <v>85</v>
      </c>
      <c r="D407" t="s">
        <v>22</v>
      </c>
      <c r="E407">
        <v>6.99</v>
      </c>
      <c r="F407" s="50">
        <v>45067</v>
      </c>
      <c r="G407" s="50">
        <v>45067</v>
      </c>
      <c r="H407">
        <v>7</v>
      </c>
      <c r="I407">
        <v>2003</v>
      </c>
      <c r="J407" t="s">
        <v>5</v>
      </c>
      <c r="K407">
        <v>1</v>
      </c>
      <c r="L407">
        <v>0.76916666666666667</v>
      </c>
      <c r="M407">
        <v>0.76916666666666667</v>
      </c>
      <c r="N407">
        <v>1</v>
      </c>
      <c r="O407">
        <v>0.76916666666666667</v>
      </c>
      <c r="P407">
        <v>1</v>
      </c>
      <c r="Q40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07" s="50">
        <f>DATE(YEAR(tb_list[[#This Row],[Start Date]]),1,1)+(WEEKNUM(tb_list[[#This Row],[Start Date]])-1)*7-WEEKDAY(DATE(YEAR(tb_list[[#This Row],[Start Date]]),1,1))+$V$1</f>
        <v>45073</v>
      </c>
      <c r="S407" s="48">
        <f>IF(R407&gt;tb_list[[#This Row],[Start Date]],WEEKNUM(tb_list[[#This Row],[Start Date]])-1,WEEKNUM(tb_list[[#This Row],[Start Date]]))</f>
        <v>20</v>
      </c>
      <c r="T407">
        <f>YEAR(tb_list[[#This Row],[Start Date]])</f>
        <v>2023</v>
      </c>
    </row>
    <row r="408" spans="1:20" x14ac:dyDescent="0.3">
      <c r="A408">
        <v>49581</v>
      </c>
      <c r="B408" t="s">
        <v>453</v>
      </c>
      <c r="C408" t="s">
        <v>8</v>
      </c>
      <c r="D408" t="s">
        <v>4</v>
      </c>
      <c r="E408">
        <v>6.49</v>
      </c>
      <c r="F408" s="50">
        <v>44903</v>
      </c>
      <c r="G408" s="50">
        <v>44903</v>
      </c>
      <c r="H408">
        <v>6</v>
      </c>
      <c r="I408">
        <v>2021</v>
      </c>
      <c r="J408" t="s">
        <v>5</v>
      </c>
      <c r="K408">
        <v>1</v>
      </c>
      <c r="L408">
        <v>3.4166666666666658E-2</v>
      </c>
      <c r="M408">
        <v>3.4166666666666658E-2</v>
      </c>
      <c r="N408" s="26">
        <v>1</v>
      </c>
      <c r="O408">
        <v>3.4166666666666658E-2</v>
      </c>
      <c r="P408">
        <v>1</v>
      </c>
      <c r="Q40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08" s="50">
        <f>DATE(YEAR(tb_list[[#This Row],[Start Date]]),1,1)+(WEEKNUM(tb_list[[#This Row],[Start Date]])-1)*7-WEEKDAY(DATE(YEAR(tb_list[[#This Row],[Start Date]]),1,1))+$V$1</f>
        <v>44905</v>
      </c>
      <c r="S408" s="48">
        <f>IF(R408&gt;tb_list[[#This Row],[Start Date]],WEEKNUM(tb_list[[#This Row],[Start Date]])-1,WEEKNUM(tb_list[[#This Row],[Start Date]]))</f>
        <v>49</v>
      </c>
      <c r="T408">
        <f>YEAR(tb_list[[#This Row],[Start Date]])</f>
        <v>2022</v>
      </c>
    </row>
    <row r="409" spans="1:20" x14ac:dyDescent="0.3">
      <c r="A409">
        <v>41535</v>
      </c>
      <c r="B409" t="s">
        <v>454</v>
      </c>
      <c r="C409" t="s">
        <v>69</v>
      </c>
      <c r="D409" t="s">
        <v>4</v>
      </c>
      <c r="E409">
        <v>6.34</v>
      </c>
      <c r="F409" s="50">
        <v>44034</v>
      </c>
      <c r="G409" s="50">
        <v>44034</v>
      </c>
      <c r="H409">
        <v>6</v>
      </c>
      <c r="I409">
        <v>2019</v>
      </c>
      <c r="J409" t="s">
        <v>5</v>
      </c>
      <c r="K409">
        <v>1</v>
      </c>
      <c r="L409">
        <v>5.4722222222222221E-2</v>
      </c>
      <c r="M409">
        <v>5.4722222222222221E-2</v>
      </c>
      <c r="N409" s="26">
        <v>1</v>
      </c>
      <c r="O409">
        <v>5.4722222222222221E-2</v>
      </c>
      <c r="P409">
        <v>1</v>
      </c>
      <c r="Q40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09" s="50">
        <f>DATE(YEAR(tb_list[[#This Row],[Start Date]]),1,1)+(WEEKNUM(tb_list[[#This Row],[Start Date]])-1)*7-WEEKDAY(DATE(YEAR(tb_list[[#This Row],[Start Date]]),1,1))+$V$1</f>
        <v>44037</v>
      </c>
      <c r="S409" s="48">
        <f>IF(R409&gt;tb_list[[#This Row],[Start Date]],WEEKNUM(tb_list[[#This Row],[Start Date]])-1,WEEKNUM(tb_list[[#This Row],[Start Date]]))</f>
        <v>29</v>
      </c>
      <c r="T409">
        <f>YEAR(tb_list[[#This Row],[Start Date]])</f>
        <v>2020</v>
      </c>
    </row>
    <row r="410" spans="1:20" x14ac:dyDescent="0.3">
      <c r="A410">
        <v>40738</v>
      </c>
      <c r="B410" t="s">
        <v>455</v>
      </c>
      <c r="C410" t="s">
        <v>16</v>
      </c>
      <c r="D410" t="s">
        <v>4</v>
      </c>
      <c r="E410">
        <v>5.87</v>
      </c>
      <c r="F410" s="50">
        <v>44050</v>
      </c>
      <c r="G410" s="50">
        <v>44064</v>
      </c>
      <c r="H410">
        <v>6</v>
      </c>
      <c r="I410">
        <v>2020</v>
      </c>
      <c r="J410" t="s">
        <v>9</v>
      </c>
      <c r="K410">
        <v>12</v>
      </c>
      <c r="L410">
        <v>6.6666666666666666E-2</v>
      </c>
      <c r="M410">
        <v>0.8</v>
      </c>
      <c r="N410">
        <v>15</v>
      </c>
      <c r="O410">
        <v>5.3333333333333337E-2</v>
      </c>
      <c r="P410">
        <v>0.8</v>
      </c>
      <c r="Q41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10" s="50">
        <f>DATE(YEAR(tb_list[[#This Row],[Start Date]]),1,1)+(WEEKNUM(tb_list[[#This Row],[Start Date]])-1)*7-WEEKDAY(DATE(YEAR(tb_list[[#This Row],[Start Date]]),1,1))+$V$1</f>
        <v>44051</v>
      </c>
      <c r="S410" s="48">
        <f>IF(R410&gt;tb_list[[#This Row],[Start Date]],WEEKNUM(tb_list[[#This Row],[Start Date]])-1,WEEKNUM(tb_list[[#This Row],[Start Date]]))</f>
        <v>31</v>
      </c>
      <c r="T410">
        <f>YEAR(tb_list[[#This Row],[Start Date]])</f>
        <v>2020</v>
      </c>
    </row>
    <row r="411" spans="1:20" x14ac:dyDescent="0.3">
      <c r="A411">
        <v>48864</v>
      </c>
      <c r="B411" t="s">
        <v>456</v>
      </c>
      <c r="C411" t="s">
        <v>3</v>
      </c>
      <c r="D411" t="s">
        <v>4</v>
      </c>
      <c r="E411">
        <v>6.06</v>
      </c>
      <c r="F411" s="50">
        <v>44731</v>
      </c>
      <c r="G411" s="50">
        <v>44731</v>
      </c>
      <c r="H411">
        <v>5</v>
      </c>
      <c r="I411">
        <v>2021</v>
      </c>
      <c r="J411" t="s">
        <v>17</v>
      </c>
      <c r="K411">
        <v>1</v>
      </c>
      <c r="L411">
        <v>6.9722222222222227E-2</v>
      </c>
      <c r="M411">
        <v>6.9722222222222227E-2</v>
      </c>
      <c r="N411" s="26">
        <v>1</v>
      </c>
      <c r="O411">
        <v>6.9722222222222227E-2</v>
      </c>
      <c r="P411">
        <v>1</v>
      </c>
      <c r="Q41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11" s="50">
        <f>DATE(YEAR(tb_list[[#This Row],[Start Date]]),1,1)+(WEEKNUM(tb_list[[#This Row],[Start Date]])-1)*7-WEEKDAY(DATE(YEAR(tb_list[[#This Row],[Start Date]]),1,1))+$V$1</f>
        <v>44737</v>
      </c>
      <c r="S411" s="48">
        <f>IF(R411&gt;tb_list[[#This Row],[Start Date]],WEEKNUM(tb_list[[#This Row],[Start Date]])-1,WEEKNUM(tb_list[[#This Row],[Start Date]]))</f>
        <v>25</v>
      </c>
      <c r="T411">
        <f>YEAR(tb_list[[#This Row],[Start Date]])</f>
        <v>2022</v>
      </c>
    </row>
    <row r="412" spans="1:20" x14ac:dyDescent="0.3">
      <c r="A412">
        <v>15689</v>
      </c>
      <c r="B412" t="s">
        <v>457</v>
      </c>
      <c r="C412" t="s">
        <v>16</v>
      </c>
      <c r="D412" t="s">
        <v>59</v>
      </c>
      <c r="E412">
        <v>7.93</v>
      </c>
      <c r="F412" s="50"/>
      <c r="G412" s="50"/>
      <c r="H412">
        <v>9</v>
      </c>
      <c r="I412">
        <v>2012</v>
      </c>
      <c r="J412" t="s">
        <v>19</v>
      </c>
      <c r="K412">
        <v>4</v>
      </c>
      <c r="L412">
        <v>0.41444444444444439</v>
      </c>
      <c r="M412">
        <v>1.657777777777778</v>
      </c>
      <c r="P412"/>
      <c r="Q41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12" s="50">
        <f>DATE(YEAR(tb_list[[#This Row],[Start Date]]),1,1)+(WEEKNUM(tb_list[[#This Row],[Start Date]])-1)*7-WEEKDAY(DATE(YEAR(tb_list[[#This Row],[Start Date]]),1,1))+$V$1</f>
        <v>0</v>
      </c>
      <c r="S412" s="48">
        <f>IF(R412&gt;tb_list[[#This Row],[Start Date]],WEEKNUM(tb_list[[#This Row],[Start Date]])-1,WEEKNUM(tb_list[[#This Row],[Start Date]]))</f>
        <v>0</v>
      </c>
      <c r="T412">
        <f>YEAR(tb_list[[#This Row],[Start Date]])</f>
        <v>1900</v>
      </c>
    </row>
    <row r="413" spans="1:20" x14ac:dyDescent="0.3">
      <c r="A413">
        <v>38924</v>
      </c>
      <c r="B413" t="s">
        <v>458</v>
      </c>
      <c r="C413" t="s">
        <v>16</v>
      </c>
      <c r="D413" t="s">
        <v>337</v>
      </c>
      <c r="E413">
        <v>6.73</v>
      </c>
      <c r="F413" s="50">
        <v>44154</v>
      </c>
      <c r="G413" s="50">
        <v>44166</v>
      </c>
      <c r="H413">
        <v>3</v>
      </c>
      <c r="I413">
        <v>2020</v>
      </c>
      <c r="J413" t="s">
        <v>9</v>
      </c>
      <c r="K413">
        <v>12</v>
      </c>
      <c r="L413">
        <v>0.38944444444444443</v>
      </c>
      <c r="M413">
        <v>4.6733333333333329</v>
      </c>
      <c r="N413" s="26">
        <v>13</v>
      </c>
      <c r="O413">
        <v>0.35948717948717951</v>
      </c>
      <c r="P413">
        <v>0.92307692307692313</v>
      </c>
      <c r="Q41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13" s="50">
        <f>DATE(YEAR(tb_list[[#This Row],[Start Date]]),1,1)+(WEEKNUM(tb_list[[#This Row],[Start Date]])-1)*7-WEEKDAY(DATE(YEAR(tb_list[[#This Row],[Start Date]]),1,1))+$V$1</f>
        <v>44156</v>
      </c>
      <c r="S413" s="48">
        <f>IF(R413&gt;tb_list[[#This Row],[Start Date]],WEEKNUM(tb_list[[#This Row],[Start Date]])-1,WEEKNUM(tb_list[[#This Row],[Start Date]]))</f>
        <v>46</v>
      </c>
      <c r="T413">
        <f>YEAR(tb_list[[#This Row],[Start Date]])</f>
        <v>2020</v>
      </c>
    </row>
    <row r="414" spans="1:20" x14ac:dyDescent="0.3">
      <c r="A414">
        <v>800</v>
      </c>
      <c r="B414" t="s">
        <v>459</v>
      </c>
      <c r="C414" t="s">
        <v>16</v>
      </c>
      <c r="D414" t="s">
        <v>22</v>
      </c>
      <c r="E414">
        <v>6.87</v>
      </c>
      <c r="F414" s="50">
        <v>43837</v>
      </c>
      <c r="G414" s="50">
        <v>43845</v>
      </c>
      <c r="H414">
        <v>7</v>
      </c>
      <c r="I414">
        <v>2000</v>
      </c>
      <c r="J414" t="s">
        <v>17</v>
      </c>
      <c r="K414">
        <v>13</v>
      </c>
      <c r="L414">
        <v>0.3913888888888889</v>
      </c>
      <c r="M414">
        <v>5.088055555555556</v>
      </c>
      <c r="N414">
        <v>9</v>
      </c>
      <c r="O414">
        <v>0.56533950617283957</v>
      </c>
      <c r="P414">
        <v>1.444444444444444</v>
      </c>
      <c r="Q41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14" s="50">
        <f>DATE(YEAR(tb_list[[#This Row],[Start Date]]),1,1)+(WEEKNUM(tb_list[[#This Row],[Start Date]])-1)*7-WEEKDAY(DATE(YEAR(tb_list[[#This Row],[Start Date]]),1,1))+$V$1</f>
        <v>43841</v>
      </c>
      <c r="S414" s="48">
        <f>IF(R414&gt;tb_list[[#This Row],[Start Date]],WEEKNUM(tb_list[[#This Row],[Start Date]])-1,WEEKNUM(tb_list[[#This Row],[Start Date]]))</f>
        <v>1</v>
      </c>
      <c r="T414">
        <f>YEAR(tb_list[[#This Row],[Start Date]])</f>
        <v>2020</v>
      </c>
    </row>
    <row r="415" spans="1:20" x14ac:dyDescent="0.3">
      <c r="A415">
        <v>43767</v>
      </c>
      <c r="B415" t="s">
        <v>460</v>
      </c>
      <c r="C415" t="s">
        <v>16</v>
      </c>
      <c r="D415" t="s">
        <v>36</v>
      </c>
      <c r="E415">
        <v>6.51</v>
      </c>
      <c r="F415" s="50">
        <v>44787</v>
      </c>
      <c r="G415" s="50">
        <v>44791</v>
      </c>
      <c r="H415">
        <v>6</v>
      </c>
      <c r="I415">
        <v>2021</v>
      </c>
      <c r="J415" t="s">
        <v>5</v>
      </c>
      <c r="K415">
        <v>12</v>
      </c>
      <c r="L415">
        <v>0.38194444444444442</v>
      </c>
      <c r="M415">
        <v>4.583333333333333</v>
      </c>
      <c r="N415">
        <v>5</v>
      </c>
      <c r="O415">
        <v>0.91666666666666663</v>
      </c>
      <c r="P415">
        <v>2.4</v>
      </c>
      <c r="Q41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15" s="50">
        <f>DATE(YEAR(tb_list[[#This Row],[Start Date]]),1,1)+(WEEKNUM(tb_list[[#This Row],[Start Date]])-1)*7-WEEKDAY(DATE(YEAR(tb_list[[#This Row],[Start Date]]),1,1))+$V$1</f>
        <v>44793</v>
      </c>
      <c r="S415" s="48">
        <f>IF(R415&gt;tb_list[[#This Row],[Start Date]],WEEKNUM(tb_list[[#This Row],[Start Date]])-1,WEEKNUM(tb_list[[#This Row],[Start Date]]))</f>
        <v>33</v>
      </c>
      <c r="T415">
        <f>YEAR(tb_list[[#This Row],[Start Date]])</f>
        <v>2022</v>
      </c>
    </row>
    <row r="416" spans="1:20" x14ac:dyDescent="0.3">
      <c r="A416">
        <v>40515</v>
      </c>
      <c r="B416" t="s">
        <v>461</v>
      </c>
      <c r="C416" t="s">
        <v>3</v>
      </c>
      <c r="D416" t="s">
        <v>31</v>
      </c>
      <c r="E416">
        <v>6.44</v>
      </c>
      <c r="F416" s="50">
        <v>44329</v>
      </c>
      <c r="G416" s="50">
        <v>44335</v>
      </c>
      <c r="H416">
        <v>5</v>
      </c>
      <c r="I416">
        <v>2020</v>
      </c>
      <c r="J416" t="s">
        <v>5</v>
      </c>
      <c r="K416">
        <v>10</v>
      </c>
      <c r="L416">
        <v>0.41666666666666669</v>
      </c>
      <c r="M416">
        <v>4.166666666666667</v>
      </c>
      <c r="N416" s="26">
        <v>7</v>
      </c>
      <c r="O416">
        <v>0.59523809523809523</v>
      </c>
      <c r="P416">
        <v>1.428571428571429</v>
      </c>
      <c r="Q41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16" s="50">
        <f>DATE(YEAR(tb_list[[#This Row],[Start Date]]),1,1)+(WEEKNUM(tb_list[[#This Row],[Start Date]])-1)*7-WEEKDAY(DATE(YEAR(tb_list[[#This Row],[Start Date]]),1,1))+$V$1</f>
        <v>44331</v>
      </c>
      <c r="S416" s="48">
        <f>IF(R416&gt;tb_list[[#This Row],[Start Date]],WEEKNUM(tb_list[[#This Row],[Start Date]])-1,WEEKNUM(tb_list[[#This Row],[Start Date]]))</f>
        <v>19</v>
      </c>
      <c r="T416">
        <f>YEAR(tb_list[[#This Row],[Start Date]])</f>
        <v>2021</v>
      </c>
    </row>
    <row r="417" spans="1:20" x14ac:dyDescent="0.3">
      <c r="A417">
        <v>11597</v>
      </c>
      <c r="B417" t="s">
        <v>462</v>
      </c>
      <c r="C417" t="s">
        <v>16</v>
      </c>
      <c r="D417" t="s">
        <v>59</v>
      </c>
      <c r="E417">
        <v>8.14</v>
      </c>
      <c r="F417" s="50">
        <v>42527</v>
      </c>
      <c r="G417" s="50">
        <v>42528</v>
      </c>
      <c r="H417">
        <v>9</v>
      </c>
      <c r="I417">
        <v>2012</v>
      </c>
      <c r="J417" t="s">
        <v>9</v>
      </c>
      <c r="K417">
        <v>11</v>
      </c>
      <c r="L417">
        <v>0.43194444444444452</v>
      </c>
      <c r="M417">
        <v>4.7513888888888891</v>
      </c>
      <c r="N417" s="26">
        <v>2</v>
      </c>
      <c r="O417">
        <v>2.375694444444445</v>
      </c>
      <c r="P417">
        <v>5.5</v>
      </c>
      <c r="Q41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17" s="50">
        <f>DATE(YEAR(tb_list[[#This Row],[Start Date]]),1,1)+(WEEKNUM(tb_list[[#This Row],[Start Date]])-1)*7-WEEKDAY(DATE(YEAR(tb_list[[#This Row],[Start Date]]),1,1))+$V$1</f>
        <v>42532</v>
      </c>
      <c r="S417" s="48">
        <f>IF(R417&gt;tb_list[[#This Row],[Start Date]],WEEKNUM(tb_list[[#This Row],[Start Date]])-1,WEEKNUM(tb_list[[#This Row],[Start Date]]))</f>
        <v>23</v>
      </c>
      <c r="T417">
        <f>YEAR(tb_list[[#This Row],[Start Date]])</f>
        <v>2016</v>
      </c>
    </row>
    <row r="418" spans="1:20" x14ac:dyDescent="0.3">
      <c r="A418">
        <v>38814</v>
      </c>
      <c r="B418" t="s">
        <v>785</v>
      </c>
      <c r="C418" t="s">
        <v>16</v>
      </c>
      <c r="D418" t="s">
        <v>22</v>
      </c>
      <c r="E418">
        <v>5.31</v>
      </c>
      <c r="F418" s="50">
        <v>45099</v>
      </c>
      <c r="G418" s="50">
        <v>45137</v>
      </c>
      <c r="H418">
        <v>5</v>
      </c>
      <c r="I418">
        <v>2019</v>
      </c>
      <c r="J418" t="s">
        <v>17</v>
      </c>
      <c r="K418">
        <v>12</v>
      </c>
      <c r="L418">
        <v>0.125</v>
      </c>
      <c r="M418">
        <v>1.5</v>
      </c>
      <c r="N418" s="26">
        <v>39</v>
      </c>
      <c r="O418">
        <v>3.8461538461538457E-2</v>
      </c>
      <c r="P418">
        <v>0.30769230769230771</v>
      </c>
      <c r="Q41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18" s="50">
        <f>DATE(YEAR(tb_list[[#This Row],[Start Date]]),1,1)+(WEEKNUM(tb_list[[#This Row],[Start Date]])-1)*7-WEEKDAY(DATE(YEAR(tb_list[[#This Row],[Start Date]]),1,1))+$V$1</f>
        <v>45101</v>
      </c>
      <c r="S418" s="48">
        <f>IF(R418&gt;tb_list[[#This Row],[Start Date]],WEEKNUM(tb_list[[#This Row],[Start Date]])-1,WEEKNUM(tb_list[[#This Row],[Start Date]]))</f>
        <v>24</v>
      </c>
      <c r="T418">
        <f>YEAR(tb_list[[#This Row],[Start Date]])</f>
        <v>2023</v>
      </c>
    </row>
    <row r="419" spans="1:20" x14ac:dyDescent="0.3">
      <c r="A419">
        <v>272</v>
      </c>
      <c r="B419" t="s">
        <v>463</v>
      </c>
      <c r="C419" t="s">
        <v>16</v>
      </c>
      <c r="D419" t="s">
        <v>4</v>
      </c>
      <c r="E419">
        <v>7.29</v>
      </c>
      <c r="F419" s="50">
        <v>43034</v>
      </c>
      <c r="G419" s="50">
        <v>43065</v>
      </c>
      <c r="H419">
        <v>6</v>
      </c>
      <c r="I419">
        <v>2001</v>
      </c>
      <c r="J419" t="s">
        <v>17</v>
      </c>
      <c r="K419">
        <v>26</v>
      </c>
      <c r="L419">
        <v>0.4</v>
      </c>
      <c r="M419">
        <v>10.4</v>
      </c>
      <c r="N419" s="26">
        <v>32</v>
      </c>
      <c r="O419">
        <v>0.32500000000000001</v>
      </c>
      <c r="P419">
        <v>0.8125</v>
      </c>
      <c r="Q41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19" s="50">
        <f>DATE(YEAR(tb_list[[#This Row],[Start Date]]),1,1)+(WEEKNUM(tb_list[[#This Row],[Start Date]])-1)*7-WEEKDAY(DATE(YEAR(tb_list[[#This Row],[Start Date]]),1,1))+$V$1</f>
        <v>43036</v>
      </c>
      <c r="S419" s="48">
        <f>IF(R419&gt;tb_list[[#This Row],[Start Date]],WEEKNUM(tb_list[[#This Row],[Start Date]])-1,WEEKNUM(tb_list[[#This Row],[Start Date]]))</f>
        <v>42</v>
      </c>
      <c r="T419">
        <f>YEAR(tb_list[[#This Row],[Start Date]])</f>
        <v>2017</v>
      </c>
    </row>
    <row r="420" spans="1:20" x14ac:dyDescent="0.3">
      <c r="A420">
        <v>5158</v>
      </c>
      <c r="B420" t="s">
        <v>464</v>
      </c>
      <c r="C420" t="s">
        <v>69</v>
      </c>
      <c r="E420">
        <v>4.6500000000000004</v>
      </c>
      <c r="F420" s="50">
        <v>44120</v>
      </c>
      <c r="G420" s="50">
        <v>44120</v>
      </c>
      <c r="H420">
        <v>6</v>
      </c>
      <c r="I420">
        <v>2000</v>
      </c>
      <c r="J420" t="s">
        <v>9</v>
      </c>
      <c r="K420">
        <v>1</v>
      </c>
      <c r="L420">
        <v>3.3333333333333333E-2</v>
      </c>
      <c r="M420">
        <v>3.3333333333333333E-2</v>
      </c>
      <c r="N420">
        <v>1</v>
      </c>
      <c r="O420">
        <v>3.3333333333333333E-2</v>
      </c>
      <c r="P420">
        <v>1</v>
      </c>
      <c r="Q42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20" s="50">
        <f>DATE(YEAR(tb_list[[#This Row],[Start Date]]),1,1)+(WEEKNUM(tb_list[[#This Row],[Start Date]])-1)*7-WEEKDAY(DATE(YEAR(tb_list[[#This Row],[Start Date]]),1,1))+$V$1</f>
        <v>44121</v>
      </c>
      <c r="S420" s="48">
        <f>IF(R420&gt;tb_list[[#This Row],[Start Date]],WEEKNUM(tb_list[[#This Row],[Start Date]])-1,WEEKNUM(tb_list[[#This Row],[Start Date]]))</f>
        <v>41</v>
      </c>
      <c r="T420">
        <f>YEAR(tb_list[[#This Row],[Start Date]])</f>
        <v>2020</v>
      </c>
    </row>
    <row r="421" spans="1:20" x14ac:dyDescent="0.3">
      <c r="A421">
        <v>40178</v>
      </c>
      <c r="B421" t="s">
        <v>465</v>
      </c>
      <c r="C421" t="s">
        <v>3</v>
      </c>
      <c r="D421" t="s">
        <v>98</v>
      </c>
      <c r="E421">
        <v>6.39</v>
      </c>
      <c r="F421" s="50">
        <v>44030</v>
      </c>
      <c r="G421" s="50">
        <v>44033</v>
      </c>
      <c r="H421">
        <v>5</v>
      </c>
      <c r="I421">
        <v>2019</v>
      </c>
      <c r="J421" t="s">
        <v>19</v>
      </c>
      <c r="K421">
        <v>12</v>
      </c>
      <c r="L421">
        <v>9.0277777777777776E-2</v>
      </c>
      <c r="M421">
        <v>1.083333333333333</v>
      </c>
      <c r="N421">
        <v>4</v>
      </c>
      <c r="O421">
        <v>0.27083333333333331</v>
      </c>
      <c r="P421">
        <v>3</v>
      </c>
      <c r="Q42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21" s="50">
        <f>DATE(YEAR(tb_list[[#This Row],[Start Date]]),1,1)+(WEEKNUM(tb_list[[#This Row],[Start Date]])-1)*7-WEEKDAY(DATE(YEAR(tb_list[[#This Row],[Start Date]]),1,1))+$V$1</f>
        <v>44030</v>
      </c>
      <c r="S421" s="48">
        <f>IF(R421&gt;tb_list[[#This Row],[Start Date]],WEEKNUM(tb_list[[#This Row],[Start Date]])-1,WEEKNUM(tb_list[[#This Row],[Start Date]]))</f>
        <v>29</v>
      </c>
      <c r="T421">
        <f>YEAR(tb_list[[#This Row],[Start Date]])</f>
        <v>2020</v>
      </c>
    </row>
    <row r="422" spans="1:20" x14ac:dyDescent="0.3">
      <c r="A422">
        <v>40932</v>
      </c>
      <c r="B422" t="s">
        <v>466</v>
      </c>
      <c r="C422" t="s">
        <v>8</v>
      </c>
      <c r="D422" t="s">
        <v>4</v>
      </c>
      <c r="E422">
        <v>5.62</v>
      </c>
      <c r="F422" s="50">
        <v>44033</v>
      </c>
      <c r="G422" s="50">
        <v>44033</v>
      </c>
      <c r="H422">
        <v>5</v>
      </c>
      <c r="I422">
        <v>2020</v>
      </c>
      <c r="J422" t="s">
        <v>9</v>
      </c>
      <c r="K422">
        <v>1</v>
      </c>
      <c r="L422">
        <v>9.6944444444444444E-2</v>
      </c>
      <c r="M422">
        <v>9.6944444444444444E-2</v>
      </c>
      <c r="N422">
        <v>1</v>
      </c>
      <c r="O422">
        <v>9.6944444444444444E-2</v>
      </c>
      <c r="P422">
        <v>1</v>
      </c>
      <c r="Q42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22" s="50">
        <f>DATE(YEAR(tb_list[[#This Row],[Start Date]]),1,1)+(WEEKNUM(tb_list[[#This Row],[Start Date]])-1)*7-WEEKDAY(DATE(YEAR(tb_list[[#This Row],[Start Date]]),1,1))+$V$1</f>
        <v>44037</v>
      </c>
      <c r="S422" s="48">
        <f>IF(R422&gt;tb_list[[#This Row],[Start Date]],WEEKNUM(tb_list[[#This Row],[Start Date]])-1,WEEKNUM(tb_list[[#This Row],[Start Date]]))</f>
        <v>29</v>
      </c>
      <c r="T422">
        <f>YEAR(tb_list[[#This Row],[Start Date]])</f>
        <v>2020</v>
      </c>
    </row>
    <row r="423" spans="1:20" x14ac:dyDescent="0.3">
      <c r="A423">
        <v>39583</v>
      </c>
      <c r="B423" t="s">
        <v>467</v>
      </c>
      <c r="C423" t="s">
        <v>16</v>
      </c>
      <c r="D423" t="s">
        <v>4</v>
      </c>
      <c r="E423">
        <v>6.73</v>
      </c>
      <c r="F423" s="50">
        <v>44417</v>
      </c>
      <c r="G423" s="50">
        <v>44440</v>
      </c>
      <c r="H423">
        <v>6</v>
      </c>
      <c r="I423">
        <v>2020</v>
      </c>
      <c r="J423" t="s">
        <v>9</v>
      </c>
      <c r="K423">
        <v>12</v>
      </c>
      <c r="L423">
        <v>0.3963888888888889</v>
      </c>
      <c r="M423">
        <v>4.7566666666666668</v>
      </c>
      <c r="N423">
        <v>24</v>
      </c>
      <c r="O423">
        <v>0.19819444444444451</v>
      </c>
      <c r="P423">
        <v>0.5</v>
      </c>
      <c r="Q42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23" s="50">
        <f>DATE(YEAR(tb_list[[#This Row],[Start Date]]),1,1)+(WEEKNUM(tb_list[[#This Row],[Start Date]])-1)*7-WEEKDAY(DATE(YEAR(tb_list[[#This Row],[Start Date]]),1,1))+$V$1</f>
        <v>44422</v>
      </c>
      <c r="S423" s="48">
        <f>IF(R423&gt;tb_list[[#This Row],[Start Date]],WEEKNUM(tb_list[[#This Row],[Start Date]])-1,WEEKNUM(tb_list[[#This Row],[Start Date]]))</f>
        <v>32</v>
      </c>
      <c r="T423">
        <f>YEAR(tb_list[[#This Row],[Start Date]])</f>
        <v>2021</v>
      </c>
    </row>
    <row r="424" spans="1:20" x14ac:dyDescent="0.3">
      <c r="A424">
        <v>48641</v>
      </c>
      <c r="B424" t="s">
        <v>468</v>
      </c>
      <c r="C424" t="s">
        <v>3</v>
      </c>
      <c r="D424" t="s">
        <v>108</v>
      </c>
      <c r="E424">
        <v>7.18</v>
      </c>
      <c r="F424" s="50">
        <v>44718</v>
      </c>
      <c r="G424" s="50">
        <v>44732</v>
      </c>
      <c r="H424">
        <v>5</v>
      </c>
      <c r="I424">
        <v>2021</v>
      </c>
      <c r="J424" t="s">
        <v>5</v>
      </c>
      <c r="K424">
        <v>12</v>
      </c>
      <c r="L424">
        <v>8.3333333333333329E-2</v>
      </c>
      <c r="M424">
        <v>1</v>
      </c>
      <c r="N424">
        <v>15</v>
      </c>
      <c r="O424">
        <v>6.6666666666666666E-2</v>
      </c>
      <c r="P424">
        <v>0.8</v>
      </c>
      <c r="Q42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24" s="50">
        <f>DATE(YEAR(tb_list[[#This Row],[Start Date]]),1,1)+(WEEKNUM(tb_list[[#This Row],[Start Date]])-1)*7-WEEKDAY(DATE(YEAR(tb_list[[#This Row],[Start Date]]),1,1))+$V$1</f>
        <v>44723</v>
      </c>
      <c r="S424" s="48">
        <f>IF(R424&gt;tb_list[[#This Row],[Start Date]],WEEKNUM(tb_list[[#This Row],[Start Date]])-1,WEEKNUM(tb_list[[#This Row],[Start Date]]))</f>
        <v>23</v>
      </c>
      <c r="T424">
        <f>YEAR(tb_list[[#This Row],[Start Date]])</f>
        <v>2022</v>
      </c>
    </row>
    <row r="425" spans="1:20" x14ac:dyDescent="0.3">
      <c r="A425">
        <v>49755</v>
      </c>
      <c r="B425" t="s">
        <v>469</v>
      </c>
      <c r="C425" t="s">
        <v>8</v>
      </c>
      <c r="D425" t="s">
        <v>108</v>
      </c>
      <c r="E425">
        <v>7.06</v>
      </c>
      <c r="F425" s="50">
        <v>44718</v>
      </c>
      <c r="G425" s="50">
        <v>44718</v>
      </c>
      <c r="H425">
        <v>4</v>
      </c>
      <c r="I425">
        <v>2021</v>
      </c>
      <c r="J425" t="s">
        <v>17</v>
      </c>
      <c r="K425">
        <v>1</v>
      </c>
      <c r="L425">
        <v>6.3888888888888884E-2</v>
      </c>
      <c r="M425">
        <v>6.3888888888888884E-2</v>
      </c>
      <c r="N425">
        <v>1</v>
      </c>
      <c r="O425">
        <v>6.3888888888888884E-2</v>
      </c>
      <c r="P425">
        <v>1</v>
      </c>
      <c r="Q42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25" s="50">
        <f>DATE(YEAR(tb_list[[#This Row],[Start Date]]),1,1)+(WEEKNUM(tb_list[[#This Row],[Start Date]])-1)*7-WEEKDAY(DATE(YEAR(tb_list[[#This Row],[Start Date]]),1,1))+$V$1</f>
        <v>44723</v>
      </c>
      <c r="S425" s="48">
        <f>IF(R425&gt;tb_list[[#This Row],[Start Date]],WEEKNUM(tb_list[[#This Row],[Start Date]])-1,WEEKNUM(tb_list[[#This Row],[Start Date]]))</f>
        <v>23</v>
      </c>
      <c r="T425">
        <f>YEAR(tb_list[[#This Row],[Start Date]])</f>
        <v>2022</v>
      </c>
    </row>
    <row r="426" spans="1:20" x14ac:dyDescent="0.3">
      <c r="A426">
        <v>39609</v>
      </c>
      <c r="B426" t="s">
        <v>470</v>
      </c>
      <c r="C426" t="s">
        <v>16</v>
      </c>
      <c r="D426" t="s">
        <v>105</v>
      </c>
      <c r="E426">
        <v>6.78</v>
      </c>
      <c r="F426" s="50">
        <v>44318</v>
      </c>
      <c r="G426" s="50">
        <v>44347</v>
      </c>
      <c r="H426">
        <v>6</v>
      </c>
      <c r="I426">
        <v>2020</v>
      </c>
      <c r="J426" t="s">
        <v>19</v>
      </c>
      <c r="K426">
        <v>12</v>
      </c>
      <c r="L426">
        <v>0.39444444444444438</v>
      </c>
      <c r="M426">
        <v>4.7333333333333334</v>
      </c>
      <c r="N426">
        <v>30</v>
      </c>
      <c r="O426">
        <v>0.15777777777777779</v>
      </c>
      <c r="P426">
        <v>0.4</v>
      </c>
      <c r="Q42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26" s="50">
        <f>DATE(YEAR(tb_list[[#This Row],[Start Date]]),1,1)+(WEEKNUM(tb_list[[#This Row],[Start Date]])-1)*7-WEEKDAY(DATE(YEAR(tb_list[[#This Row],[Start Date]]),1,1))+$V$1</f>
        <v>44324</v>
      </c>
      <c r="S426" s="48">
        <f>IF(R426&gt;tb_list[[#This Row],[Start Date]],WEEKNUM(tb_list[[#This Row],[Start Date]])-1,WEEKNUM(tb_list[[#This Row],[Start Date]]))</f>
        <v>18</v>
      </c>
      <c r="T426">
        <f>YEAR(tb_list[[#This Row],[Start Date]])</f>
        <v>2021</v>
      </c>
    </row>
    <row r="427" spans="1:20" x14ac:dyDescent="0.3">
      <c r="A427">
        <v>40136</v>
      </c>
      <c r="B427" t="s">
        <v>471</v>
      </c>
      <c r="C427" t="s">
        <v>16</v>
      </c>
      <c r="D427" t="s">
        <v>22</v>
      </c>
      <c r="E427">
        <v>6.58</v>
      </c>
      <c r="F427" s="50">
        <v>44035</v>
      </c>
      <c r="G427" s="50">
        <v>44040</v>
      </c>
      <c r="H427">
        <v>5</v>
      </c>
      <c r="I427">
        <v>2020</v>
      </c>
      <c r="J427" t="s">
        <v>9</v>
      </c>
      <c r="K427">
        <v>12</v>
      </c>
      <c r="L427">
        <v>0.39833333333333332</v>
      </c>
      <c r="M427">
        <v>4.7799999999999994</v>
      </c>
      <c r="N427">
        <v>6</v>
      </c>
      <c r="O427">
        <v>0.79666666666666652</v>
      </c>
      <c r="P427">
        <v>2</v>
      </c>
      <c r="Q42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27" s="50">
        <f>DATE(YEAR(tb_list[[#This Row],[Start Date]]),1,1)+(WEEKNUM(tb_list[[#This Row],[Start Date]])-1)*7-WEEKDAY(DATE(YEAR(tb_list[[#This Row],[Start Date]]),1,1))+$V$1</f>
        <v>44037</v>
      </c>
      <c r="S427" s="48">
        <f>IF(R427&gt;tb_list[[#This Row],[Start Date]],WEEKNUM(tb_list[[#This Row],[Start Date]])-1,WEEKNUM(tb_list[[#This Row],[Start Date]]))</f>
        <v>29</v>
      </c>
      <c r="T427">
        <f>YEAR(tb_list[[#This Row],[Start Date]])</f>
        <v>2020</v>
      </c>
    </row>
    <row r="428" spans="1:20" x14ac:dyDescent="0.3">
      <c r="A428">
        <v>46102</v>
      </c>
      <c r="B428" t="s">
        <v>786</v>
      </c>
      <c r="C428" t="s">
        <v>16</v>
      </c>
      <c r="D428" t="s">
        <v>4</v>
      </c>
      <c r="E428">
        <v>8.68</v>
      </c>
      <c r="F428" s="50">
        <v>45176</v>
      </c>
      <c r="G428" s="50">
        <v>45187</v>
      </c>
      <c r="H428">
        <v>9</v>
      </c>
      <c r="I428">
        <v>2021</v>
      </c>
      <c r="J428" t="s">
        <v>17</v>
      </c>
      <c r="K428">
        <v>13</v>
      </c>
      <c r="L428">
        <v>0.3972222222222222</v>
      </c>
      <c r="M428">
        <v>5.1638888888888888</v>
      </c>
      <c r="N428">
        <v>12</v>
      </c>
      <c r="O428">
        <v>0.43032407407407408</v>
      </c>
      <c r="P428">
        <v>1.083333333333333</v>
      </c>
      <c r="Q42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28" s="50">
        <f>DATE(YEAR(tb_list[[#This Row],[Start Date]]),1,1)+(WEEKNUM(tb_list[[#This Row],[Start Date]])-1)*7-WEEKDAY(DATE(YEAR(tb_list[[#This Row],[Start Date]]),1,1))+$V$1</f>
        <v>45178</v>
      </c>
      <c r="S428" s="48">
        <f>IF(R428&gt;tb_list[[#This Row],[Start Date]],WEEKNUM(tb_list[[#This Row],[Start Date]])-1,WEEKNUM(tb_list[[#This Row],[Start Date]]))</f>
        <v>35</v>
      </c>
      <c r="T428">
        <f>YEAR(tb_list[[#This Row],[Start Date]])</f>
        <v>2023</v>
      </c>
    </row>
    <row r="429" spans="1:20" x14ac:dyDescent="0.3">
      <c r="A429">
        <v>350</v>
      </c>
      <c r="B429" t="s">
        <v>472</v>
      </c>
      <c r="C429" t="s">
        <v>16</v>
      </c>
      <c r="D429" t="s">
        <v>4</v>
      </c>
      <c r="E429">
        <v>7.33</v>
      </c>
      <c r="F429" s="50">
        <v>43955</v>
      </c>
      <c r="G429" s="50">
        <v>43980</v>
      </c>
      <c r="H429">
        <v>4</v>
      </c>
      <c r="I429">
        <v>1999</v>
      </c>
      <c r="J429" t="s">
        <v>9</v>
      </c>
      <c r="K429">
        <v>51</v>
      </c>
      <c r="L429">
        <v>0.40333333333333332</v>
      </c>
      <c r="M429">
        <v>20.57</v>
      </c>
      <c r="N429">
        <v>26</v>
      </c>
      <c r="O429">
        <v>0.79115384615384621</v>
      </c>
      <c r="P429">
        <v>1.961538461538461</v>
      </c>
      <c r="Q42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29" s="50">
        <f>DATE(YEAR(tb_list[[#This Row],[Start Date]]),1,1)+(WEEKNUM(tb_list[[#This Row],[Start Date]])-1)*7-WEEKDAY(DATE(YEAR(tb_list[[#This Row],[Start Date]]),1,1))+$V$1</f>
        <v>43960</v>
      </c>
      <c r="S429" s="48">
        <f>IF(R429&gt;tb_list[[#This Row],[Start Date]],WEEKNUM(tb_list[[#This Row],[Start Date]])-1,WEEKNUM(tb_list[[#This Row],[Start Date]]))</f>
        <v>18</v>
      </c>
      <c r="T429">
        <f>YEAR(tb_list[[#This Row],[Start Date]])</f>
        <v>2020</v>
      </c>
    </row>
    <row r="430" spans="1:20" x14ac:dyDescent="0.3">
      <c r="A430">
        <v>351</v>
      </c>
      <c r="B430" t="s">
        <v>473</v>
      </c>
      <c r="C430" t="s">
        <v>16</v>
      </c>
      <c r="D430" t="s">
        <v>4</v>
      </c>
      <c r="E430">
        <v>7.46</v>
      </c>
      <c r="F430" s="50">
        <v>44031</v>
      </c>
      <c r="G430" s="50">
        <v>44127</v>
      </c>
      <c r="H430">
        <v>4</v>
      </c>
      <c r="I430">
        <v>2000</v>
      </c>
      <c r="J430" t="s">
        <v>9</v>
      </c>
      <c r="K430">
        <v>49</v>
      </c>
      <c r="L430">
        <v>0.40277777777777779</v>
      </c>
      <c r="M430">
        <v>19.736111111111111</v>
      </c>
      <c r="N430">
        <v>97</v>
      </c>
      <c r="O430">
        <v>0.2034650630011455</v>
      </c>
      <c r="P430">
        <v>0.50515463917525771</v>
      </c>
      <c r="Q43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30" s="50">
        <f>DATE(YEAR(tb_list[[#This Row],[Start Date]]),1,1)+(WEEKNUM(tb_list[[#This Row],[Start Date]])-1)*7-WEEKDAY(DATE(YEAR(tb_list[[#This Row],[Start Date]]),1,1))+$V$1</f>
        <v>44037</v>
      </c>
      <c r="S430" s="48">
        <f>IF(R430&gt;tb_list[[#This Row],[Start Date]],WEEKNUM(tb_list[[#This Row],[Start Date]])-1,WEEKNUM(tb_list[[#This Row],[Start Date]]))</f>
        <v>29</v>
      </c>
      <c r="T430">
        <f>YEAR(tb_list[[#This Row],[Start Date]])</f>
        <v>2020</v>
      </c>
    </row>
    <row r="431" spans="1:20" x14ac:dyDescent="0.3">
      <c r="A431">
        <v>39165</v>
      </c>
      <c r="B431" t="s">
        <v>474</v>
      </c>
      <c r="C431" t="s">
        <v>69</v>
      </c>
      <c r="D431" t="s">
        <v>4</v>
      </c>
      <c r="E431">
        <v>7.45</v>
      </c>
      <c r="F431" s="50">
        <v>43947</v>
      </c>
      <c r="G431" s="50">
        <v>43947</v>
      </c>
      <c r="H431">
        <v>8</v>
      </c>
      <c r="I431">
        <v>2017</v>
      </c>
      <c r="J431" t="s">
        <v>19</v>
      </c>
      <c r="K431">
        <v>1</v>
      </c>
      <c r="L431">
        <v>6.8888888888888888E-2</v>
      </c>
      <c r="M431">
        <v>6.8888888888888888E-2</v>
      </c>
      <c r="N431">
        <v>1</v>
      </c>
      <c r="O431">
        <v>6.8888888888888888E-2</v>
      </c>
      <c r="P431">
        <v>1</v>
      </c>
      <c r="Q43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31" s="50">
        <f>DATE(YEAR(tb_list[[#This Row],[Start Date]]),1,1)+(WEEKNUM(tb_list[[#This Row],[Start Date]])-1)*7-WEEKDAY(DATE(YEAR(tb_list[[#This Row],[Start Date]]),1,1))+$V$1</f>
        <v>43953</v>
      </c>
      <c r="S431" s="48">
        <f>IF(R431&gt;tb_list[[#This Row],[Start Date]],WEEKNUM(tb_list[[#This Row],[Start Date]])-1,WEEKNUM(tb_list[[#This Row],[Start Date]]))</f>
        <v>17</v>
      </c>
      <c r="T431">
        <f>YEAR(tb_list[[#This Row],[Start Date]])</f>
        <v>2020</v>
      </c>
    </row>
    <row r="432" spans="1:20" x14ac:dyDescent="0.3">
      <c r="A432">
        <v>39753</v>
      </c>
      <c r="B432" t="s">
        <v>475</v>
      </c>
      <c r="C432" t="s">
        <v>85</v>
      </c>
      <c r="D432" t="s">
        <v>22</v>
      </c>
      <c r="E432">
        <v>7.26</v>
      </c>
      <c r="F432" s="50">
        <v>44500</v>
      </c>
      <c r="G432" s="50">
        <v>44501</v>
      </c>
      <c r="H432">
        <v>7</v>
      </c>
      <c r="I432">
        <v>2020</v>
      </c>
      <c r="J432" t="s">
        <v>5</v>
      </c>
      <c r="K432">
        <v>1</v>
      </c>
      <c r="L432">
        <v>1.7</v>
      </c>
      <c r="M432">
        <v>1.7</v>
      </c>
      <c r="N432">
        <v>2</v>
      </c>
      <c r="O432">
        <v>0.85</v>
      </c>
      <c r="P432">
        <v>0.5</v>
      </c>
      <c r="Q43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32" s="50">
        <f>DATE(YEAR(tb_list[[#This Row],[Start Date]]),1,1)+(WEEKNUM(tb_list[[#This Row],[Start Date]])-1)*7-WEEKDAY(DATE(YEAR(tb_list[[#This Row],[Start Date]]),1,1))+$V$1</f>
        <v>44506</v>
      </c>
      <c r="S432" s="48">
        <f>IF(R432&gt;tb_list[[#This Row],[Start Date]],WEEKNUM(tb_list[[#This Row],[Start Date]])-1,WEEKNUM(tb_list[[#This Row],[Start Date]]))</f>
        <v>44</v>
      </c>
      <c r="T432">
        <f>YEAR(tb_list[[#This Row],[Start Date]])</f>
        <v>2021</v>
      </c>
    </row>
    <row r="433" spans="1:20" x14ac:dyDescent="0.3">
      <c r="A433">
        <v>30276</v>
      </c>
      <c r="B433" t="s">
        <v>476</v>
      </c>
      <c r="C433" t="s">
        <v>16</v>
      </c>
      <c r="D433" t="s">
        <v>62</v>
      </c>
      <c r="E433">
        <v>8.5</v>
      </c>
      <c r="F433" s="50">
        <v>42519</v>
      </c>
      <c r="G433" s="50">
        <v>42520</v>
      </c>
      <c r="H433">
        <v>10</v>
      </c>
      <c r="I433">
        <v>2015</v>
      </c>
      <c r="J433" t="s">
        <v>19</v>
      </c>
      <c r="K433">
        <v>12</v>
      </c>
      <c r="L433">
        <v>0.40555555555555561</v>
      </c>
      <c r="M433">
        <v>4.8666666666666671</v>
      </c>
      <c r="N433">
        <v>2</v>
      </c>
      <c r="O433">
        <v>2.433333333333334</v>
      </c>
      <c r="P433">
        <v>6</v>
      </c>
      <c r="Q43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33" s="50">
        <f>DATE(YEAR(tb_list[[#This Row],[Start Date]]),1,1)+(WEEKNUM(tb_list[[#This Row],[Start Date]])-1)*7-WEEKDAY(DATE(YEAR(tb_list[[#This Row],[Start Date]]),1,1))+$V$1</f>
        <v>42525</v>
      </c>
      <c r="S433" s="48">
        <f>IF(R433&gt;tb_list[[#This Row],[Start Date]],WEEKNUM(tb_list[[#This Row],[Start Date]])-1,WEEKNUM(tb_list[[#This Row],[Start Date]]))</f>
        <v>22</v>
      </c>
      <c r="T433">
        <f>YEAR(tb_list[[#This Row],[Start Date]])</f>
        <v>2016</v>
      </c>
    </row>
    <row r="434" spans="1:20" x14ac:dyDescent="0.3">
      <c r="A434">
        <v>34134</v>
      </c>
      <c r="B434" t="s">
        <v>477</v>
      </c>
      <c r="C434" t="s">
        <v>16</v>
      </c>
      <c r="D434" t="s">
        <v>62</v>
      </c>
      <c r="E434">
        <v>7.51</v>
      </c>
      <c r="F434" s="50">
        <v>43725</v>
      </c>
      <c r="G434" s="50">
        <v>43726</v>
      </c>
      <c r="H434">
        <v>8</v>
      </c>
      <c r="I434">
        <v>2019</v>
      </c>
      <c r="J434" t="s">
        <v>17</v>
      </c>
      <c r="K434">
        <v>12</v>
      </c>
      <c r="L434">
        <v>0.3972222222222222</v>
      </c>
      <c r="M434">
        <v>4.7666666666666666</v>
      </c>
      <c r="N434">
        <v>2</v>
      </c>
      <c r="O434">
        <v>2.3833333333333329</v>
      </c>
      <c r="P434">
        <v>6</v>
      </c>
      <c r="Q43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34" s="50">
        <f>DATE(YEAR(tb_list[[#This Row],[Start Date]]),1,1)+(WEEKNUM(tb_list[[#This Row],[Start Date]])-1)*7-WEEKDAY(DATE(YEAR(tb_list[[#This Row],[Start Date]]),1,1))+$V$1</f>
        <v>43729</v>
      </c>
      <c r="S434" s="48">
        <f>IF(R434&gt;tb_list[[#This Row],[Start Date]],WEEKNUM(tb_list[[#This Row],[Start Date]])-1,WEEKNUM(tb_list[[#This Row],[Start Date]]))</f>
        <v>37</v>
      </c>
      <c r="T434">
        <f>YEAR(tb_list[[#This Row],[Start Date]])</f>
        <v>2019</v>
      </c>
    </row>
    <row r="435" spans="1:20" x14ac:dyDescent="0.3">
      <c r="A435">
        <v>39705</v>
      </c>
      <c r="B435" t="s">
        <v>478</v>
      </c>
      <c r="C435" t="s">
        <v>8</v>
      </c>
      <c r="D435" t="s">
        <v>62</v>
      </c>
      <c r="E435">
        <v>7.39</v>
      </c>
      <c r="F435" s="50">
        <v>44092</v>
      </c>
      <c r="G435" s="50">
        <v>44096</v>
      </c>
      <c r="H435">
        <v>7</v>
      </c>
      <c r="I435">
        <v>2019</v>
      </c>
      <c r="J435" t="s">
        <v>19</v>
      </c>
      <c r="K435">
        <v>6</v>
      </c>
      <c r="L435">
        <v>0.2</v>
      </c>
      <c r="M435">
        <v>1.2</v>
      </c>
      <c r="N435">
        <v>5</v>
      </c>
      <c r="O435">
        <v>0.24</v>
      </c>
      <c r="P435">
        <v>1.2</v>
      </c>
      <c r="Q43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35" s="50">
        <f>DATE(YEAR(tb_list[[#This Row],[Start Date]]),1,1)+(WEEKNUM(tb_list[[#This Row],[Start Date]])-1)*7-WEEKDAY(DATE(YEAR(tb_list[[#This Row],[Start Date]]),1,1))+$V$1</f>
        <v>44093</v>
      </c>
      <c r="S435" s="48">
        <f>IF(R435&gt;tb_list[[#This Row],[Start Date]],WEEKNUM(tb_list[[#This Row],[Start Date]])-1,WEEKNUM(tb_list[[#This Row],[Start Date]]))</f>
        <v>37</v>
      </c>
      <c r="T435">
        <f>YEAR(tb_list[[#This Row],[Start Date]])</f>
        <v>2020</v>
      </c>
    </row>
    <row r="436" spans="1:20" x14ac:dyDescent="0.3">
      <c r="A436">
        <v>31772</v>
      </c>
      <c r="B436" t="s">
        <v>479</v>
      </c>
      <c r="C436" t="s">
        <v>8</v>
      </c>
      <c r="D436" t="s">
        <v>62</v>
      </c>
      <c r="E436">
        <v>7.7</v>
      </c>
      <c r="F436" s="50">
        <v>43917</v>
      </c>
      <c r="G436" s="50">
        <v>43917</v>
      </c>
      <c r="H436">
        <v>7</v>
      </c>
      <c r="I436">
        <v>2015</v>
      </c>
      <c r="J436" t="s">
        <v>19</v>
      </c>
      <c r="K436">
        <v>6</v>
      </c>
      <c r="L436">
        <v>0.20833333333333329</v>
      </c>
      <c r="M436">
        <v>1.25</v>
      </c>
      <c r="N436">
        <v>1</v>
      </c>
      <c r="O436">
        <v>1.25</v>
      </c>
      <c r="P436">
        <v>6</v>
      </c>
      <c r="Q43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36" s="50">
        <f>DATE(YEAR(tb_list[[#This Row],[Start Date]]),1,1)+(WEEKNUM(tb_list[[#This Row],[Start Date]])-1)*7-WEEKDAY(DATE(YEAR(tb_list[[#This Row],[Start Date]]),1,1))+$V$1</f>
        <v>43918</v>
      </c>
      <c r="S436" s="48">
        <f>IF(R436&gt;tb_list[[#This Row],[Start Date]],WEEKNUM(tb_list[[#This Row],[Start Date]])-1,WEEKNUM(tb_list[[#This Row],[Start Date]]))</f>
        <v>12</v>
      </c>
      <c r="T436">
        <f>YEAR(tb_list[[#This Row],[Start Date]])</f>
        <v>2020</v>
      </c>
    </row>
    <row r="437" spans="1:20" x14ac:dyDescent="0.3">
      <c r="A437">
        <v>31704</v>
      </c>
      <c r="B437" t="s">
        <v>480</v>
      </c>
      <c r="C437" t="s">
        <v>50</v>
      </c>
      <c r="D437" t="s">
        <v>62</v>
      </c>
      <c r="E437">
        <v>7.7</v>
      </c>
      <c r="F437" s="50">
        <v>43917</v>
      </c>
      <c r="G437" s="50">
        <v>43917</v>
      </c>
      <c r="H437">
        <v>8</v>
      </c>
      <c r="I437">
        <v>2015</v>
      </c>
      <c r="J437" t="s">
        <v>19</v>
      </c>
      <c r="K437">
        <v>1</v>
      </c>
      <c r="L437">
        <v>0.40305555555555561</v>
      </c>
      <c r="M437">
        <v>0.40305555555555561</v>
      </c>
      <c r="N437">
        <v>1</v>
      </c>
      <c r="O437">
        <v>0.40305555555555561</v>
      </c>
      <c r="P437">
        <v>1</v>
      </c>
      <c r="Q43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37" s="50">
        <f>DATE(YEAR(tb_list[[#This Row],[Start Date]]),1,1)+(WEEKNUM(tb_list[[#This Row],[Start Date]])-1)*7-WEEKDAY(DATE(YEAR(tb_list[[#This Row],[Start Date]]),1,1))+$V$1</f>
        <v>43918</v>
      </c>
      <c r="S437" s="48">
        <f>IF(R437&gt;tb_list[[#This Row],[Start Date]],WEEKNUM(tb_list[[#This Row],[Start Date]])-1,WEEKNUM(tb_list[[#This Row],[Start Date]]))</f>
        <v>12</v>
      </c>
      <c r="T437">
        <f>YEAR(tb_list[[#This Row],[Start Date]])</f>
        <v>2020</v>
      </c>
    </row>
    <row r="438" spans="1:20" x14ac:dyDescent="0.3">
      <c r="A438">
        <v>34392</v>
      </c>
      <c r="B438" t="s">
        <v>481</v>
      </c>
      <c r="C438" t="s">
        <v>16</v>
      </c>
      <c r="D438" t="s">
        <v>4</v>
      </c>
      <c r="E438">
        <v>5.56</v>
      </c>
      <c r="F438" s="50">
        <v>44335</v>
      </c>
      <c r="G438" s="50">
        <v>44340</v>
      </c>
      <c r="H438">
        <v>5</v>
      </c>
      <c r="I438">
        <v>2017</v>
      </c>
      <c r="J438" t="s">
        <v>9</v>
      </c>
      <c r="K438">
        <v>12</v>
      </c>
      <c r="L438">
        <v>6.6666666666666666E-2</v>
      </c>
      <c r="M438">
        <v>0.8</v>
      </c>
      <c r="N438">
        <v>6</v>
      </c>
      <c r="O438">
        <v>0.1333333333333333</v>
      </c>
      <c r="P438">
        <v>2</v>
      </c>
      <c r="Q43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38" s="50">
        <f>DATE(YEAR(tb_list[[#This Row],[Start Date]]),1,1)+(WEEKNUM(tb_list[[#This Row],[Start Date]])-1)*7-WEEKDAY(DATE(YEAR(tb_list[[#This Row],[Start Date]]),1,1))+$V$1</f>
        <v>44338</v>
      </c>
      <c r="S438" s="48">
        <f>IF(R438&gt;tb_list[[#This Row],[Start Date]],WEEKNUM(tb_list[[#This Row],[Start Date]])-1,WEEKNUM(tb_list[[#This Row],[Start Date]]))</f>
        <v>20</v>
      </c>
      <c r="T438">
        <f>YEAR(tb_list[[#This Row],[Start Date]])</f>
        <v>2021</v>
      </c>
    </row>
    <row r="439" spans="1:20" x14ac:dyDescent="0.3">
      <c r="A439">
        <v>34733</v>
      </c>
      <c r="B439" t="s">
        <v>482</v>
      </c>
      <c r="C439" t="s">
        <v>8</v>
      </c>
      <c r="D439" t="s">
        <v>4</v>
      </c>
      <c r="E439">
        <v>5.48</v>
      </c>
      <c r="F439" s="50">
        <v>44365</v>
      </c>
      <c r="G439" s="50">
        <v>44365</v>
      </c>
      <c r="H439">
        <v>4</v>
      </c>
      <c r="I439">
        <v>2017</v>
      </c>
      <c r="J439" t="s">
        <v>17</v>
      </c>
      <c r="K439">
        <v>1</v>
      </c>
      <c r="L439">
        <v>7.5555555555555556E-2</v>
      </c>
      <c r="M439">
        <v>7.5555555555555556E-2</v>
      </c>
      <c r="N439">
        <v>1</v>
      </c>
      <c r="O439">
        <v>7.5555555555555556E-2</v>
      </c>
      <c r="P439">
        <v>1</v>
      </c>
      <c r="Q43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39" s="50">
        <f>DATE(YEAR(tb_list[[#This Row],[Start Date]]),1,1)+(WEEKNUM(tb_list[[#This Row],[Start Date]])-1)*7-WEEKDAY(DATE(YEAR(tb_list[[#This Row],[Start Date]]),1,1))+$V$1</f>
        <v>44366</v>
      </c>
      <c r="S439" s="48">
        <f>IF(R439&gt;tb_list[[#This Row],[Start Date]],WEEKNUM(tb_list[[#This Row],[Start Date]])-1,WEEKNUM(tb_list[[#This Row],[Start Date]]))</f>
        <v>24</v>
      </c>
      <c r="T439">
        <f>YEAR(tb_list[[#This Row],[Start Date]])</f>
        <v>2021</v>
      </c>
    </row>
    <row r="440" spans="1:20" x14ac:dyDescent="0.3">
      <c r="A440">
        <v>36431</v>
      </c>
      <c r="B440" t="s">
        <v>483</v>
      </c>
      <c r="C440" t="s">
        <v>16</v>
      </c>
      <c r="D440" t="s">
        <v>4</v>
      </c>
      <c r="E440">
        <v>6.09</v>
      </c>
      <c r="F440" s="50">
        <v>44365</v>
      </c>
      <c r="G440" s="50">
        <v>44381</v>
      </c>
      <c r="H440">
        <v>6</v>
      </c>
      <c r="I440">
        <v>2018</v>
      </c>
      <c r="J440" t="s">
        <v>5</v>
      </c>
      <c r="K440">
        <v>12</v>
      </c>
      <c r="L440">
        <v>6.6666666666666666E-2</v>
      </c>
      <c r="M440">
        <v>0.8</v>
      </c>
      <c r="N440">
        <v>17</v>
      </c>
      <c r="O440">
        <v>4.7058823529411757E-2</v>
      </c>
      <c r="P440">
        <v>0.70588235294117652</v>
      </c>
      <c r="Q44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40" s="50">
        <f>DATE(YEAR(tb_list[[#This Row],[Start Date]]),1,1)+(WEEKNUM(tb_list[[#This Row],[Start Date]])-1)*7-WEEKDAY(DATE(YEAR(tb_list[[#This Row],[Start Date]]),1,1))+$V$1</f>
        <v>44366</v>
      </c>
      <c r="S440" s="48">
        <f>IF(R440&gt;tb_list[[#This Row],[Start Date]],WEEKNUM(tb_list[[#This Row],[Start Date]])-1,WEEKNUM(tb_list[[#This Row],[Start Date]]))</f>
        <v>24</v>
      </c>
      <c r="T440">
        <f>YEAR(tb_list[[#This Row],[Start Date]])</f>
        <v>2021</v>
      </c>
    </row>
    <row r="441" spans="1:20" x14ac:dyDescent="0.3">
      <c r="A441">
        <v>38061</v>
      </c>
      <c r="B441" t="s">
        <v>484</v>
      </c>
      <c r="C441" t="s">
        <v>8</v>
      </c>
      <c r="D441" t="s">
        <v>4</v>
      </c>
      <c r="E441">
        <v>5.78</v>
      </c>
      <c r="F441" s="50">
        <v>44365</v>
      </c>
      <c r="G441" s="50">
        <v>44365</v>
      </c>
      <c r="H441">
        <v>4</v>
      </c>
      <c r="I441">
        <v>2018</v>
      </c>
      <c r="J441" t="s">
        <v>5</v>
      </c>
      <c r="K441">
        <v>1</v>
      </c>
      <c r="L441">
        <v>6.6666666666666666E-2</v>
      </c>
      <c r="M441">
        <v>6.6666666666666666E-2</v>
      </c>
      <c r="N441">
        <v>1</v>
      </c>
      <c r="O441">
        <v>6.6666666666666666E-2</v>
      </c>
      <c r="P441">
        <v>1</v>
      </c>
      <c r="Q44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41" s="50">
        <f>DATE(YEAR(tb_list[[#This Row],[Start Date]]),1,1)+(WEEKNUM(tb_list[[#This Row],[Start Date]])-1)*7-WEEKDAY(DATE(YEAR(tb_list[[#This Row],[Start Date]]),1,1))+$V$1</f>
        <v>44366</v>
      </c>
      <c r="S441" s="48">
        <f>IF(R441&gt;tb_list[[#This Row],[Start Date]],WEEKNUM(tb_list[[#This Row],[Start Date]])-1,WEEKNUM(tb_list[[#This Row],[Start Date]]))</f>
        <v>24</v>
      </c>
      <c r="T441">
        <f>YEAR(tb_list[[#This Row],[Start Date]])</f>
        <v>2021</v>
      </c>
    </row>
    <row r="442" spans="1:20" x14ac:dyDescent="0.3">
      <c r="A442">
        <v>195</v>
      </c>
      <c r="B442" t="s">
        <v>485</v>
      </c>
      <c r="C442" t="s">
        <v>16</v>
      </c>
      <c r="D442" t="s">
        <v>4</v>
      </c>
      <c r="E442">
        <v>7.11</v>
      </c>
      <c r="F442" s="50">
        <v>42668</v>
      </c>
      <c r="G442" s="50">
        <v>42677</v>
      </c>
      <c r="H442">
        <v>5</v>
      </c>
      <c r="I442">
        <v>2002</v>
      </c>
      <c r="J442" t="s">
        <v>9</v>
      </c>
      <c r="K442">
        <v>12</v>
      </c>
      <c r="L442">
        <v>0.37638888888888888</v>
      </c>
      <c r="M442">
        <v>4.5166666666666666</v>
      </c>
      <c r="N442">
        <v>10</v>
      </c>
      <c r="O442">
        <v>0.45166666666666672</v>
      </c>
      <c r="P442">
        <v>1.2</v>
      </c>
      <c r="Q44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42" s="50">
        <f>DATE(YEAR(tb_list[[#This Row],[Start Date]]),1,1)+(WEEKNUM(tb_list[[#This Row],[Start Date]])-1)*7-WEEKDAY(DATE(YEAR(tb_list[[#This Row],[Start Date]]),1,1))+$V$1</f>
        <v>42672</v>
      </c>
      <c r="S442" s="48">
        <f>IF(R442&gt;tb_list[[#This Row],[Start Date]],WEEKNUM(tb_list[[#This Row],[Start Date]])-1,WEEKNUM(tb_list[[#This Row],[Start Date]]))</f>
        <v>43</v>
      </c>
      <c r="T442">
        <f>YEAR(tb_list[[#This Row],[Start Date]])</f>
        <v>2016</v>
      </c>
    </row>
    <row r="443" spans="1:20" x14ac:dyDescent="0.3">
      <c r="A443">
        <v>40331</v>
      </c>
      <c r="B443" t="s">
        <v>486</v>
      </c>
      <c r="C443" t="s">
        <v>85</v>
      </c>
      <c r="D443" t="s">
        <v>22</v>
      </c>
      <c r="E443">
        <v>7.58</v>
      </c>
      <c r="F443" s="50">
        <v>44688</v>
      </c>
      <c r="G443" s="50">
        <v>44688</v>
      </c>
      <c r="H443">
        <v>6</v>
      </c>
      <c r="I443">
        <v>2020</v>
      </c>
      <c r="J443" t="s">
        <v>9</v>
      </c>
      <c r="K443">
        <v>1</v>
      </c>
      <c r="L443">
        <v>1.184166666666667</v>
      </c>
      <c r="M443">
        <v>1.184166666666667</v>
      </c>
      <c r="N443">
        <v>1</v>
      </c>
      <c r="O443">
        <v>1.184166666666667</v>
      </c>
      <c r="P443">
        <v>1</v>
      </c>
      <c r="Q44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43" s="50">
        <f>DATE(YEAR(tb_list[[#This Row],[Start Date]]),1,1)+(WEEKNUM(tb_list[[#This Row],[Start Date]])-1)*7-WEEKDAY(DATE(YEAR(tb_list[[#This Row],[Start Date]]),1,1))+$V$1</f>
        <v>44688</v>
      </c>
      <c r="S443" s="48">
        <f>IF(R443&gt;tb_list[[#This Row],[Start Date]],WEEKNUM(tb_list[[#This Row],[Start Date]])-1,WEEKNUM(tb_list[[#This Row],[Start Date]]))</f>
        <v>19</v>
      </c>
      <c r="T443">
        <f>YEAR(tb_list[[#This Row],[Start Date]])</f>
        <v>2022</v>
      </c>
    </row>
    <row r="444" spans="1:20" x14ac:dyDescent="0.3">
      <c r="A444">
        <v>50955</v>
      </c>
      <c r="B444" t="s">
        <v>487</v>
      </c>
      <c r="C444" t="s">
        <v>16</v>
      </c>
      <c r="D444" t="s">
        <v>4</v>
      </c>
      <c r="E444">
        <v>6.53</v>
      </c>
      <c r="F444" s="50">
        <v>45013</v>
      </c>
      <c r="G444" s="50">
        <v>45037</v>
      </c>
      <c r="H444">
        <v>6</v>
      </c>
      <c r="I444">
        <v>2022</v>
      </c>
      <c r="J444" t="s">
        <v>17</v>
      </c>
      <c r="K444">
        <v>60</v>
      </c>
      <c r="L444">
        <v>0.05</v>
      </c>
      <c r="M444">
        <v>3</v>
      </c>
      <c r="N444">
        <v>25</v>
      </c>
      <c r="O444">
        <v>0.12</v>
      </c>
      <c r="P444">
        <v>2.4</v>
      </c>
      <c r="Q44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44" s="50">
        <f>DATE(YEAR(tb_list[[#This Row],[Start Date]]),1,1)+(WEEKNUM(tb_list[[#This Row],[Start Date]])-1)*7-WEEKDAY(DATE(YEAR(tb_list[[#This Row],[Start Date]]),1,1))+$V$1</f>
        <v>45017</v>
      </c>
      <c r="S444" s="48">
        <f>IF(R444&gt;tb_list[[#This Row],[Start Date]],WEEKNUM(tb_list[[#This Row],[Start Date]])-1,WEEKNUM(tb_list[[#This Row],[Start Date]]))</f>
        <v>12</v>
      </c>
      <c r="T444">
        <f>YEAR(tb_list[[#This Row],[Start Date]])</f>
        <v>2023</v>
      </c>
    </row>
    <row r="445" spans="1:20" x14ac:dyDescent="0.3">
      <c r="A445">
        <v>41899</v>
      </c>
      <c r="B445" t="s">
        <v>488</v>
      </c>
      <c r="C445" t="s">
        <v>16</v>
      </c>
      <c r="D445" t="s">
        <v>59</v>
      </c>
      <c r="E445">
        <v>6.29</v>
      </c>
      <c r="F445" s="50">
        <v>44531</v>
      </c>
      <c r="G445" s="50">
        <v>44540</v>
      </c>
      <c r="H445">
        <v>4</v>
      </c>
      <c r="I445">
        <v>2021</v>
      </c>
      <c r="J445" t="s">
        <v>9</v>
      </c>
      <c r="K445">
        <v>12</v>
      </c>
      <c r="L445">
        <v>0.40749999999999997</v>
      </c>
      <c r="M445">
        <v>4.8899999999999997</v>
      </c>
      <c r="N445">
        <v>10</v>
      </c>
      <c r="O445">
        <v>0.48899999999999999</v>
      </c>
      <c r="P445">
        <v>1.2</v>
      </c>
      <c r="Q44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45" s="50">
        <f>DATE(YEAR(tb_list[[#This Row],[Start Date]]),1,1)+(WEEKNUM(tb_list[[#This Row],[Start Date]])-1)*7-WEEKDAY(DATE(YEAR(tb_list[[#This Row],[Start Date]]),1,1))+$V$1</f>
        <v>44534</v>
      </c>
      <c r="S445" s="48">
        <f>IF(R445&gt;tb_list[[#This Row],[Start Date]],WEEKNUM(tb_list[[#This Row],[Start Date]])-1,WEEKNUM(tb_list[[#This Row],[Start Date]]))</f>
        <v>48</v>
      </c>
      <c r="T445">
        <f>YEAR(tb_list[[#This Row],[Start Date]])</f>
        <v>2021</v>
      </c>
    </row>
    <row r="446" spans="1:20" x14ac:dyDescent="0.3">
      <c r="A446">
        <v>38483</v>
      </c>
      <c r="B446" t="s">
        <v>489</v>
      </c>
      <c r="C446" t="s">
        <v>16</v>
      </c>
      <c r="D446" t="s">
        <v>59</v>
      </c>
      <c r="E446">
        <v>7.31</v>
      </c>
      <c r="F446" s="50">
        <v>43984</v>
      </c>
      <c r="G446" s="50">
        <v>44004</v>
      </c>
      <c r="H446">
        <v>8</v>
      </c>
      <c r="I446">
        <v>2019</v>
      </c>
      <c r="J446" t="s">
        <v>19</v>
      </c>
      <c r="K446">
        <v>12</v>
      </c>
      <c r="L446">
        <v>0.39444444444444438</v>
      </c>
      <c r="M446">
        <v>4.7333333333333334</v>
      </c>
      <c r="N446">
        <v>21</v>
      </c>
      <c r="O446">
        <v>0.2253968253968254</v>
      </c>
      <c r="P446">
        <v>0.5714285714285714</v>
      </c>
      <c r="Q44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46" s="50">
        <f>DATE(YEAR(tb_list[[#This Row],[Start Date]]),1,1)+(WEEKNUM(tb_list[[#This Row],[Start Date]])-1)*7-WEEKDAY(DATE(YEAR(tb_list[[#This Row],[Start Date]]),1,1))+$V$1</f>
        <v>43988</v>
      </c>
      <c r="S446" s="48">
        <f>IF(R446&gt;tb_list[[#This Row],[Start Date]],WEEKNUM(tb_list[[#This Row],[Start Date]])-1,WEEKNUM(tb_list[[#This Row],[Start Date]]))</f>
        <v>22</v>
      </c>
      <c r="T446">
        <f>YEAR(tb_list[[#This Row],[Start Date]])</f>
        <v>2020</v>
      </c>
    </row>
    <row r="447" spans="1:20" x14ac:dyDescent="0.3">
      <c r="A447">
        <v>40936</v>
      </c>
      <c r="B447" t="s">
        <v>787</v>
      </c>
      <c r="C447" t="s">
        <v>50</v>
      </c>
      <c r="D447" t="s">
        <v>59</v>
      </c>
      <c r="E447">
        <v>7.57</v>
      </c>
      <c r="F447" s="50">
        <v>45060</v>
      </c>
      <c r="G447" s="50">
        <v>45060</v>
      </c>
      <c r="H447">
        <v>8</v>
      </c>
      <c r="I447">
        <v>2020</v>
      </c>
      <c r="J447" t="s">
        <v>5</v>
      </c>
      <c r="K447">
        <v>1</v>
      </c>
      <c r="L447">
        <v>1.166666666666667</v>
      </c>
      <c r="M447">
        <v>1.166666666666667</v>
      </c>
      <c r="N447">
        <v>1</v>
      </c>
      <c r="O447">
        <v>1.166666666666667</v>
      </c>
      <c r="P447">
        <v>1</v>
      </c>
      <c r="Q44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47" s="50">
        <f>DATE(YEAR(tb_list[[#This Row],[Start Date]]),1,1)+(WEEKNUM(tb_list[[#This Row],[Start Date]])-1)*7-WEEKDAY(DATE(YEAR(tb_list[[#This Row],[Start Date]]),1,1))+$V$1</f>
        <v>45066</v>
      </c>
      <c r="S447" s="48">
        <f>IF(R447&gt;tb_list[[#This Row],[Start Date]],WEEKNUM(tb_list[[#This Row],[Start Date]])-1,WEEKNUM(tb_list[[#This Row],[Start Date]]))</f>
        <v>19</v>
      </c>
      <c r="T447">
        <f>YEAR(tb_list[[#This Row],[Start Date]])</f>
        <v>2023</v>
      </c>
    </row>
    <row r="448" spans="1:20" x14ac:dyDescent="0.3">
      <c r="A448">
        <v>48252</v>
      </c>
      <c r="B448" t="s">
        <v>490</v>
      </c>
      <c r="C448" t="s">
        <v>16</v>
      </c>
      <c r="D448" t="s">
        <v>22</v>
      </c>
      <c r="E448">
        <v>6.95</v>
      </c>
      <c r="F448" s="50">
        <v>44776</v>
      </c>
      <c r="G448" s="50">
        <v>44776</v>
      </c>
      <c r="H448">
        <v>7</v>
      </c>
      <c r="I448">
        <v>2021</v>
      </c>
      <c r="J448" t="s">
        <v>5</v>
      </c>
      <c r="K448">
        <v>12</v>
      </c>
      <c r="L448">
        <v>2.5000000000000001E-2</v>
      </c>
      <c r="M448">
        <v>0.3</v>
      </c>
      <c r="N448">
        <v>1</v>
      </c>
      <c r="O448">
        <v>0.3</v>
      </c>
      <c r="P448">
        <v>12</v>
      </c>
      <c r="Q44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48" s="50">
        <f>DATE(YEAR(tb_list[[#This Row],[Start Date]]),1,1)+(WEEKNUM(tb_list[[#This Row],[Start Date]])-1)*7-WEEKDAY(DATE(YEAR(tb_list[[#This Row],[Start Date]]),1,1))+$V$1</f>
        <v>44779</v>
      </c>
      <c r="S448" s="48">
        <f>IF(R448&gt;tb_list[[#This Row],[Start Date]],WEEKNUM(tb_list[[#This Row],[Start Date]])-1,WEEKNUM(tb_list[[#This Row],[Start Date]]))</f>
        <v>31</v>
      </c>
      <c r="T448">
        <f>YEAR(tb_list[[#This Row],[Start Date]])</f>
        <v>2022</v>
      </c>
    </row>
    <row r="449" spans="1:20" x14ac:dyDescent="0.3">
      <c r="A449">
        <v>45560</v>
      </c>
      <c r="B449" t="s">
        <v>491</v>
      </c>
      <c r="C449" t="s">
        <v>16</v>
      </c>
      <c r="D449" t="s">
        <v>22</v>
      </c>
      <c r="E449">
        <v>6.6</v>
      </c>
      <c r="F449" s="50">
        <v>44917</v>
      </c>
      <c r="G449" s="50">
        <v>44945</v>
      </c>
      <c r="H449">
        <v>6</v>
      </c>
      <c r="I449">
        <v>2022</v>
      </c>
      <c r="J449" t="s">
        <v>9</v>
      </c>
      <c r="K449">
        <v>12</v>
      </c>
      <c r="L449">
        <v>0.39444444444444438</v>
      </c>
      <c r="M449">
        <v>4.7333333333333334</v>
      </c>
      <c r="N449">
        <v>29</v>
      </c>
      <c r="O449">
        <v>0.16321839080459771</v>
      </c>
      <c r="P449">
        <v>0.41379310344827591</v>
      </c>
      <c r="Q44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49" s="50">
        <f>DATE(YEAR(tb_list[[#This Row],[Start Date]]),1,1)+(WEEKNUM(tb_list[[#This Row],[Start Date]])-1)*7-WEEKDAY(DATE(YEAR(tb_list[[#This Row],[Start Date]]),1,1))+$V$1</f>
        <v>44919</v>
      </c>
      <c r="S449" s="48">
        <f>IF(R449&gt;tb_list[[#This Row],[Start Date]],WEEKNUM(tb_list[[#This Row],[Start Date]])-1,WEEKNUM(tb_list[[#This Row],[Start Date]]))</f>
        <v>51</v>
      </c>
      <c r="T449">
        <f>YEAR(tb_list[[#This Row],[Start Date]])</f>
        <v>2022</v>
      </c>
    </row>
    <row r="450" spans="1:20" x14ac:dyDescent="0.3">
      <c r="A450">
        <v>43007</v>
      </c>
      <c r="B450" t="s">
        <v>492</v>
      </c>
      <c r="C450" t="s">
        <v>16</v>
      </c>
      <c r="D450" t="s">
        <v>59</v>
      </c>
      <c r="E450">
        <v>6.07</v>
      </c>
      <c r="F450" s="50">
        <v>44618</v>
      </c>
      <c r="G450" s="50">
        <v>44631</v>
      </c>
      <c r="H450">
        <v>3</v>
      </c>
      <c r="I450">
        <v>2021</v>
      </c>
      <c r="J450" t="s">
        <v>17</v>
      </c>
      <c r="K450">
        <v>12</v>
      </c>
      <c r="L450">
        <v>0.39444444444444438</v>
      </c>
      <c r="M450">
        <v>4.7333333333333334</v>
      </c>
      <c r="N450">
        <v>14</v>
      </c>
      <c r="O450">
        <v>0.33809523809523812</v>
      </c>
      <c r="P450">
        <v>0.8571428571428571</v>
      </c>
      <c r="Q45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50" s="50">
        <f>DATE(YEAR(tb_list[[#This Row],[Start Date]]),1,1)+(WEEKNUM(tb_list[[#This Row],[Start Date]])-1)*7-WEEKDAY(DATE(YEAR(tb_list[[#This Row],[Start Date]]),1,1))+$V$1</f>
        <v>44618</v>
      </c>
      <c r="S450" s="48">
        <f>IF(R450&gt;tb_list[[#This Row],[Start Date]],WEEKNUM(tb_list[[#This Row],[Start Date]])-1,WEEKNUM(tb_list[[#This Row],[Start Date]]))</f>
        <v>9</v>
      </c>
      <c r="T450">
        <f>YEAR(tb_list[[#This Row],[Start Date]])</f>
        <v>2022</v>
      </c>
    </row>
    <row r="451" spans="1:20" x14ac:dyDescent="0.3">
      <c r="A451">
        <v>37890</v>
      </c>
      <c r="B451" t="s">
        <v>493</v>
      </c>
      <c r="C451" t="s">
        <v>16</v>
      </c>
      <c r="D451" t="s">
        <v>22</v>
      </c>
      <c r="E451">
        <v>7.43</v>
      </c>
      <c r="F451" s="50">
        <v>44053</v>
      </c>
      <c r="G451" s="50">
        <v>44064</v>
      </c>
      <c r="H451">
        <v>7</v>
      </c>
      <c r="I451">
        <v>2020</v>
      </c>
      <c r="J451" t="s">
        <v>9</v>
      </c>
      <c r="K451">
        <v>12</v>
      </c>
      <c r="L451">
        <v>0.40555555555555561</v>
      </c>
      <c r="M451">
        <v>4.8666666666666671</v>
      </c>
      <c r="N451">
        <v>12</v>
      </c>
      <c r="O451">
        <v>0.40555555555555561</v>
      </c>
      <c r="P451">
        <v>1</v>
      </c>
      <c r="Q45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51" s="50">
        <f>DATE(YEAR(tb_list[[#This Row],[Start Date]]),1,1)+(WEEKNUM(tb_list[[#This Row],[Start Date]])-1)*7-WEEKDAY(DATE(YEAR(tb_list[[#This Row],[Start Date]]),1,1))+$V$1</f>
        <v>44058</v>
      </c>
      <c r="S451" s="48">
        <f>IF(R451&gt;tb_list[[#This Row],[Start Date]],WEEKNUM(tb_list[[#This Row],[Start Date]])-1,WEEKNUM(tb_list[[#This Row],[Start Date]]))</f>
        <v>32</v>
      </c>
      <c r="T451">
        <f>YEAR(tb_list[[#This Row],[Start Date]])</f>
        <v>2020</v>
      </c>
    </row>
    <row r="452" spans="1:20" x14ac:dyDescent="0.3">
      <c r="A452">
        <v>38395</v>
      </c>
      <c r="B452" t="s">
        <v>494</v>
      </c>
      <c r="C452" t="s">
        <v>3</v>
      </c>
      <c r="D452" t="s">
        <v>105</v>
      </c>
      <c r="E452">
        <v>5.59</v>
      </c>
      <c r="F452" s="50">
        <v>44034</v>
      </c>
      <c r="G452" s="50">
        <v>44035</v>
      </c>
      <c r="H452">
        <v>5</v>
      </c>
      <c r="I452">
        <v>2018</v>
      </c>
      <c r="J452" t="s">
        <v>19</v>
      </c>
      <c r="K452">
        <v>12</v>
      </c>
      <c r="L452">
        <v>6.6666666666666666E-2</v>
      </c>
      <c r="M452">
        <v>0.8</v>
      </c>
      <c r="N452">
        <v>2</v>
      </c>
      <c r="O452">
        <v>0.4</v>
      </c>
      <c r="P452">
        <v>6</v>
      </c>
      <c r="Q45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52" s="50">
        <f>DATE(YEAR(tb_list[[#This Row],[Start Date]]),1,1)+(WEEKNUM(tb_list[[#This Row],[Start Date]])-1)*7-WEEKDAY(DATE(YEAR(tb_list[[#This Row],[Start Date]]),1,1))+$V$1</f>
        <v>44037</v>
      </c>
      <c r="S452" s="48">
        <f>IF(R452&gt;tb_list[[#This Row],[Start Date]],WEEKNUM(tb_list[[#This Row],[Start Date]])-1,WEEKNUM(tb_list[[#This Row],[Start Date]]))</f>
        <v>29</v>
      </c>
      <c r="T452">
        <f>YEAR(tb_list[[#This Row],[Start Date]])</f>
        <v>2020</v>
      </c>
    </row>
    <row r="453" spans="1:20" x14ac:dyDescent="0.3">
      <c r="A453">
        <v>39325</v>
      </c>
      <c r="B453" t="s">
        <v>495</v>
      </c>
      <c r="C453" t="s">
        <v>3</v>
      </c>
      <c r="D453" t="s">
        <v>105</v>
      </c>
      <c r="E453">
        <v>5.44</v>
      </c>
      <c r="F453" s="50">
        <v>44036</v>
      </c>
      <c r="G453" s="50">
        <v>44036</v>
      </c>
      <c r="H453">
        <v>5</v>
      </c>
      <c r="I453">
        <v>2019</v>
      </c>
      <c r="J453" t="s">
        <v>9</v>
      </c>
      <c r="K453">
        <v>3</v>
      </c>
      <c r="L453">
        <v>9.166666666666666E-2</v>
      </c>
      <c r="M453">
        <v>0.27500000000000002</v>
      </c>
      <c r="N453">
        <v>1</v>
      </c>
      <c r="O453">
        <v>0.27500000000000002</v>
      </c>
      <c r="P453">
        <v>3</v>
      </c>
      <c r="Q45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53" s="50">
        <f>DATE(YEAR(tb_list[[#This Row],[Start Date]]),1,1)+(WEEKNUM(tb_list[[#This Row],[Start Date]])-1)*7-WEEKDAY(DATE(YEAR(tb_list[[#This Row],[Start Date]]),1,1))+$V$1</f>
        <v>44037</v>
      </c>
      <c r="S453" s="48">
        <f>IF(R453&gt;tb_list[[#This Row],[Start Date]],WEEKNUM(tb_list[[#This Row],[Start Date]])-1,WEEKNUM(tb_list[[#This Row],[Start Date]]))</f>
        <v>29</v>
      </c>
      <c r="T453">
        <f>YEAR(tb_list[[#This Row],[Start Date]])</f>
        <v>2020</v>
      </c>
    </row>
    <row r="454" spans="1:20" x14ac:dyDescent="0.3">
      <c r="A454">
        <v>42862</v>
      </c>
      <c r="B454" t="s">
        <v>788</v>
      </c>
      <c r="C454" t="s">
        <v>3</v>
      </c>
      <c r="D454" t="s">
        <v>105</v>
      </c>
      <c r="E454">
        <v>5.49</v>
      </c>
      <c r="F454" s="50">
        <v>45067</v>
      </c>
      <c r="G454" s="50">
        <v>45083</v>
      </c>
      <c r="H454">
        <v>6</v>
      </c>
      <c r="I454">
        <v>2021</v>
      </c>
      <c r="J454" t="s">
        <v>9</v>
      </c>
      <c r="K454">
        <v>12</v>
      </c>
      <c r="L454">
        <v>0.1</v>
      </c>
      <c r="M454">
        <v>1.2</v>
      </c>
      <c r="N454">
        <v>17</v>
      </c>
      <c r="O454">
        <v>7.058823529411766E-2</v>
      </c>
      <c r="P454">
        <v>0.70588235294117652</v>
      </c>
      <c r="Q45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54" s="50">
        <f>DATE(YEAR(tb_list[[#This Row],[Start Date]]),1,1)+(WEEKNUM(tb_list[[#This Row],[Start Date]])-1)*7-WEEKDAY(DATE(YEAR(tb_list[[#This Row],[Start Date]]),1,1))+$V$1</f>
        <v>45073</v>
      </c>
      <c r="S454" s="48">
        <f>IF(R454&gt;tb_list[[#This Row],[Start Date]],WEEKNUM(tb_list[[#This Row],[Start Date]])-1,WEEKNUM(tb_list[[#This Row],[Start Date]]))</f>
        <v>20</v>
      </c>
      <c r="T454">
        <f>YEAR(tb_list[[#This Row],[Start Date]])</f>
        <v>2023</v>
      </c>
    </row>
    <row r="455" spans="1:20" x14ac:dyDescent="0.3">
      <c r="A455">
        <v>1141</v>
      </c>
      <c r="B455" t="s">
        <v>496</v>
      </c>
      <c r="C455" t="s">
        <v>85</v>
      </c>
      <c r="E455">
        <v>6.54</v>
      </c>
      <c r="F455" s="50">
        <v>44549</v>
      </c>
      <c r="G455" s="50">
        <v>44549</v>
      </c>
      <c r="H455">
        <v>7</v>
      </c>
      <c r="I455">
        <v>2002</v>
      </c>
      <c r="J455" t="s">
        <v>9</v>
      </c>
      <c r="K455">
        <v>1</v>
      </c>
      <c r="L455">
        <v>2.2666666666666671</v>
      </c>
      <c r="M455">
        <v>2.2666666666666671</v>
      </c>
      <c r="N455">
        <v>1</v>
      </c>
      <c r="O455">
        <v>2.2666666666666671</v>
      </c>
      <c r="P455">
        <v>1</v>
      </c>
      <c r="Q45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55" s="50">
        <f>DATE(YEAR(tb_list[[#This Row],[Start Date]]),1,1)+(WEEKNUM(tb_list[[#This Row],[Start Date]])-1)*7-WEEKDAY(DATE(YEAR(tb_list[[#This Row],[Start Date]]),1,1))+$V$1</f>
        <v>44555</v>
      </c>
      <c r="S455" s="48">
        <f>IF(R455&gt;tb_list[[#This Row],[Start Date]],WEEKNUM(tb_list[[#This Row],[Start Date]])-1,WEEKNUM(tb_list[[#This Row],[Start Date]]))</f>
        <v>51</v>
      </c>
      <c r="T455">
        <f>YEAR(tb_list[[#This Row],[Start Date]])</f>
        <v>2021</v>
      </c>
    </row>
    <row r="456" spans="1:20" x14ac:dyDescent="0.3">
      <c r="A456">
        <v>39249</v>
      </c>
      <c r="B456" t="s">
        <v>497</v>
      </c>
      <c r="C456" t="s">
        <v>85</v>
      </c>
      <c r="D456" t="s">
        <v>36</v>
      </c>
      <c r="E456">
        <v>6.15</v>
      </c>
      <c r="F456" s="50">
        <v>44045</v>
      </c>
      <c r="G456" s="50">
        <v>44046</v>
      </c>
      <c r="H456">
        <v>5</v>
      </c>
      <c r="I456">
        <v>2019</v>
      </c>
      <c r="J456" t="s">
        <v>17</v>
      </c>
      <c r="K456">
        <v>2</v>
      </c>
      <c r="L456">
        <v>0.45277777777777778</v>
      </c>
      <c r="M456">
        <v>0.90555555555555556</v>
      </c>
      <c r="N456">
        <v>2</v>
      </c>
      <c r="O456">
        <v>0.45277777777777778</v>
      </c>
      <c r="P456">
        <v>1</v>
      </c>
      <c r="Q45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56" s="50">
        <f>DATE(YEAR(tb_list[[#This Row],[Start Date]]),1,1)+(WEEKNUM(tb_list[[#This Row],[Start Date]])-1)*7-WEEKDAY(DATE(YEAR(tb_list[[#This Row],[Start Date]]),1,1))+$V$1</f>
        <v>44051</v>
      </c>
      <c r="S456" s="48">
        <f>IF(R456&gt;tb_list[[#This Row],[Start Date]],WEEKNUM(tb_list[[#This Row],[Start Date]])-1,WEEKNUM(tb_list[[#This Row],[Start Date]]))</f>
        <v>31</v>
      </c>
      <c r="T456">
        <f>YEAR(tb_list[[#This Row],[Start Date]])</f>
        <v>2020</v>
      </c>
    </row>
    <row r="457" spans="1:20" x14ac:dyDescent="0.3">
      <c r="A457">
        <v>40200</v>
      </c>
      <c r="B457" t="s">
        <v>498</v>
      </c>
      <c r="C457" t="s">
        <v>69</v>
      </c>
      <c r="D457" t="s">
        <v>4</v>
      </c>
      <c r="E457">
        <v>6.57</v>
      </c>
      <c r="F457" s="50">
        <v>44120</v>
      </c>
      <c r="G457" s="50">
        <v>44120</v>
      </c>
      <c r="H457">
        <v>7</v>
      </c>
      <c r="I457">
        <v>2019</v>
      </c>
      <c r="J457" t="s">
        <v>5</v>
      </c>
      <c r="K457">
        <v>1</v>
      </c>
      <c r="L457">
        <v>5.6944444444444443E-2</v>
      </c>
      <c r="M457">
        <v>5.6944444444444443E-2</v>
      </c>
      <c r="N457">
        <v>1</v>
      </c>
      <c r="O457">
        <v>5.6944444444444443E-2</v>
      </c>
      <c r="P457">
        <v>1</v>
      </c>
      <c r="Q45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57" s="50">
        <f>DATE(YEAR(tb_list[[#This Row],[Start Date]]),1,1)+(WEEKNUM(tb_list[[#This Row],[Start Date]])-1)*7-WEEKDAY(DATE(YEAR(tb_list[[#This Row],[Start Date]]),1,1))+$V$1</f>
        <v>44121</v>
      </c>
      <c r="S457" s="48">
        <f>IF(R457&gt;tb_list[[#This Row],[Start Date]],WEEKNUM(tb_list[[#This Row],[Start Date]])-1,WEEKNUM(tb_list[[#This Row],[Start Date]]))</f>
        <v>41</v>
      </c>
      <c r="T457">
        <f>YEAR(tb_list[[#This Row],[Start Date]])</f>
        <v>2020</v>
      </c>
    </row>
    <row r="458" spans="1:20" x14ac:dyDescent="0.3">
      <c r="A458">
        <v>708</v>
      </c>
      <c r="B458" t="s">
        <v>499</v>
      </c>
      <c r="C458" t="s">
        <v>16</v>
      </c>
      <c r="D458" t="s">
        <v>31</v>
      </c>
      <c r="E458">
        <v>7.53</v>
      </c>
      <c r="F458" s="50">
        <v>43551</v>
      </c>
      <c r="G458" s="50">
        <v>43565</v>
      </c>
      <c r="H458">
        <v>6</v>
      </c>
      <c r="I458">
        <v>2002</v>
      </c>
      <c r="J458" t="s">
        <v>9</v>
      </c>
      <c r="K458">
        <v>26</v>
      </c>
      <c r="L458">
        <v>0.41222222222222221</v>
      </c>
      <c r="M458">
        <v>10.71777777777778</v>
      </c>
      <c r="N458">
        <v>15</v>
      </c>
      <c r="O458">
        <v>0.71451851851851855</v>
      </c>
      <c r="P458">
        <v>1.7333333333333329</v>
      </c>
      <c r="Q45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58" s="50">
        <f>DATE(YEAR(tb_list[[#This Row],[Start Date]]),1,1)+(WEEKNUM(tb_list[[#This Row],[Start Date]])-1)*7-WEEKDAY(DATE(YEAR(tb_list[[#This Row],[Start Date]]),1,1))+$V$1</f>
        <v>43554</v>
      </c>
      <c r="S458" s="48">
        <f>IF(R458&gt;tb_list[[#This Row],[Start Date]],WEEKNUM(tb_list[[#This Row],[Start Date]])-1,WEEKNUM(tb_list[[#This Row],[Start Date]]))</f>
        <v>12</v>
      </c>
      <c r="T458">
        <f>YEAR(tb_list[[#This Row],[Start Date]])</f>
        <v>2019</v>
      </c>
    </row>
    <row r="459" spans="1:20" x14ac:dyDescent="0.3">
      <c r="A459">
        <v>42627</v>
      </c>
      <c r="B459" t="s">
        <v>500</v>
      </c>
      <c r="C459" t="s">
        <v>16</v>
      </c>
      <c r="D459" t="s">
        <v>22</v>
      </c>
      <c r="E459">
        <v>6.25</v>
      </c>
      <c r="F459" s="50">
        <v>44703</v>
      </c>
      <c r="G459" s="50">
        <v>44704</v>
      </c>
      <c r="H459">
        <v>6</v>
      </c>
      <c r="I459">
        <v>2021</v>
      </c>
      <c r="J459" t="s">
        <v>5</v>
      </c>
      <c r="K459">
        <v>12</v>
      </c>
      <c r="L459">
        <v>0.3972222222222222</v>
      </c>
      <c r="M459">
        <v>4.7666666666666666</v>
      </c>
      <c r="N459">
        <v>2</v>
      </c>
      <c r="O459">
        <v>2.3833333333333329</v>
      </c>
      <c r="P459">
        <v>6</v>
      </c>
      <c r="Q45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59" s="50">
        <f>DATE(YEAR(tb_list[[#This Row],[Start Date]]),1,1)+(WEEKNUM(tb_list[[#This Row],[Start Date]])-1)*7-WEEKDAY(DATE(YEAR(tb_list[[#This Row],[Start Date]]),1,1))+$V$1</f>
        <v>44709</v>
      </c>
      <c r="S459" s="48">
        <f>IF(R459&gt;tb_list[[#This Row],[Start Date]],WEEKNUM(tb_list[[#This Row],[Start Date]])-1,WEEKNUM(tb_list[[#This Row],[Start Date]]))</f>
        <v>21</v>
      </c>
      <c r="T459">
        <f>YEAR(tb_list[[#This Row],[Start Date]])</f>
        <v>2022</v>
      </c>
    </row>
    <row r="460" spans="1:20" x14ac:dyDescent="0.3">
      <c r="A460">
        <v>37522</v>
      </c>
      <c r="B460" t="s">
        <v>501</v>
      </c>
      <c r="C460" t="s">
        <v>16</v>
      </c>
      <c r="D460" t="s">
        <v>22</v>
      </c>
      <c r="E460">
        <v>6.44</v>
      </c>
      <c r="F460" s="50">
        <v>44090</v>
      </c>
      <c r="G460" s="50">
        <v>44093</v>
      </c>
      <c r="H460">
        <v>5</v>
      </c>
      <c r="I460">
        <v>2020</v>
      </c>
      <c r="J460" t="s">
        <v>9</v>
      </c>
      <c r="K460">
        <v>13</v>
      </c>
      <c r="L460">
        <v>0.39861111111111108</v>
      </c>
      <c r="M460">
        <v>5.1819444444444436</v>
      </c>
      <c r="N460">
        <v>4</v>
      </c>
      <c r="O460">
        <v>1.2954861111111109</v>
      </c>
      <c r="P460">
        <v>3.25</v>
      </c>
      <c r="Q46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60" s="50">
        <f>DATE(YEAR(tb_list[[#This Row],[Start Date]]),1,1)+(WEEKNUM(tb_list[[#This Row],[Start Date]])-1)*7-WEEKDAY(DATE(YEAR(tb_list[[#This Row],[Start Date]]),1,1))+$V$1</f>
        <v>44093</v>
      </c>
      <c r="S460" s="48">
        <f>IF(R460&gt;tb_list[[#This Row],[Start Date]],WEEKNUM(tb_list[[#This Row],[Start Date]])-1,WEEKNUM(tb_list[[#This Row],[Start Date]]))</f>
        <v>37</v>
      </c>
      <c r="T460">
        <f>YEAR(tb_list[[#This Row],[Start Date]])</f>
        <v>2020</v>
      </c>
    </row>
    <row r="461" spans="1:20" x14ac:dyDescent="0.3">
      <c r="A461">
        <v>40436</v>
      </c>
      <c r="B461" t="s">
        <v>502</v>
      </c>
      <c r="C461" t="s">
        <v>16</v>
      </c>
      <c r="D461" t="s">
        <v>22</v>
      </c>
      <c r="E461">
        <v>5.52</v>
      </c>
      <c r="F461" s="50">
        <v>44411</v>
      </c>
      <c r="G461" s="50">
        <v>44431</v>
      </c>
      <c r="H461">
        <v>6</v>
      </c>
      <c r="I461">
        <v>2020</v>
      </c>
      <c r="J461" t="s">
        <v>5</v>
      </c>
      <c r="K461">
        <v>12</v>
      </c>
      <c r="L461">
        <v>0.21527777777777779</v>
      </c>
      <c r="M461">
        <v>2.583333333333333</v>
      </c>
      <c r="N461">
        <v>21</v>
      </c>
      <c r="O461">
        <v>0.123015873015873</v>
      </c>
      <c r="P461">
        <v>0.5714285714285714</v>
      </c>
      <c r="Q46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61" s="50">
        <f>DATE(YEAR(tb_list[[#This Row],[Start Date]]),1,1)+(WEEKNUM(tb_list[[#This Row],[Start Date]])-1)*7-WEEKDAY(DATE(YEAR(tb_list[[#This Row],[Start Date]]),1,1))+$V$1</f>
        <v>44415</v>
      </c>
      <c r="S461" s="48">
        <f>IF(R461&gt;tb_list[[#This Row],[Start Date]],WEEKNUM(tb_list[[#This Row],[Start Date]])-1,WEEKNUM(tb_list[[#This Row],[Start Date]]))</f>
        <v>31</v>
      </c>
      <c r="T461">
        <f>YEAR(tb_list[[#This Row],[Start Date]])</f>
        <v>2021</v>
      </c>
    </row>
    <row r="462" spans="1:20" x14ac:dyDescent="0.3">
      <c r="A462">
        <v>41217</v>
      </c>
      <c r="B462" t="s">
        <v>503</v>
      </c>
      <c r="C462" t="s">
        <v>3</v>
      </c>
      <c r="D462" t="s">
        <v>4</v>
      </c>
      <c r="E462">
        <v>6.3</v>
      </c>
      <c r="F462" s="50">
        <v>44192</v>
      </c>
      <c r="G462" s="50">
        <v>44192</v>
      </c>
      <c r="H462">
        <v>5</v>
      </c>
      <c r="I462">
        <v>2020</v>
      </c>
      <c r="J462" t="s">
        <v>9</v>
      </c>
      <c r="K462">
        <v>1</v>
      </c>
      <c r="L462">
        <v>8.8333333333333333E-2</v>
      </c>
      <c r="M462">
        <v>8.8333333333333333E-2</v>
      </c>
      <c r="N462">
        <v>1</v>
      </c>
      <c r="O462">
        <v>8.8333333333333333E-2</v>
      </c>
      <c r="P462">
        <v>1</v>
      </c>
      <c r="Q46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62" s="50">
        <f>DATE(YEAR(tb_list[[#This Row],[Start Date]]),1,1)+(WEEKNUM(tb_list[[#This Row],[Start Date]])-1)*7-WEEKDAY(DATE(YEAR(tb_list[[#This Row],[Start Date]]),1,1))+$V$1</f>
        <v>44198</v>
      </c>
      <c r="S462" s="48">
        <f>IF(R462&gt;tb_list[[#This Row],[Start Date]],WEEKNUM(tb_list[[#This Row],[Start Date]])-1,WEEKNUM(tb_list[[#This Row],[Start Date]]))</f>
        <v>52</v>
      </c>
      <c r="T462">
        <f>YEAR(tb_list[[#This Row],[Start Date]])</f>
        <v>2020</v>
      </c>
    </row>
    <row r="463" spans="1:20" x14ac:dyDescent="0.3">
      <c r="A463">
        <v>611</v>
      </c>
      <c r="B463" t="s">
        <v>504</v>
      </c>
      <c r="C463" t="s">
        <v>16</v>
      </c>
      <c r="D463" t="s">
        <v>31</v>
      </c>
      <c r="E463">
        <v>5.62</v>
      </c>
      <c r="F463" s="50">
        <v>44144</v>
      </c>
      <c r="G463" s="50">
        <v>44304</v>
      </c>
      <c r="H463">
        <v>3</v>
      </c>
      <c r="I463">
        <v>2002</v>
      </c>
      <c r="J463" t="s">
        <v>19</v>
      </c>
      <c r="K463">
        <v>24</v>
      </c>
      <c r="L463">
        <v>0.1055555555555556</v>
      </c>
      <c r="M463">
        <v>2.5333333333333332</v>
      </c>
      <c r="N463">
        <v>161</v>
      </c>
      <c r="O463">
        <v>1.5734989648033122E-2</v>
      </c>
      <c r="P463">
        <v>0.14906832298136649</v>
      </c>
      <c r="Q46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63" s="50">
        <f>DATE(YEAR(tb_list[[#This Row],[Start Date]]),1,1)+(WEEKNUM(tb_list[[#This Row],[Start Date]])-1)*7-WEEKDAY(DATE(YEAR(tb_list[[#This Row],[Start Date]]),1,1))+$V$1</f>
        <v>44149</v>
      </c>
      <c r="S463" s="48">
        <f>IF(R463&gt;tb_list[[#This Row],[Start Date]],WEEKNUM(tb_list[[#This Row],[Start Date]])-1,WEEKNUM(tb_list[[#This Row],[Start Date]]))</f>
        <v>45</v>
      </c>
      <c r="T463">
        <f>YEAR(tb_list[[#This Row],[Start Date]])</f>
        <v>2020</v>
      </c>
    </row>
    <row r="464" spans="1:20" x14ac:dyDescent="0.3">
      <c r="A464">
        <v>5492</v>
      </c>
      <c r="B464" t="s">
        <v>505</v>
      </c>
      <c r="C464" t="s">
        <v>8</v>
      </c>
      <c r="D464" t="s">
        <v>31</v>
      </c>
      <c r="E464">
        <v>5.54</v>
      </c>
      <c r="F464" s="50">
        <v>44304</v>
      </c>
      <c r="G464" s="50">
        <v>44304</v>
      </c>
      <c r="H464">
        <v>3</v>
      </c>
      <c r="I464">
        <v>2003</v>
      </c>
      <c r="J464" t="s">
        <v>5</v>
      </c>
      <c r="K464">
        <v>1</v>
      </c>
      <c r="L464">
        <v>0.25944444444444442</v>
      </c>
      <c r="M464">
        <v>0.25944444444444442</v>
      </c>
      <c r="N464">
        <v>1</v>
      </c>
      <c r="O464">
        <v>0.25944444444444442</v>
      </c>
      <c r="P464">
        <v>1</v>
      </c>
      <c r="Q46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64" s="50">
        <f>DATE(YEAR(tb_list[[#This Row],[Start Date]]),1,1)+(WEEKNUM(tb_list[[#This Row],[Start Date]])-1)*7-WEEKDAY(DATE(YEAR(tb_list[[#This Row],[Start Date]]),1,1))+$V$1</f>
        <v>44310</v>
      </c>
      <c r="S464" s="48">
        <f>IF(R464&gt;tb_list[[#This Row],[Start Date]],WEEKNUM(tb_list[[#This Row],[Start Date]])-1,WEEKNUM(tb_list[[#This Row],[Start Date]]))</f>
        <v>16</v>
      </c>
      <c r="T464">
        <f>YEAR(tb_list[[#This Row],[Start Date]])</f>
        <v>2021</v>
      </c>
    </row>
    <row r="465" spans="1:20" x14ac:dyDescent="0.3">
      <c r="A465">
        <v>37345</v>
      </c>
      <c r="B465" t="s">
        <v>506</v>
      </c>
      <c r="C465" t="s">
        <v>16</v>
      </c>
      <c r="D465" t="s">
        <v>22</v>
      </c>
      <c r="E465">
        <v>6.63</v>
      </c>
      <c r="F465" s="50">
        <v>44097</v>
      </c>
      <c r="G465" s="50">
        <v>44104</v>
      </c>
      <c r="H465">
        <v>5</v>
      </c>
      <c r="I465">
        <v>2020</v>
      </c>
      <c r="J465" t="s">
        <v>9</v>
      </c>
      <c r="K465">
        <v>24</v>
      </c>
      <c r="L465">
        <v>0.38055555555555548</v>
      </c>
      <c r="M465">
        <v>9.1333333333333329</v>
      </c>
      <c r="N465">
        <v>8</v>
      </c>
      <c r="O465">
        <v>1.1416666666666671</v>
      </c>
      <c r="P465">
        <v>3</v>
      </c>
      <c r="Q46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65" s="50">
        <f>DATE(YEAR(tb_list[[#This Row],[Start Date]]),1,1)+(WEEKNUM(tb_list[[#This Row],[Start Date]])-1)*7-WEEKDAY(DATE(YEAR(tb_list[[#This Row],[Start Date]]),1,1))+$V$1</f>
        <v>44100</v>
      </c>
      <c r="S465" s="48">
        <f>IF(R465&gt;tb_list[[#This Row],[Start Date]],WEEKNUM(tb_list[[#This Row],[Start Date]])-1,WEEKNUM(tb_list[[#This Row],[Start Date]]))</f>
        <v>38</v>
      </c>
      <c r="T465">
        <f>YEAR(tb_list[[#This Row],[Start Date]])</f>
        <v>2020</v>
      </c>
    </row>
    <row r="466" spans="1:20" x14ac:dyDescent="0.3">
      <c r="A466">
        <v>53316</v>
      </c>
      <c r="B466" t="s">
        <v>789</v>
      </c>
      <c r="C466" t="s">
        <v>69</v>
      </c>
      <c r="D466" t="s">
        <v>36</v>
      </c>
      <c r="F466" s="50">
        <v>45205</v>
      </c>
      <c r="G466" s="50">
        <v>45205</v>
      </c>
      <c r="H466">
        <v>5</v>
      </c>
      <c r="I466">
        <v>2022</v>
      </c>
      <c r="J466" t="s">
        <v>5</v>
      </c>
      <c r="K466">
        <v>1</v>
      </c>
      <c r="L466">
        <v>9.6111111111111105E-2</v>
      </c>
      <c r="M466">
        <v>9.6111111111111105E-2</v>
      </c>
      <c r="N466">
        <v>1</v>
      </c>
      <c r="O466">
        <v>9.6111111111111105E-2</v>
      </c>
      <c r="P466">
        <v>1</v>
      </c>
      <c r="Q46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66" s="50">
        <f>DATE(YEAR(tb_list[[#This Row],[Start Date]]),1,1)+(WEEKNUM(tb_list[[#This Row],[Start Date]])-1)*7-WEEKDAY(DATE(YEAR(tb_list[[#This Row],[Start Date]]),1,1))+$V$1</f>
        <v>45206</v>
      </c>
      <c r="S466" s="48">
        <f>IF(R466&gt;tb_list[[#This Row],[Start Date]],WEEKNUM(tb_list[[#This Row],[Start Date]])-1,WEEKNUM(tb_list[[#This Row],[Start Date]]))</f>
        <v>39</v>
      </c>
      <c r="T466">
        <f>YEAR(tb_list[[#This Row],[Start Date]])</f>
        <v>2023</v>
      </c>
    </row>
    <row r="467" spans="1:20" x14ac:dyDescent="0.3">
      <c r="A467">
        <v>6560</v>
      </c>
      <c r="B467" t="s">
        <v>507</v>
      </c>
      <c r="C467" t="s">
        <v>16</v>
      </c>
      <c r="D467" t="s">
        <v>4</v>
      </c>
      <c r="E467">
        <v>7.23</v>
      </c>
      <c r="F467" s="50">
        <v>43848</v>
      </c>
      <c r="G467" s="50">
        <v>43888</v>
      </c>
      <c r="H467">
        <v>8</v>
      </c>
      <c r="I467">
        <v>2000</v>
      </c>
      <c r="J467" t="s">
        <v>9</v>
      </c>
      <c r="K467">
        <v>39</v>
      </c>
      <c r="L467">
        <v>6.6666666666666666E-2</v>
      </c>
      <c r="M467">
        <v>2.6</v>
      </c>
      <c r="N467">
        <v>41</v>
      </c>
      <c r="O467">
        <v>6.3414634146341464E-2</v>
      </c>
      <c r="P467">
        <v>0.95121951219512191</v>
      </c>
      <c r="Q46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67" s="50">
        <f>DATE(YEAR(tb_list[[#This Row],[Start Date]]),1,1)+(WEEKNUM(tb_list[[#This Row],[Start Date]])-1)*7-WEEKDAY(DATE(YEAR(tb_list[[#This Row],[Start Date]]),1,1))+$V$1</f>
        <v>43848</v>
      </c>
      <c r="S467" s="48">
        <f>IF(R467&gt;tb_list[[#This Row],[Start Date]],WEEKNUM(tb_list[[#This Row],[Start Date]])-1,WEEKNUM(tb_list[[#This Row],[Start Date]]))</f>
        <v>3</v>
      </c>
      <c r="T467">
        <f>YEAR(tb_list[[#This Row],[Start Date]])</f>
        <v>2020</v>
      </c>
    </row>
    <row r="468" spans="1:20" x14ac:dyDescent="0.3">
      <c r="A468">
        <v>39292</v>
      </c>
      <c r="B468" t="s">
        <v>508</v>
      </c>
      <c r="C468" t="s">
        <v>16</v>
      </c>
      <c r="D468" t="s">
        <v>108</v>
      </c>
      <c r="E468">
        <v>7.05</v>
      </c>
      <c r="F468" s="50">
        <v>44209</v>
      </c>
      <c r="G468" s="50">
        <v>44251</v>
      </c>
      <c r="H468">
        <v>7</v>
      </c>
      <c r="I468">
        <v>2020</v>
      </c>
      <c r="J468" t="s">
        <v>17</v>
      </c>
      <c r="K468">
        <v>13</v>
      </c>
      <c r="L468">
        <v>0.39444444444444438</v>
      </c>
      <c r="M468">
        <v>5.1277777777777773</v>
      </c>
      <c r="N468">
        <v>43</v>
      </c>
      <c r="O468">
        <v>0.119250645994832</v>
      </c>
      <c r="P468">
        <v>0.30232558139534882</v>
      </c>
      <c r="Q46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68" s="50">
        <f>DATE(YEAR(tb_list[[#This Row],[Start Date]]),1,1)+(WEEKNUM(tb_list[[#This Row],[Start Date]])-1)*7-WEEKDAY(DATE(YEAR(tb_list[[#This Row],[Start Date]]),1,1))+$V$1</f>
        <v>44212</v>
      </c>
      <c r="S468" s="48">
        <f>IF(R468&gt;tb_list[[#This Row],[Start Date]],WEEKNUM(tb_list[[#This Row],[Start Date]])-1,WEEKNUM(tb_list[[#This Row],[Start Date]]))</f>
        <v>2</v>
      </c>
      <c r="T468">
        <f>YEAR(tb_list[[#This Row],[Start Date]])</f>
        <v>2021</v>
      </c>
    </row>
    <row r="469" spans="1:20" x14ac:dyDescent="0.3">
      <c r="A469">
        <v>721</v>
      </c>
      <c r="B469" t="s">
        <v>509</v>
      </c>
      <c r="C469" t="s">
        <v>16</v>
      </c>
      <c r="D469" t="s">
        <v>4</v>
      </c>
      <c r="E469">
        <v>8.14</v>
      </c>
      <c r="F469" s="50">
        <v>43009</v>
      </c>
      <c r="G469" s="50">
        <v>43023</v>
      </c>
      <c r="H469">
        <v>5</v>
      </c>
      <c r="I469">
        <v>2002</v>
      </c>
      <c r="J469" t="s">
        <v>5</v>
      </c>
      <c r="K469">
        <v>38</v>
      </c>
      <c r="L469">
        <v>0.2722222222222222</v>
      </c>
      <c r="M469">
        <v>10.34444444444444</v>
      </c>
      <c r="N469">
        <v>15</v>
      </c>
      <c r="O469">
        <v>0.68962962962962959</v>
      </c>
      <c r="P469">
        <v>2.5333333333333332</v>
      </c>
      <c r="Q46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69" s="50">
        <f>DATE(YEAR(tb_list[[#This Row],[Start Date]]),1,1)+(WEEKNUM(tb_list[[#This Row],[Start Date]])-1)*7-WEEKDAY(DATE(YEAR(tb_list[[#This Row],[Start Date]]),1,1))+$V$1</f>
        <v>43015</v>
      </c>
      <c r="S469" s="48">
        <f>IF(R469&gt;tb_list[[#This Row],[Start Date]],WEEKNUM(tb_list[[#This Row],[Start Date]])-1,WEEKNUM(tb_list[[#This Row],[Start Date]]))</f>
        <v>39</v>
      </c>
      <c r="T469">
        <f>YEAR(tb_list[[#This Row],[Start Date]])</f>
        <v>2017</v>
      </c>
    </row>
    <row r="470" spans="1:20" x14ac:dyDescent="0.3">
      <c r="A470">
        <v>1492</v>
      </c>
      <c r="B470" t="s">
        <v>510</v>
      </c>
      <c r="C470" t="s">
        <v>16</v>
      </c>
      <c r="D470" t="s">
        <v>22</v>
      </c>
      <c r="E470">
        <v>6.93</v>
      </c>
      <c r="F470" s="50">
        <v>43676</v>
      </c>
      <c r="G470" s="50">
        <v>43683</v>
      </c>
      <c r="H470">
        <v>6</v>
      </c>
      <c r="I470">
        <v>2001</v>
      </c>
      <c r="J470" t="s">
        <v>17</v>
      </c>
      <c r="K470">
        <v>26</v>
      </c>
      <c r="L470">
        <v>0.41111111111111109</v>
      </c>
      <c r="M470">
        <v>10.68888888888889</v>
      </c>
      <c r="N470">
        <v>8</v>
      </c>
      <c r="O470">
        <v>1.336111111111111</v>
      </c>
      <c r="P470">
        <v>3.25</v>
      </c>
      <c r="Q47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70" s="50">
        <f>DATE(YEAR(tb_list[[#This Row],[Start Date]]),1,1)+(WEEKNUM(tb_list[[#This Row],[Start Date]])-1)*7-WEEKDAY(DATE(YEAR(tb_list[[#This Row],[Start Date]]),1,1))+$V$1</f>
        <v>43680</v>
      </c>
      <c r="S470" s="48">
        <f>IF(R470&gt;tb_list[[#This Row],[Start Date]],WEEKNUM(tb_list[[#This Row],[Start Date]])-1,WEEKNUM(tb_list[[#This Row],[Start Date]]))</f>
        <v>30</v>
      </c>
      <c r="T470">
        <f>YEAR(tb_list[[#This Row],[Start Date]])</f>
        <v>2019</v>
      </c>
    </row>
    <row r="471" spans="1:20" x14ac:dyDescent="0.3">
      <c r="A471">
        <v>1493</v>
      </c>
      <c r="B471" t="s">
        <v>511</v>
      </c>
      <c r="C471" t="s">
        <v>16</v>
      </c>
      <c r="D471" t="s">
        <v>22</v>
      </c>
      <c r="E471">
        <v>6.98</v>
      </c>
      <c r="F471" s="50">
        <v>43694</v>
      </c>
      <c r="G471" s="50">
        <v>43709</v>
      </c>
      <c r="H471">
        <v>5</v>
      </c>
      <c r="I471">
        <v>2001</v>
      </c>
      <c r="J471" t="s">
        <v>19</v>
      </c>
      <c r="K471">
        <v>26</v>
      </c>
      <c r="L471">
        <v>0.41111111111111109</v>
      </c>
      <c r="M471">
        <v>10.68888888888889</v>
      </c>
      <c r="N471">
        <v>16</v>
      </c>
      <c r="O471">
        <v>0.66805555555555551</v>
      </c>
      <c r="P471">
        <v>1.625</v>
      </c>
      <c r="Q47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71" s="50">
        <f>DATE(YEAR(tb_list[[#This Row],[Start Date]]),1,1)+(WEEKNUM(tb_list[[#This Row],[Start Date]])-1)*7-WEEKDAY(DATE(YEAR(tb_list[[#This Row],[Start Date]]),1,1))+$V$1</f>
        <v>43694</v>
      </c>
      <c r="S471" s="48">
        <f>IF(R471&gt;tb_list[[#This Row],[Start Date]],WEEKNUM(tb_list[[#This Row],[Start Date]])-1,WEEKNUM(tb_list[[#This Row],[Start Date]]))</f>
        <v>33</v>
      </c>
      <c r="T471">
        <f>YEAR(tb_list[[#This Row],[Start Date]])</f>
        <v>2019</v>
      </c>
    </row>
    <row r="472" spans="1:20" x14ac:dyDescent="0.3">
      <c r="A472">
        <v>35848</v>
      </c>
      <c r="B472" t="s">
        <v>790</v>
      </c>
      <c r="C472" t="s">
        <v>85</v>
      </c>
      <c r="D472" t="s">
        <v>4</v>
      </c>
      <c r="E472">
        <v>7.92</v>
      </c>
      <c r="F472" s="50">
        <v>45044</v>
      </c>
      <c r="G472" s="50">
        <v>45045</v>
      </c>
      <c r="H472">
        <v>8</v>
      </c>
      <c r="I472">
        <v>2019</v>
      </c>
      <c r="J472" t="s">
        <v>17</v>
      </c>
      <c r="K472">
        <v>1</v>
      </c>
      <c r="L472">
        <v>1.85</v>
      </c>
      <c r="M472">
        <v>1.85</v>
      </c>
      <c r="N472" s="26">
        <v>2</v>
      </c>
      <c r="O472">
        <v>0.92500000000000004</v>
      </c>
      <c r="P472">
        <v>0.5</v>
      </c>
      <c r="Q47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72" s="50">
        <f>DATE(YEAR(tb_list[[#This Row],[Start Date]]),1,1)+(WEEKNUM(tb_list[[#This Row],[Start Date]])-1)*7-WEEKDAY(DATE(YEAR(tb_list[[#This Row],[Start Date]]),1,1))+$V$1</f>
        <v>45045</v>
      </c>
      <c r="S472" s="48">
        <f>IF(R472&gt;tb_list[[#This Row],[Start Date]],WEEKNUM(tb_list[[#This Row],[Start Date]])-1,WEEKNUM(tb_list[[#This Row],[Start Date]]))</f>
        <v>16</v>
      </c>
      <c r="T472">
        <f>YEAR(tb_list[[#This Row],[Start Date]])</f>
        <v>2023</v>
      </c>
    </row>
    <row r="473" spans="1:20" x14ac:dyDescent="0.3">
      <c r="A473">
        <v>39991</v>
      </c>
      <c r="B473" t="s">
        <v>791</v>
      </c>
      <c r="C473" t="s">
        <v>3</v>
      </c>
      <c r="D473" t="s">
        <v>4</v>
      </c>
      <c r="E473">
        <v>6.88</v>
      </c>
      <c r="F473" s="50">
        <v>45044</v>
      </c>
      <c r="G473" s="50">
        <v>45044</v>
      </c>
      <c r="H473">
        <v>8</v>
      </c>
      <c r="I473">
        <v>2019</v>
      </c>
      <c r="J473" t="s">
        <v>17</v>
      </c>
      <c r="K473">
        <v>1</v>
      </c>
      <c r="L473">
        <v>0.16666666666666671</v>
      </c>
      <c r="M473">
        <v>0.16666666666666671</v>
      </c>
      <c r="N473">
        <v>1</v>
      </c>
      <c r="O473">
        <v>0.16666666666666671</v>
      </c>
      <c r="P473">
        <v>1</v>
      </c>
      <c r="Q47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73" s="50">
        <f>DATE(YEAR(tb_list[[#This Row],[Start Date]]),1,1)+(WEEKNUM(tb_list[[#This Row],[Start Date]])-1)*7-WEEKDAY(DATE(YEAR(tb_list[[#This Row],[Start Date]]),1,1))+$V$1</f>
        <v>45045</v>
      </c>
      <c r="S473" s="48">
        <f>IF(R473&gt;tb_list[[#This Row],[Start Date]],WEEKNUM(tb_list[[#This Row],[Start Date]])-1,WEEKNUM(tb_list[[#This Row],[Start Date]]))</f>
        <v>16</v>
      </c>
      <c r="T473">
        <f>YEAR(tb_list[[#This Row],[Start Date]])</f>
        <v>2023</v>
      </c>
    </row>
    <row r="474" spans="1:20" x14ac:dyDescent="0.3">
      <c r="A474">
        <v>40313</v>
      </c>
      <c r="B474" t="s">
        <v>792</v>
      </c>
      <c r="C474" t="s">
        <v>3</v>
      </c>
      <c r="D474" t="s">
        <v>4</v>
      </c>
      <c r="E474">
        <v>7.02</v>
      </c>
      <c r="F474" s="50">
        <v>45044</v>
      </c>
      <c r="G474" s="50">
        <v>45044</v>
      </c>
      <c r="H474">
        <v>8</v>
      </c>
      <c r="I474">
        <v>2019</v>
      </c>
      <c r="J474" t="s">
        <v>17</v>
      </c>
      <c r="K474">
        <v>1</v>
      </c>
      <c r="L474">
        <v>0.16666666666666671</v>
      </c>
      <c r="M474">
        <v>0.16666666666666671</v>
      </c>
      <c r="N474">
        <v>1</v>
      </c>
      <c r="O474">
        <v>0.16666666666666671</v>
      </c>
      <c r="P474">
        <v>1</v>
      </c>
      <c r="Q47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74" s="50">
        <f>DATE(YEAR(tb_list[[#This Row],[Start Date]]),1,1)+(WEEKNUM(tb_list[[#This Row],[Start Date]])-1)*7-WEEKDAY(DATE(YEAR(tb_list[[#This Row],[Start Date]]),1,1))+$V$1</f>
        <v>45045</v>
      </c>
      <c r="S474" s="48">
        <f>IF(R474&gt;tb_list[[#This Row],[Start Date]],WEEKNUM(tb_list[[#This Row],[Start Date]])-1,WEEKNUM(tb_list[[#This Row],[Start Date]]))</f>
        <v>16</v>
      </c>
      <c r="T474">
        <f>YEAR(tb_list[[#This Row],[Start Date]])</f>
        <v>2023</v>
      </c>
    </row>
    <row r="475" spans="1:20" x14ac:dyDescent="0.3">
      <c r="A475">
        <v>337</v>
      </c>
      <c r="B475" t="s">
        <v>512</v>
      </c>
      <c r="C475" t="s">
        <v>16</v>
      </c>
      <c r="D475" t="s">
        <v>22</v>
      </c>
      <c r="E475">
        <v>6.19</v>
      </c>
      <c r="F475" s="50">
        <v>44857</v>
      </c>
      <c r="G475" s="50">
        <v>44866</v>
      </c>
      <c r="H475">
        <v>4</v>
      </c>
      <c r="I475">
        <v>2002</v>
      </c>
      <c r="J475" t="s">
        <v>17</v>
      </c>
      <c r="K475">
        <v>24</v>
      </c>
      <c r="L475">
        <v>0.18972222222222221</v>
      </c>
      <c r="M475">
        <v>4.5533333333333328</v>
      </c>
      <c r="N475">
        <v>10</v>
      </c>
      <c r="O475">
        <v>0.45533333333333331</v>
      </c>
      <c r="P475">
        <v>2.4</v>
      </c>
      <c r="Q47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75" s="50">
        <f>DATE(YEAR(tb_list[[#This Row],[Start Date]]),1,1)+(WEEKNUM(tb_list[[#This Row],[Start Date]])-1)*7-WEEKDAY(DATE(YEAR(tb_list[[#This Row],[Start Date]]),1,1))+$V$1</f>
        <v>44863</v>
      </c>
      <c r="S475" s="48">
        <f>IF(R475&gt;tb_list[[#This Row],[Start Date]],WEEKNUM(tb_list[[#This Row],[Start Date]])-1,WEEKNUM(tb_list[[#This Row],[Start Date]]))</f>
        <v>43</v>
      </c>
      <c r="T475">
        <f>YEAR(tb_list[[#This Row],[Start Date]])</f>
        <v>2022</v>
      </c>
    </row>
    <row r="476" spans="1:20" x14ac:dyDescent="0.3">
      <c r="A476">
        <v>28617</v>
      </c>
      <c r="B476" t="s">
        <v>513</v>
      </c>
      <c r="C476" t="s">
        <v>16</v>
      </c>
      <c r="D476" t="s">
        <v>4</v>
      </c>
      <c r="E476">
        <v>6.9</v>
      </c>
      <c r="F476" s="50">
        <v>44366</v>
      </c>
      <c r="G476" s="50">
        <v>44382</v>
      </c>
      <c r="H476">
        <v>8</v>
      </c>
      <c r="I476">
        <v>2015</v>
      </c>
      <c r="J476" t="s">
        <v>17</v>
      </c>
      <c r="K476">
        <v>12</v>
      </c>
      <c r="L476">
        <v>0.38500000000000001</v>
      </c>
      <c r="M476">
        <v>4.62</v>
      </c>
      <c r="N476">
        <v>17</v>
      </c>
      <c r="O476">
        <v>0.27176470588235302</v>
      </c>
      <c r="P476">
        <v>0.70588235294117652</v>
      </c>
      <c r="Q47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76" s="50">
        <f>DATE(YEAR(tb_list[[#This Row],[Start Date]]),1,1)+(WEEKNUM(tb_list[[#This Row],[Start Date]])-1)*7-WEEKDAY(DATE(YEAR(tb_list[[#This Row],[Start Date]]),1,1))+$V$1</f>
        <v>44366</v>
      </c>
      <c r="S476" s="48">
        <f>IF(R476&gt;tb_list[[#This Row],[Start Date]],WEEKNUM(tb_list[[#This Row],[Start Date]])-1,WEEKNUM(tb_list[[#This Row],[Start Date]]))</f>
        <v>25</v>
      </c>
      <c r="T476">
        <f>YEAR(tb_list[[#This Row],[Start Date]])</f>
        <v>2021</v>
      </c>
    </row>
    <row r="477" spans="1:20" x14ac:dyDescent="0.3">
      <c r="A477">
        <v>44059</v>
      </c>
      <c r="B477" t="s">
        <v>514</v>
      </c>
      <c r="C477" t="s">
        <v>3</v>
      </c>
      <c r="D477" t="s">
        <v>4</v>
      </c>
      <c r="E477">
        <v>7.62</v>
      </c>
      <c r="F477" s="50">
        <v>44207</v>
      </c>
      <c r="G477" s="50">
        <v>44207</v>
      </c>
      <c r="H477">
        <v>7</v>
      </c>
      <c r="I477">
        <v>2020</v>
      </c>
      <c r="J477" t="s">
        <v>19</v>
      </c>
      <c r="K477">
        <v>1</v>
      </c>
      <c r="L477">
        <v>0.05</v>
      </c>
      <c r="M477">
        <v>0.05</v>
      </c>
      <c r="N477">
        <v>1</v>
      </c>
      <c r="O477">
        <v>0.05</v>
      </c>
      <c r="P477">
        <v>1</v>
      </c>
      <c r="Q47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77" s="50">
        <f>DATE(YEAR(tb_list[[#This Row],[Start Date]]),1,1)+(WEEKNUM(tb_list[[#This Row],[Start Date]])-1)*7-WEEKDAY(DATE(YEAR(tb_list[[#This Row],[Start Date]]),1,1))+$V$1</f>
        <v>44212</v>
      </c>
      <c r="S477" s="48">
        <f>IF(R477&gt;tb_list[[#This Row],[Start Date]],WEEKNUM(tb_list[[#This Row],[Start Date]])-1,WEEKNUM(tb_list[[#This Row],[Start Date]]))</f>
        <v>2</v>
      </c>
      <c r="T477">
        <f>YEAR(tb_list[[#This Row],[Start Date]])</f>
        <v>2021</v>
      </c>
    </row>
    <row r="478" spans="1:20" x14ac:dyDescent="0.3">
      <c r="A478">
        <v>37202</v>
      </c>
      <c r="B478" t="s">
        <v>793</v>
      </c>
      <c r="C478" t="s">
        <v>16</v>
      </c>
      <c r="D478" t="s">
        <v>36</v>
      </c>
      <c r="E478">
        <v>6.88</v>
      </c>
      <c r="F478" s="50">
        <v>45176</v>
      </c>
      <c r="G478" s="50">
        <v>45179</v>
      </c>
      <c r="H478">
        <v>5</v>
      </c>
      <c r="I478">
        <v>2018</v>
      </c>
      <c r="J478" t="s">
        <v>19</v>
      </c>
      <c r="K478">
        <v>21</v>
      </c>
      <c r="L478">
        <v>0.40833333333333333</v>
      </c>
      <c r="M478">
        <v>8.5749999999999993</v>
      </c>
      <c r="N478">
        <v>4</v>
      </c>
      <c r="O478">
        <v>2.1437499999999998</v>
      </c>
      <c r="P478">
        <v>5.25</v>
      </c>
      <c r="Q47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78" s="50">
        <f>DATE(YEAR(tb_list[[#This Row],[Start Date]]),1,1)+(WEEKNUM(tb_list[[#This Row],[Start Date]])-1)*7-WEEKDAY(DATE(YEAR(tb_list[[#This Row],[Start Date]]),1,1))+$V$1</f>
        <v>45178</v>
      </c>
      <c r="S478" s="48">
        <f>IF(R478&gt;tb_list[[#This Row],[Start Date]],WEEKNUM(tb_list[[#This Row],[Start Date]])-1,WEEKNUM(tb_list[[#This Row],[Start Date]]))</f>
        <v>35</v>
      </c>
      <c r="T478">
        <f>YEAR(tb_list[[#This Row],[Start Date]])</f>
        <v>2023</v>
      </c>
    </row>
    <row r="479" spans="1:20" x14ac:dyDescent="0.3">
      <c r="A479">
        <v>39355</v>
      </c>
      <c r="B479" t="s">
        <v>794</v>
      </c>
      <c r="C479" t="s">
        <v>16</v>
      </c>
      <c r="D479" t="s">
        <v>36</v>
      </c>
      <c r="E479">
        <v>7.57</v>
      </c>
      <c r="F479" s="50">
        <v>45185</v>
      </c>
      <c r="G479" s="50">
        <v>45193</v>
      </c>
      <c r="H479">
        <v>4</v>
      </c>
      <c r="I479">
        <v>2019</v>
      </c>
      <c r="J479" t="s">
        <v>19</v>
      </c>
      <c r="K479">
        <v>21</v>
      </c>
      <c r="L479">
        <v>0.40833333333333333</v>
      </c>
      <c r="M479">
        <v>8.5749999999999993</v>
      </c>
      <c r="N479">
        <v>9</v>
      </c>
      <c r="O479">
        <v>0.95277777777777772</v>
      </c>
      <c r="P479">
        <v>2.333333333333333</v>
      </c>
      <c r="Q47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79" s="50">
        <f>DATE(YEAR(tb_list[[#This Row],[Start Date]]),1,1)+(WEEKNUM(tb_list[[#This Row],[Start Date]])-1)*7-WEEKDAY(DATE(YEAR(tb_list[[#This Row],[Start Date]]),1,1))+$V$1</f>
        <v>45185</v>
      </c>
      <c r="S479" s="48">
        <f>IF(R479&gt;tb_list[[#This Row],[Start Date]],WEEKNUM(tb_list[[#This Row],[Start Date]])-1,WEEKNUM(tb_list[[#This Row],[Start Date]]))</f>
        <v>37</v>
      </c>
      <c r="T479">
        <f>YEAR(tb_list[[#This Row],[Start Date]])</f>
        <v>2023</v>
      </c>
    </row>
    <row r="480" spans="1:20" x14ac:dyDescent="0.3">
      <c r="A480">
        <v>165</v>
      </c>
      <c r="B480" t="s">
        <v>515</v>
      </c>
      <c r="C480" t="s">
        <v>16</v>
      </c>
      <c r="D480" t="s">
        <v>4</v>
      </c>
      <c r="E480">
        <v>7.39</v>
      </c>
      <c r="F480" s="50">
        <v>43023</v>
      </c>
      <c r="G480" s="50">
        <v>43034</v>
      </c>
      <c r="H480">
        <v>7</v>
      </c>
      <c r="I480">
        <v>2002</v>
      </c>
      <c r="J480" t="s">
        <v>9</v>
      </c>
      <c r="K480">
        <v>26</v>
      </c>
      <c r="L480">
        <v>0.39166666666666672</v>
      </c>
      <c r="M480">
        <v>10.18333333333333</v>
      </c>
      <c r="N480">
        <v>12</v>
      </c>
      <c r="O480">
        <v>0.84861111111111109</v>
      </c>
      <c r="P480">
        <v>2.166666666666667</v>
      </c>
      <c r="Q48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80" s="50">
        <f>DATE(YEAR(tb_list[[#This Row],[Start Date]]),1,1)+(WEEKNUM(tb_list[[#This Row],[Start Date]])-1)*7-WEEKDAY(DATE(YEAR(tb_list[[#This Row],[Start Date]]),1,1))+$V$1</f>
        <v>43029</v>
      </c>
      <c r="S480" s="48">
        <f>IF(R480&gt;tb_list[[#This Row],[Start Date]],WEEKNUM(tb_list[[#This Row],[Start Date]])-1,WEEKNUM(tb_list[[#This Row],[Start Date]]))</f>
        <v>41</v>
      </c>
      <c r="T480">
        <f>YEAR(tb_list[[#This Row],[Start Date]])</f>
        <v>2017</v>
      </c>
    </row>
    <row r="481" spans="1:20" x14ac:dyDescent="0.3">
      <c r="A481">
        <v>5288</v>
      </c>
      <c r="B481" t="s">
        <v>795</v>
      </c>
      <c r="C481" t="s">
        <v>8</v>
      </c>
      <c r="D481" t="s">
        <v>4</v>
      </c>
      <c r="E481">
        <v>6.36</v>
      </c>
      <c r="F481" s="50">
        <v>45067</v>
      </c>
      <c r="G481" s="50">
        <v>45067</v>
      </c>
      <c r="H481">
        <v>6</v>
      </c>
      <c r="I481">
        <v>2003</v>
      </c>
      <c r="J481" t="s">
        <v>5</v>
      </c>
      <c r="K481">
        <v>2</v>
      </c>
      <c r="L481">
        <v>0.31666666666666671</v>
      </c>
      <c r="M481">
        <v>0.6333333333333333</v>
      </c>
      <c r="N481">
        <v>1</v>
      </c>
      <c r="O481">
        <v>0.6333333333333333</v>
      </c>
      <c r="P481">
        <v>2</v>
      </c>
      <c r="Q48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81" s="50">
        <f>DATE(YEAR(tb_list[[#This Row],[Start Date]]),1,1)+(WEEKNUM(tb_list[[#This Row],[Start Date]])-1)*7-WEEKDAY(DATE(YEAR(tb_list[[#This Row],[Start Date]]),1,1))+$V$1</f>
        <v>45073</v>
      </c>
      <c r="S481" s="48">
        <f>IF(R481&gt;tb_list[[#This Row],[Start Date]],WEEKNUM(tb_list[[#This Row],[Start Date]])-1,WEEKNUM(tb_list[[#This Row],[Start Date]]))</f>
        <v>20</v>
      </c>
      <c r="T481">
        <f>YEAR(tb_list[[#This Row],[Start Date]])</f>
        <v>2023</v>
      </c>
    </row>
    <row r="482" spans="1:20" x14ac:dyDescent="0.3">
      <c r="A482">
        <v>559</v>
      </c>
      <c r="B482" t="s">
        <v>796</v>
      </c>
      <c r="C482" t="s">
        <v>50</v>
      </c>
      <c r="D482" t="s">
        <v>4</v>
      </c>
      <c r="E482">
        <v>6.28</v>
      </c>
      <c r="F482" s="50">
        <v>45067</v>
      </c>
      <c r="G482" s="50">
        <v>45067</v>
      </c>
      <c r="H482">
        <v>5</v>
      </c>
      <c r="I482">
        <v>2003</v>
      </c>
      <c r="J482" t="s">
        <v>5</v>
      </c>
      <c r="K482">
        <v>1</v>
      </c>
      <c r="L482">
        <v>0.25833333333333341</v>
      </c>
      <c r="M482">
        <v>0.25833333333333341</v>
      </c>
      <c r="N482">
        <v>1</v>
      </c>
      <c r="O482">
        <v>0.25833333333333341</v>
      </c>
      <c r="P482">
        <v>1</v>
      </c>
      <c r="Q48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82" s="50">
        <f>DATE(YEAR(tb_list[[#This Row],[Start Date]]),1,1)+(WEEKNUM(tb_list[[#This Row],[Start Date]])-1)*7-WEEKDAY(DATE(YEAR(tb_list[[#This Row],[Start Date]]),1,1))+$V$1</f>
        <v>45073</v>
      </c>
      <c r="S482" s="48">
        <f>IF(R482&gt;tb_list[[#This Row],[Start Date]],WEEKNUM(tb_list[[#This Row],[Start Date]])-1,WEEKNUM(tb_list[[#This Row],[Start Date]]))</f>
        <v>20</v>
      </c>
      <c r="T482">
        <f>YEAR(tb_list[[#This Row],[Start Date]])</f>
        <v>2023</v>
      </c>
    </row>
    <row r="483" spans="1:20" x14ac:dyDescent="0.3">
      <c r="A483">
        <v>758</v>
      </c>
      <c r="B483" t="s">
        <v>797</v>
      </c>
      <c r="C483" t="s">
        <v>85</v>
      </c>
      <c r="D483" t="s">
        <v>4</v>
      </c>
      <c r="E483">
        <v>7</v>
      </c>
      <c r="F483" s="50">
        <v>45067</v>
      </c>
      <c r="G483" s="50">
        <v>45067</v>
      </c>
      <c r="H483">
        <v>6</v>
      </c>
      <c r="I483">
        <v>2003</v>
      </c>
      <c r="J483" t="s">
        <v>17</v>
      </c>
      <c r="K483">
        <v>1</v>
      </c>
      <c r="L483">
        <v>1.9363888888888889</v>
      </c>
      <c r="M483">
        <v>1.9363888888888889</v>
      </c>
      <c r="N483">
        <v>1</v>
      </c>
      <c r="O483">
        <v>1.9363888888888889</v>
      </c>
      <c r="P483">
        <v>1</v>
      </c>
      <c r="Q48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83" s="50">
        <f>DATE(YEAR(tb_list[[#This Row],[Start Date]]),1,1)+(WEEKNUM(tb_list[[#This Row],[Start Date]])-1)*7-WEEKDAY(DATE(YEAR(tb_list[[#This Row],[Start Date]]),1,1))+$V$1</f>
        <v>45073</v>
      </c>
      <c r="S483" s="48">
        <f>IF(R483&gt;tb_list[[#This Row],[Start Date]],WEEKNUM(tb_list[[#This Row],[Start Date]])-1,WEEKNUM(tb_list[[#This Row],[Start Date]]))</f>
        <v>20</v>
      </c>
      <c r="T483">
        <f>YEAR(tb_list[[#This Row],[Start Date]])</f>
        <v>2023</v>
      </c>
    </row>
    <row r="484" spans="1:20" x14ac:dyDescent="0.3">
      <c r="A484">
        <v>30296</v>
      </c>
      <c r="B484" t="s">
        <v>516</v>
      </c>
      <c r="C484" t="s">
        <v>16</v>
      </c>
      <c r="D484" t="s">
        <v>59</v>
      </c>
      <c r="E484">
        <v>7.44</v>
      </c>
      <c r="F484" s="50">
        <v>44214</v>
      </c>
      <c r="G484" s="50">
        <v>44236</v>
      </c>
      <c r="H484">
        <v>6</v>
      </c>
      <c r="I484">
        <v>2015</v>
      </c>
      <c r="J484" t="s">
        <v>19</v>
      </c>
      <c r="K484">
        <v>12</v>
      </c>
      <c r="L484">
        <v>0.39444444444444438</v>
      </c>
      <c r="M484">
        <v>4.7333333333333334</v>
      </c>
      <c r="N484">
        <v>23</v>
      </c>
      <c r="O484">
        <v>0.2057971014492754</v>
      </c>
      <c r="P484">
        <v>0.52173913043478259</v>
      </c>
      <c r="Q48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84" s="50">
        <f>DATE(YEAR(tb_list[[#This Row],[Start Date]]),1,1)+(WEEKNUM(tb_list[[#This Row],[Start Date]])-1)*7-WEEKDAY(DATE(YEAR(tb_list[[#This Row],[Start Date]]),1,1))+$V$1</f>
        <v>44219</v>
      </c>
      <c r="S484" s="48">
        <f>IF(R484&gt;tb_list[[#This Row],[Start Date]],WEEKNUM(tb_list[[#This Row],[Start Date]])-1,WEEKNUM(tb_list[[#This Row],[Start Date]]))</f>
        <v>3</v>
      </c>
      <c r="T484">
        <f>YEAR(tb_list[[#This Row],[Start Date]])</f>
        <v>2021</v>
      </c>
    </row>
    <row r="485" spans="1:20" x14ac:dyDescent="0.3">
      <c r="A485">
        <v>48406</v>
      </c>
      <c r="B485" t="s">
        <v>517</v>
      </c>
      <c r="C485" t="s">
        <v>16</v>
      </c>
      <c r="D485" t="s">
        <v>4</v>
      </c>
      <c r="E485">
        <v>7.21</v>
      </c>
      <c r="F485" s="50">
        <v>44707</v>
      </c>
      <c r="G485" s="50">
        <v>44709</v>
      </c>
      <c r="H485">
        <v>7</v>
      </c>
      <c r="I485">
        <v>2021</v>
      </c>
      <c r="J485" t="s">
        <v>5</v>
      </c>
      <c r="K485">
        <v>12</v>
      </c>
      <c r="L485">
        <v>0.39</v>
      </c>
      <c r="M485">
        <v>4.68</v>
      </c>
      <c r="N485">
        <v>3</v>
      </c>
      <c r="O485">
        <v>1.56</v>
      </c>
      <c r="P485">
        <v>4</v>
      </c>
      <c r="Q48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85" s="50">
        <f>DATE(YEAR(tb_list[[#This Row],[Start Date]]),1,1)+(WEEKNUM(tb_list[[#This Row],[Start Date]])-1)*7-WEEKDAY(DATE(YEAR(tb_list[[#This Row],[Start Date]]),1,1))+$V$1</f>
        <v>44709</v>
      </c>
      <c r="S485" s="48">
        <f>IF(R485&gt;tb_list[[#This Row],[Start Date]],WEEKNUM(tb_list[[#This Row],[Start Date]])-1,WEEKNUM(tb_list[[#This Row],[Start Date]]))</f>
        <v>21</v>
      </c>
      <c r="T485">
        <f>YEAR(tb_list[[#This Row],[Start Date]])</f>
        <v>2022</v>
      </c>
    </row>
    <row r="486" spans="1:20" x14ac:dyDescent="0.3">
      <c r="A486">
        <v>40035</v>
      </c>
      <c r="B486" t="s">
        <v>798</v>
      </c>
      <c r="C486" t="s">
        <v>3</v>
      </c>
      <c r="D486" t="s">
        <v>31</v>
      </c>
      <c r="E486">
        <v>6.32</v>
      </c>
      <c r="F486" s="50">
        <v>45200</v>
      </c>
      <c r="G486" s="50">
        <v>45200</v>
      </c>
      <c r="H486">
        <v>5</v>
      </c>
      <c r="I486">
        <v>2020</v>
      </c>
      <c r="J486" t="s">
        <v>9</v>
      </c>
      <c r="K486">
        <v>1</v>
      </c>
      <c r="L486">
        <v>0.4</v>
      </c>
      <c r="M486">
        <v>0.4</v>
      </c>
      <c r="N486" s="26">
        <v>1</v>
      </c>
      <c r="O486">
        <v>0.4</v>
      </c>
      <c r="P486">
        <v>1</v>
      </c>
      <c r="Q48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86" s="50">
        <f>DATE(YEAR(tb_list[[#This Row],[Start Date]]),1,1)+(WEEKNUM(tb_list[[#This Row],[Start Date]])-1)*7-WEEKDAY(DATE(YEAR(tb_list[[#This Row],[Start Date]]),1,1))+$V$1</f>
        <v>45206</v>
      </c>
      <c r="S486" s="48">
        <f>IF(R486&gt;tb_list[[#This Row],[Start Date]],WEEKNUM(tb_list[[#This Row],[Start Date]])-1,WEEKNUM(tb_list[[#This Row],[Start Date]]))</f>
        <v>39</v>
      </c>
      <c r="T486">
        <f>YEAR(tb_list[[#This Row],[Start Date]])</f>
        <v>2023</v>
      </c>
    </row>
    <row r="487" spans="1:20" x14ac:dyDescent="0.3">
      <c r="A487">
        <v>37436</v>
      </c>
      <c r="B487" t="s">
        <v>518</v>
      </c>
      <c r="C487" t="s">
        <v>16</v>
      </c>
      <c r="D487" t="s">
        <v>4</v>
      </c>
      <c r="E487">
        <v>6.03</v>
      </c>
      <c r="F487" s="50">
        <v>43601</v>
      </c>
      <c r="G487" s="50">
        <v>43609</v>
      </c>
      <c r="H487">
        <v>3</v>
      </c>
      <c r="I487">
        <v>2019</v>
      </c>
      <c r="J487" t="s">
        <v>9</v>
      </c>
      <c r="K487">
        <v>12</v>
      </c>
      <c r="L487">
        <v>0.38111111111111112</v>
      </c>
      <c r="M487">
        <v>4.5733333333333333</v>
      </c>
      <c r="N487">
        <v>9</v>
      </c>
      <c r="O487">
        <v>0.50814814814814813</v>
      </c>
      <c r="P487">
        <v>1.333333333333333</v>
      </c>
      <c r="Q48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87" s="50">
        <f>DATE(YEAR(tb_list[[#This Row],[Start Date]]),1,1)+(WEEKNUM(tb_list[[#This Row],[Start Date]])-1)*7-WEEKDAY(DATE(YEAR(tb_list[[#This Row],[Start Date]]),1,1))+$V$1</f>
        <v>43603</v>
      </c>
      <c r="S487" s="48">
        <f>IF(R487&gt;tb_list[[#This Row],[Start Date]],WEEKNUM(tb_list[[#This Row],[Start Date]])-1,WEEKNUM(tb_list[[#This Row],[Start Date]]))</f>
        <v>19</v>
      </c>
      <c r="T487">
        <f>YEAR(tb_list[[#This Row],[Start Date]])</f>
        <v>2019</v>
      </c>
    </row>
    <row r="488" spans="1:20" x14ac:dyDescent="0.3">
      <c r="A488">
        <v>917</v>
      </c>
      <c r="B488" t="s">
        <v>519</v>
      </c>
      <c r="C488" t="s">
        <v>50</v>
      </c>
      <c r="D488" t="s">
        <v>22</v>
      </c>
      <c r="E488">
        <v>7.07</v>
      </c>
      <c r="F488" s="50">
        <v>44974</v>
      </c>
      <c r="G488" s="50">
        <v>44974</v>
      </c>
      <c r="H488">
        <v>7</v>
      </c>
      <c r="I488">
        <v>1989</v>
      </c>
      <c r="J488" t="s">
        <v>9</v>
      </c>
      <c r="K488">
        <v>1</v>
      </c>
      <c r="L488">
        <v>0.76666666666666672</v>
      </c>
      <c r="M488">
        <v>0.76666666666666672</v>
      </c>
      <c r="N488">
        <v>1</v>
      </c>
      <c r="O488">
        <v>0.76666666666666672</v>
      </c>
      <c r="P488">
        <v>1</v>
      </c>
      <c r="Q48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88" s="50">
        <f>DATE(YEAR(tb_list[[#This Row],[Start Date]]),1,1)+(WEEKNUM(tb_list[[#This Row],[Start Date]])-1)*7-WEEKDAY(DATE(YEAR(tb_list[[#This Row],[Start Date]]),1,1))+$V$1</f>
        <v>44975</v>
      </c>
      <c r="S488" s="48">
        <f>IF(R488&gt;tb_list[[#This Row],[Start Date]],WEEKNUM(tb_list[[#This Row],[Start Date]])-1,WEEKNUM(tb_list[[#This Row],[Start Date]]))</f>
        <v>6</v>
      </c>
      <c r="T488">
        <f>YEAR(tb_list[[#This Row],[Start Date]])</f>
        <v>2023</v>
      </c>
    </row>
    <row r="489" spans="1:20" x14ac:dyDescent="0.3">
      <c r="A489">
        <v>38529</v>
      </c>
      <c r="B489" t="s">
        <v>520</v>
      </c>
      <c r="C489" t="s">
        <v>16</v>
      </c>
      <c r="D489" t="s">
        <v>105</v>
      </c>
      <c r="E489">
        <v>6.18</v>
      </c>
      <c r="F489" s="50">
        <v>43987</v>
      </c>
      <c r="G489" s="50">
        <v>43994</v>
      </c>
      <c r="H489">
        <v>4</v>
      </c>
      <c r="I489">
        <v>2019</v>
      </c>
      <c r="J489" t="s">
        <v>19</v>
      </c>
      <c r="K489">
        <v>12</v>
      </c>
      <c r="L489">
        <v>0.3972222222222222</v>
      </c>
      <c r="M489">
        <v>4.7666666666666666</v>
      </c>
      <c r="N489">
        <v>8</v>
      </c>
      <c r="O489">
        <v>0.59583333333333333</v>
      </c>
      <c r="P489">
        <v>1.5</v>
      </c>
      <c r="Q48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89" s="50">
        <f>DATE(YEAR(tb_list[[#This Row],[Start Date]]),1,1)+(WEEKNUM(tb_list[[#This Row],[Start Date]])-1)*7-WEEKDAY(DATE(YEAR(tb_list[[#This Row],[Start Date]]),1,1))+$V$1</f>
        <v>43988</v>
      </c>
      <c r="S489" s="48">
        <f>IF(R489&gt;tb_list[[#This Row],[Start Date]],WEEKNUM(tb_list[[#This Row],[Start Date]])-1,WEEKNUM(tb_list[[#This Row],[Start Date]]))</f>
        <v>22</v>
      </c>
      <c r="T489">
        <f>YEAR(tb_list[[#This Row],[Start Date]])</f>
        <v>2020</v>
      </c>
    </row>
    <row r="490" spans="1:20" x14ac:dyDescent="0.3">
      <c r="A490">
        <v>39018</v>
      </c>
      <c r="B490" t="s">
        <v>521</v>
      </c>
      <c r="C490" t="s">
        <v>3</v>
      </c>
      <c r="D490" t="s">
        <v>4</v>
      </c>
      <c r="E490">
        <v>5.66</v>
      </c>
      <c r="F490" s="50">
        <v>44975</v>
      </c>
      <c r="G490" s="50">
        <v>44975</v>
      </c>
      <c r="H490">
        <v>6</v>
      </c>
      <c r="I490">
        <v>2013</v>
      </c>
      <c r="J490" t="s">
        <v>19</v>
      </c>
      <c r="K490">
        <v>1</v>
      </c>
      <c r="L490">
        <v>8.7777777777777774E-2</v>
      </c>
      <c r="M490">
        <v>8.7777777777777774E-2</v>
      </c>
      <c r="N490">
        <v>1</v>
      </c>
      <c r="O490">
        <v>8.7777777777777774E-2</v>
      </c>
      <c r="P490">
        <v>1</v>
      </c>
      <c r="Q49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90" s="50">
        <f>DATE(YEAR(tb_list[[#This Row],[Start Date]]),1,1)+(WEEKNUM(tb_list[[#This Row],[Start Date]])-1)*7-WEEKDAY(DATE(YEAR(tb_list[[#This Row],[Start Date]]),1,1))+$V$1</f>
        <v>44975</v>
      </c>
      <c r="S490" s="48">
        <f>IF(R490&gt;tb_list[[#This Row],[Start Date]],WEEKNUM(tb_list[[#This Row],[Start Date]])-1,WEEKNUM(tb_list[[#This Row],[Start Date]]))</f>
        <v>7</v>
      </c>
      <c r="T490">
        <f>YEAR(tb_list[[#This Row],[Start Date]])</f>
        <v>2023</v>
      </c>
    </row>
    <row r="491" spans="1:20" x14ac:dyDescent="0.3">
      <c r="A491">
        <v>38992</v>
      </c>
      <c r="B491" t="s">
        <v>522</v>
      </c>
      <c r="C491" t="s">
        <v>16</v>
      </c>
      <c r="D491" t="s">
        <v>62</v>
      </c>
      <c r="E491">
        <v>7.36</v>
      </c>
      <c r="F491" s="50">
        <v>44825</v>
      </c>
      <c r="G491" s="50">
        <v>44831</v>
      </c>
      <c r="H491">
        <v>8</v>
      </c>
      <c r="I491">
        <v>2020</v>
      </c>
      <c r="J491" t="s">
        <v>9</v>
      </c>
      <c r="K491">
        <v>12</v>
      </c>
      <c r="L491">
        <v>0.39444444444444438</v>
      </c>
      <c r="M491">
        <v>4.7333333333333334</v>
      </c>
      <c r="N491">
        <v>7</v>
      </c>
      <c r="O491">
        <v>0.67619047619047623</v>
      </c>
      <c r="P491">
        <v>1.714285714285714</v>
      </c>
      <c r="Q49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91" s="50">
        <f>DATE(YEAR(tb_list[[#This Row],[Start Date]]),1,1)+(WEEKNUM(tb_list[[#This Row],[Start Date]])-1)*7-WEEKDAY(DATE(YEAR(tb_list[[#This Row],[Start Date]]),1,1))+$V$1</f>
        <v>44828</v>
      </c>
      <c r="S491" s="48">
        <f>IF(R491&gt;tb_list[[#This Row],[Start Date]],WEEKNUM(tb_list[[#This Row],[Start Date]])-1,WEEKNUM(tb_list[[#This Row],[Start Date]]))</f>
        <v>38</v>
      </c>
      <c r="T491">
        <f>YEAR(tb_list[[#This Row],[Start Date]])</f>
        <v>2022</v>
      </c>
    </row>
    <row r="492" spans="1:20" x14ac:dyDescent="0.3">
      <c r="A492">
        <v>35777</v>
      </c>
      <c r="B492" t="s">
        <v>799</v>
      </c>
      <c r="C492" t="s">
        <v>3</v>
      </c>
      <c r="D492" t="s">
        <v>36</v>
      </c>
      <c r="E492">
        <v>7.65</v>
      </c>
      <c r="F492" s="50">
        <v>45180</v>
      </c>
      <c r="G492" s="50">
        <v>45200</v>
      </c>
      <c r="H492">
        <v>6</v>
      </c>
      <c r="I492">
        <v>2019</v>
      </c>
      <c r="J492" t="s">
        <v>17</v>
      </c>
      <c r="K492">
        <v>13</v>
      </c>
      <c r="L492">
        <v>0.18333333333333329</v>
      </c>
      <c r="M492">
        <v>2.3833333333333329</v>
      </c>
      <c r="N492">
        <v>21</v>
      </c>
      <c r="O492">
        <v>0.11349206349206351</v>
      </c>
      <c r="P492">
        <v>0.61904761904761907</v>
      </c>
      <c r="Q49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92" s="50">
        <f>DATE(YEAR(tb_list[[#This Row],[Start Date]]),1,1)+(WEEKNUM(tb_list[[#This Row],[Start Date]])-1)*7-WEEKDAY(DATE(YEAR(tb_list[[#This Row],[Start Date]]),1,1))+$V$1</f>
        <v>45185</v>
      </c>
      <c r="S492" s="48">
        <f>IF(R492&gt;tb_list[[#This Row],[Start Date]],WEEKNUM(tb_list[[#This Row],[Start Date]])-1,WEEKNUM(tb_list[[#This Row],[Start Date]]))</f>
        <v>36</v>
      </c>
      <c r="T492">
        <f>YEAR(tb_list[[#This Row],[Start Date]])</f>
        <v>2023</v>
      </c>
    </row>
    <row r="493" spans="1:20" x14ac:dyDescent="0.3">
      <c r="A493">
        <v>43694</v>
      </c>
      <c r="B493" t="s">
        <v>800</v>
      </c>
      <c r="C493" t="s">
        <v>3</v>
      </c>
      <c r="D493" t="s">
        <v>36</v>
      </c>
      <c r="E493">
        <v>6.79</v>
      </c>
      <c r="F493" s="50">
        <v>45200</v>
      </c>
      <c r="G493" s="50">
        <v>45205</v>
      </c>
      <c r="H493">
        <v>4</v>
      </c>
      <c r="I493">
        <v>2022</v>
      </c>
      <c r="J493" t="s">
        <v>5</v>
      </c>
      <c r="K493">
        <v>8</v>
      </c>
      <c r="L493">
        <v>0.27194444444444438</v>
      </c>
      <c r="M493">
        <v>2.175555555555555</v>
      </c>
      <c r="N493">
        <v>6</v>
      </c>
      <c r="O493">
        <v>0.36259259259259258</v>
      </c>
      <c r="P493">
        <v>1.333333333333333</v>
      </c>
      <c r="Q49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93" s="50">
        <f>DATE(YEAR(tb_list[[#This Row],[Start Date]]),1,1)+(WEEKNUM(tb_list[[#This Row],[Start Date]])-1)*7-WEEKDAY(DATE(YEAR(tb_list[[#This Row],[Start Date]]),1,1))+$V$1</f>
        <v>45206</v>
      </c>
      <c r="S493" s="48">
        <f>IF(R493&gt;tb_list[[#This Row],[Start Date]],WEEKNUM(tb_list[[#This Row],[Start Date]])-1,WEEKNUM(tb_list[[#This Row],[Start Date]]))</f>
        <v>39</v>
      </c>
      <c r="T493">
        <f>YEAR(tb_list[[#This Row],[Start Date]])</f>
        <v>2023</v>
      </c>
    </row>
    <row r="494" spans="1:20" x14ac:dyDescent="0.3">
      <c r="A494">
        <v>38162</v>
      </c>
      <c r="B494" t="s">
        <v>523</v>
      </c>
      <c r="C494" t="s">
        <v>16</v>
      </c>
      <c r="D494" t="s">
        <v>105</v>
      </c>
      <c r="E494">
        <v>5.53</v>
      </c>
      <c r="F494" s="50">
        <v>44042</v>
      </c>
      <c r="G494" s="50">
        <v>44043</v>
      </c>
      <c r="H494">
        <v>5</v>
      </c>
      <c r="I494">
        <v>2019</v>
      </c>
      <c r="J494" t="s">
        <v>9</v>
      </c>
      <c r="K494">
        <v>11</v>
      </c>
      <c r="L494">
        <v>8.3333333333333329E-2</v>
      </c>
      <c r="M494">
        <v>0.91666666666666663</v>
      </c>
      <c r="N494">
        <v>2</v>
      </c>
      <c r="O494">
        <v>0.45833333333333331</v>
      </c>
      <c r="P494">
        <v>5.5</v>
      </c>
      <c r="Q49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94" s="50">
        <f>DATE(YEAR(tb_list[[#This Row],[Start Date]]),1,1)+(WEEKNUM(tb_list[[#This Row],[Start Date]])-1)*7-WEEKDAY(DATE(YEAR(tb_list[[#This Row],[Start Date]]),1,1))+$V$1</f>
        <v>44044</v>
      </c>
      <c r="S494" s="48">
        <f>IF(R494&gt;tb_list[[#This Row],[Start Date]],WEEKNUM(tb_list[[#This Row],[Start Date]])-1,WEEKNUM(tb_list[[#This Row],[Start Date]]))</f>
        <v>30</v>
      </c>
      <c r="T494">
        <f>YEAR(tb_list[[#This Row],[Start Date]])</f>
        <v>2020</v>
      </c>
    </row>
    <row r="495" spans="1:20" x14ac:dyDescent="0.3">
      <c r="A495">
        <v>38707</v>
      </c>
      <c r="B495" t="s">
        <v>524</v>
      </c>
      <c r="C495" t="s">
        <v>16</v>
      </c>
      <c r="D495" t="s">
        <v>4</v>
      </c>
      <c r="E495">
        <v>6.53</v>
      </c>
      <c r="F495" s="50">
        <v>43650</v>
      </c>
      <c r="G495" s="50">
        <v>43656</v>
      </c>
      <c r="H495">
        <v>6</v>
      </c>
      <c r="I495">
        <v>2019</v>
      </c>
      <c r="J495" t="s">
        <v>17</v>
      </c>
      <c r="K495">
        <v>12</v>
      </c>
      <c r="L495">
        <v>0.4</v>
      </c>
      <c r="M495">
        <v>4.8000000000000007</v>
      </c>
      <c r="N495">
        <v>7</v>
      </c>
      <c r="O495">
        <v>0.68571428571428583</v>
      </c>
      <c r="P495">
        <v>1.714285714285714</v>
      </c>
      <c r="Q49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95" s="50">
        <f>DATE(YEAR(tb_list[[#This Row],[Start Date]]),1,1)+(WEEKNUM(tb_list[[#This Row],[Start Date]])-1)*7-WEEKDAY(DATE(YEAR(tb_list[[#This Row],[Start Date]]),1,1))+$V$1</f>
        <v>43652</v>
      </c>
      <c r="S495" s="48">
        <f>IF(R495&gt;tb_list[[#This Row],[Start Date]],WEEKNUM(tb_list[[#This Row],[Start Date]])-1,WEEKNUM(tb_list[[#This Row],[Start Date]]))</f>
        <v>26</v>
      </c>
      <c r="T495">
        <f>YEAR(tb_list[[#This Row],[Start Date]])</f>
        <v>2019</v>
      </c>
    </row>
    <row r="496" spans="1:20" x14ac:dyDescent="0.3">
      <c r="A496">
        <v>48363</v>
      </c>
      <c r="B496" t="s">
        <v>525</v>
      </c>
      <c r="C496" t="s">
        <v>16</v>
      </c>
      <c r="D496" t="s">
        <v>105</v>
      </c>
      <c r="E496">
        <v>6.73</v>
      </c>
      <c r="F496" s="50">
        <v>44997</v>
      </c>
      <c r="G496" s="50">
        <v>45019</v>
      </c>
      <c r="H496">
        <v>4</v>
      </c>
      <c r="I496">
        <v>2022</v>
      </c>
      <c r="J496" t="s">
        <v>17</v>
      </c>
      <c r="K496">
        <v>12</v>
      </c>
      <c r="L496">
        <v>0.39444444444444438</v>
      </c>
      <c r="M496">
        <v>4.7333333333333334</v>
      </c>
      <c r="N496">
        <v>23</v>
      </c>
      <c r="O496">
        <v>0.2057971014492754</v>
      </c>
      <c r="P496">
        <v>0.52173913043478259</v>
      </c>
      <c r="Q49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96" s="50">
        <f>DATE(YEAR(tb_list[[#This Row],[Start Date]]),1,1)+(WEEKNUM(tb_list[[#This Row],[Start Date]])-1)*7-WEEKDAY(DATE(YEAR(tb_list[[#This Row],[Start Date]]),1,1))+$V$1</f>
        <v>45003</v>
      </c>
      <c r="S496" s="48">
        <f>IF(R496&gt;tb_list[[#This Row],[Start Date]],WEEKNUM(tb_list[[#This Row],[Start Date]])-1,WEEKNUM(tb_list[[#This Row],[Start Date]]))</f>
        <v>10</v>
      </c>
      <c r="T496">
        <f>YEAR(tb_list[[#This Row],[Start Date]])</f>
        <v>2023</v>
      </c>
    </row>
    <row r="497" spans="1:20" x14ac:dyDescent="0.3">
      <c r="A497">
        <v>40392</v>
      </c>
      <c r="B497" t="s">
        <v>526</v>
      </c>
      <c r="C497" t="s">
        <v>16</v>
      </c>
      <c r="D497" t="s">
        <v>22</v>
      </c>
      <c r="E497">
        <v>7.57</v>
      </c>
      <c r="F497" s="50">
        <v>44118</v>
      </c>
      <c r="G497" s="50">
        <v>44122</v>
      </c>
      <c r="H497">
        <v>7</v>
      </c>
      <c r="I497">
        <v>2020</v>
      </c>
      <c r="J497" t="s">
        <v>9</v>
      </c>
      <c r="K497">
        <v>12</v>
      </c>
      <c r="L497">
        <v>0.4102777777777778</v>
      </c>
      <c r="M497">
        <v>4.9233333333333338</v>
      </c>
      <c r="N497">
        <v>5</v>
      </c>
      <c r="O497">
        <v>0.9846666666666668</v>
      </c>
      <c r="P497">
        <v>2.4</v>
      </c>
      <c r="Q49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97" s="50">
        <f>DATE(YEAR(tb_list[[#This Row],[Start Date]]),1,1)+(WEEKNUM(tb_list[[#This Row],[Start Date]])-1)*7-WEEKDAY(DATE(YEAR(tb_list[[#This Row],[Start Date]]),1,1))+$V$1</f>
        <v>44121</v>
      </c>
      <c r="S497" s="48">
        <f>IF(R497&gt;tb_list[[#This Row],[Start Date]],WEEKNUM(tb_list[[#This Row],[Start Date]])-1,WEEKNUM(tb_list[[#This Row],[Start Date]]))</f>
        <v>41</v>
      </c>
      <c r="T497">
        <f>YEAR(tb_list[[#This Row],[Start Date]])</f>
        <v>2020</v>
      </c>
    </row>
    <row r="498" spans="1:20" x14ac:dyDescent="0.3">
      <c r="A498">
        <v>50185</v>
      </c>
      <c r="B498" t="s">
        <v>527</v>
      </c>
      <c r="C498" t="s">
        <v>16</v>
      </c>
      <c r="D498" t="s">
        <v>4</v>
      </c>
      <c r="E498">
        <v>7.36</v>
      </c>
      <c r="F498" s="50">
        <v>44954</v>
      </c>
      <c r="G498" s="50">
        <v>44971</v>
      </c>
      <c r="H498">
        <v>7</v>
      </c>
      <c r="I498">
        <v>2022</v>
      </c>
      <c r="J498" t="s">
        <v>9</v>
      </c>
      <c r="K498">
        <v>12</v>
      </c>
      <c r="L498">
        <v>0.38722222222222219</v>
      </c>
      <c r="M498">
        <v>4.6466666666666674</v>
      </c>
      <c r="N498">
        <v>18</v>
      </c>
      <c r="O498">
        <v>0.25814814814814813</v>
      </c>
      <c r="P498">
        <v>0.66666666666666663</v>
      </c>
      <c r="Q49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498" s="50">
        <f>DATE(YEAR(tb_list[[#This Row],[Start Date]]),1,1)+(WEEKNUM(tb_list[[#This Row],[Start Date]])-1)*7-WEEKDAY(DATE(YEAR(tb_list[[#This Row],[Start Date]]),1,1))+$V$1</f>
        <v>44954</v>
      </c>
      <c r="S498" s="48">
        <f>IF(R498&gt;tb_list[[#This Row],[Start Date]],WEEKNUM(tb_list[[#This Row],[Start Date]])-1,WEEKNUM(tb_list[[#This Row],[Start Date]]))</f>
        <v>4</v>
      </c>
      <c r="T498">
        <f>YEAR(tb_list[[#This Row],[Start Date]])</f>
        <v>2023</v>
      </c>
    </row>
    <row r="499" spans="1:20" x14ac:dyDescent="0.3">
      <c r="A499">
        <v>44807</v>
      </c>
      <c r="B499" t="s">
        <v>801</v>
      </c>
      <c r="C499" t="s">
        <v>85</v>
      </c>
      <c r="D499" t="s">
        <v>4</v>
      </c>
      <c r="E499">
        <v>7.5</v>
      </c>
      <c r="F499" s="50">
        <v>45066</v>
      </c>
      <c r="G499" s="50">
        <v>45066</v>
      </c>
      <c r="H499">
        <v>8</v>
      </c>
      <c r="I499">
        <v>2021</v>
      </c>
      <c r="J499" t="s">
        <v>5</v>
      </c>
      <c r="K499">
        <v>1</v>
      </c>
      <c r="L499">
        <v>2.0202777777777778</v>
      </c>
      <c r="M499">
        <v>2.0202777777777778</v>
      </c>
      <c r="N499">
        <v>1</v>
      </c>
      <c r="O499">
        <v>2.0202777777777778</v>
      </c>
      <c r="P499">
        <v>1</v>
      </c>
      <c r="Q49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499" s="50">
        <f>DATE(YEAR(tb_list[[#This Row],[Start Date]]),1,1)+(WEEKNUM(tb_list[[#This Row],[Start Date]])-1)*7-WEEKDAY(DATE(YEAR(tb_list[[#This Row],[Start Date]]),1,1))+$V$1</f>
        <v>45066</v>
      </c>
      <c r="S499" s="48">
        <f>IF(R499&gt;tb_list[[#This Row],[Start Date]],WEEKNUM(tb_list[[#This Row],[Start Date]])-1,WEEKNUM(tb_list[[#This Row],[Start Date]]))</f>
        <v>20</v>
      </c>
      <c r="T499">
        <f>YEAR(tb_list[[#This Row],[Start Date]])</f>
        <v>2023</v>
      </c>
    </row>
    <row r="500" spans="1:20" x14ac:dyDescent="0.3">
      <c r="A500">
        <v>168</v>
      </c>
      <c r="B500" t="s">
        <v>528</v>
      </c>
      <c r="C500" t="s">
        <v>16</v>
      </c>
      <c r="D500" t="s">
        <v>4</v>
      </c>
      <c r="E500">
        <v>7.36</v>
      </c>
      <c r="F500" s="50">
        <v>43056</v>
      </c>
      <c r="G500" s="50">
        <v>43097</v>
      </c>
      <c r="H500">
        <v>7</v>
      </c>
      <c r="I500">
        <v>2001</v>
      </c>
      <c r="J500" t="s">
        <v>5</v>
      </c>
      <c r="K500">
        <v>26</v>
      </c>
      <c r="L500">
        <v>0.4</v>
      </c>
      <c r="M500">
        <v>10.4</v>
      </c>
      <c r="N500">
        <v>42</v>
      </c>
      <c r="O500">
        <v>0.2476190476190476</v>
      </c>
      <c r="P500">
        <v>0.61904761904761907</v>
      </c>
      <c r="Q50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00" s="50">
        <f>DATE(YEAR(tb_list[[#This Row],[Start Date]]),1,1)+(WEEKNUM(tb_list[[#This Row],[Start Date]])-1)*7-WEEKDAY(DATE(YEAR(tb_list[[#This Row],[Start Date]]),1,1))+$V$1</f>
        <v>43057</v>
      </c>
      <c r="S500" s="48">
        <f>IF(R500&gt;tb_list[[#This Row],[Start Date]],WEEKNUM(tb_list[[#This Row],[Start Date]])-1,WEEKNUM(tb_list[[#This Row],[Start Date]]))</f>
        <v>45</v>
      </c>
      <c r="T500">
        <f>YEAR(tb_list[[#This Row],[Start Date]])</f>
        <v>2017</v>
      </c>
    </row>
    <row r="501" spans="1:20" x14ac:dyDescent="0.3">
      <c r="A501">
        <v>48761</v>
      </c>
      <c r="B501" t="s">
        <v>529</v>
      </c>
      <c r="C501" t="s">
        <v>16</v>
      </c>
      <c r="D501" t="s">
        <v>59</v>
      </c>
      <c r="E501">
        <v>6.85</v>
      </c>
      <c r="F501" s="50">
        <v>44791</v>
      </c>
      <c r="G501" s="50">
        <v>44798</v>
      </c>
      <c r="H501">
        <v>5</v>
      </c>
      <c r="I501">
        <v>2021</v>
      </c>
      <c r="J501" t="s">
        <v>19</v>
      </c>
      <c r="K501">
        <v>12</v>
      </c>
      <c r="L501">
        <v>0.39444444444444438</v>
      </c>
      <c r="M501">
        <v>4.7333333333333334</v>
      </c>
      <c r="N501">
        <v>8</v>
      </c>
      <c r="O501">
        <v>0.59166666666666667</v>
      </c>
      <c r="P501">
        <v>1.5</v>
      </c>
      <c r="Q50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01" s="50">
        <f>DATE(YEAR(tb_list[[#This Row],[Start Date]]),1,1)+(WEEKNUM(tb_list[[#This Row],[Start Date]])-1)*7-WEEKDAY(DATE(YEAR(tb_list[[#This Row],[Start Date]]),1,1))+$V$1</f>
        <v>44793</v>
      </c>
      <c r="S501" s="48">
        <f>IF(R501&gt;tb_list[[#This Row],[Start Date]],WEEKNUM(tb_list[[#This Row],[Start Date]])-1,WEEKNUM(tb_list[[#This Row],[Start Date]]))</f>
        <v>33</v>
      </c>
      <c r="T501">
        <f>YEAR(tb_list[[#This Row],[Start Date]])</f>
        <v>2022</v>
      </c>
    </row>
    <row r="502" spans="1:20" x14ac:dyDescent="0.3">
      <c r="A502">
        <v>529</v>
      </c>
      <c r="B502" t="s">
        <v>530</v>
      </c>
      <c r="C502" t="s">
        <v>16</v>
      </c>
      <c r="D502" t="s">
        <v>22</v>
      </c>
      <c r="E502">
        <v>7.14</v>
      </c>
      <c r="F502" s="50">
        <v>43160</v>
      </c>
      <c r="G502" s="50">
        <v>43177</v>
      </c>
      <c r="H502">
        <v>5</v>
      </c>
      <c r="I502">
        <v>2002</v>
      </c>
      <c r="J502" t="s">
        <v>5</v>
      </c>
      <c r="K502">
        <v>13</v>
      </c>
      <c r="L502">
        <v>0.4</v>
      </c>
      <c r="M502">
        <v>5.2</v>
      </c>
      <c r="N502">
        <v>18</v>
      </c>
      <c r="O502">
        <v>0.28888888888888892</v>
      </c>
      <c r="P502">
        <v>0.72222222222222221</v>
      </c>
      <c r="Q50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02" s="50">
        <f>DATE(YEAR(tb_list[[#This Row],[Start Date]]),1,1)+(WEEKNUM(tb_list[[#This Row],[Start Date]])-1)*7-WEEKDAY(DATE(YEAR(tb_list[[#This Row],[Start Date]]),1,1))+$V$1</f>
        <v>43162</v>
      </c>
      <c r="S502" s="48">
        <f>IF(R502&gt;tb_list[[#This Row],[Start Date]],WEEKNUM(tb_list[[#This Row],[Start Date]])-1,WEEKNUM(tb_list[[#This Row],[Start Date]]))</f>
        <v>8</v>
      </c>
      <c r="T502">
        <f>YEAR(tb_list[[#This Row],[Start Date]])</f>
        <v>2018</v>
      </c>
    </row>
    <row r="503" spans="1:20" x14ac:dyDescent="0.3">
      <c r="A503">
        <v>609</v>
      </c>
      <c r="B503" t="s">
        <v>531</v>
      </c>
      <c r="C503" t="s">
        <v>50</v>
      </c>
      <c r="D503" t="s">
        <v>22</v>
      </c>
      <c r="E503">
        <v>7.06</v>
      </c>
      <c r="F503" s="50">
        <v>43178</v>
      </c>
      <c r="G503" s="50">
        <v>43178</v>
      </c>
      <c r="H503">
        <v>4</v>
      </c>
      <c r="I503">
        <v>2005</v>
      </c>
      <c r="J503" t="s">
        <v>5</v>
      </c>
      <c r="K503">
        <v>2</v>
      </c>
      <c r="L503">
        <v>0.5</v>
      </c>
      <c r="M503">
        <v>1</v>
      </c>
      <c r="N503">
        <v>1</v>
      </c>
      <c r="O503">
        <v>1</v>
      </c>
      <c r="P503">
        <v>2</v>
      </c>
      <c r="Q50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03" s="50">
        <f>DATE(YEAR(tb_list[[#This Row],[Start Date]]),1,1)+(WEEKNUM(tb_list[[#This Row],[Start Date]])-1)*7-WEEKDAY(DATE(YEAR(tb_list[[#This Row],[Start Date]]),1,1))+$V$1</f>
        <v>43183</v>
      </c>
      <c r="S503" s="48">
        <f>IF(R503&gt;tb_list[[#This Row],[Start Date]],WEEKNUM(tb_list[[#This Row],[Start Date]])-1,WEEKNUM(tb_list[[#This Row],[Start Date]]))</f>
        <v>11</v>
      </c>
      <c r="T503">
        <f>YEAR(tb_list[[#This Row],[Start Date]])</f>
        <v>2018</v>
      </c>
    </row>
    <row r="504" spans="1:20" x14ac:dyDescent="0.3">
      <c r="A504">
        <v>130</v>
      </c>
      <c r="B504" t="s">
        <v>532</v>
      </c>
      <c r="C504" t="s">
        <v>16</v>
      </c>
      <c r="D504" t="s">
        <v>22</v>
      </c>
      <c r="E504">
        <v>7.37</v>
      </c>
      <c r="F504" s="50">
        <v>43423</v>
      </c>
      <c r="G504" s="50">
        <v>43440</v>
      </c>
      <c r="H504">
        <v>7</v>
      </c>
      <c r="I504">
        <v>2003</v>
      </c>
      <c r="J504" t="s">
        <v>19</v>
      </c>
      <c r="K504">
        <v>25</v>
      </c>
      <c r="L504">
        <v>0.3888888888888889</v>
      </c>
      <c r="M504">
        <v>9.7222222222222232</v>
      </c>
      <c r="N504">
        <v>18</v>
      </c>
      <c r="O504">
        <v>0.54012345679012352</v>
      </c>
      <c r="P504">
        <v>1.3888888888888891</v>
      </c>
      <c r="Q50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04" s="50">
        <f>DATE(YEAR(tb_list[[#This Row],[Start Date]]),1,1)+(WEEKNUM(tb_list[[#This Row],[Start Date]])-1)*7-WEEKDAY(DATE(YEAR(tb_list[[#This Row],[Start Date]]),1,1))+$V$1</f>
        <v>43428</v>
      </c>
      <c r="S504" s="48">
        <f>IF(R504&gt;tb_list[[#This Row],[Start Date]],WEEKNUM(tb_list[[#This Row],[Start Date]])-1,WEEKNUM(tb_list[[#This Row],[Start Date]]))</f>
        <v>46</v>
      </c>
      <c r="T504">
        <f>YEAR(tb_list[[#This Row],[Start Date]])</f>
        <v>2018</v>
      </c>
    </row>
    <row r="505" spans="1:20" x14ac:dyDescent="0.3">
      <c r="A505">
        <v>131</v>
      </c>
      <c r="B505" t="s">
        <v>533</v>
      </c>
      <c r="C505" t="s">
        <v>16</v>
      </c>
      <c r="D505" t="s">
        <v>22</v>
      </c>
      <c r="E505">
        <v>7.37</v>
      </c>
      <c r="F505" s="50">
        <v>43466</v>
      </c>
      <c r="G505" s="50">
        <v>43525</v>
      </c>
      <c r="H505">
        <v>7</v>
      </c>
      <c r="I505">
        <v>2004</v>
      </c>
      <c r="J505" t="s">
        <v>17</v>
      </c>
      <c r="K505">
        <v>26</v>
      </c>
      <c r="L505">
        <v>0.40555555555555561</v>
      </c>
      <c r="M505">
        <v>10.544444444444441</v>
      </c>
      <c r="N505">
        <v>60</v>
      </c>
      <c r="O505">
        <v>0.1757407407407407</v>
      </c>
      <c r="P505">
        <v>0.43333333333333329</v>
      </c>
      <c r="Q50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05" s="50">
        <f>DATE(YEAR(tb_list[[#This Row],[Start Date]]),1,1)+(WEEKNUM(tb_list[[#This Row],[Start Date]])-1)*7-WEEKDAY(DATE(YEAR(tb_list[[#This Row],[Start Date]]),1,1))+$V$1</f>
        <v>43470</v>
      </c>
      <c r="S505" s="48">
        <f>IF(R505&gt;tb_list[[#This Row],[Start Date]],WEEKNUM(tb_list[[#This Row],[Start Date]])-1,WEEKNUM(tb_list[[#This Row],[Start Date]]))</f>
        <v>0</v>
      </c>
      <c r="T505">
        <f>YEAR(tb_list[[#This Row],[Start Date]])</f>
        <v>2019</v>
      </c>
    </row>
    <row r="506" spans="1:20" x14ac:dyDescent="0.3">
      <c r="A506">
        <v>2143</v>
      </c>
      <c r="B506" t="s">
        <v>534</v>
      </c>
      <c r="C506" t="s">
        <v>50</v>
      </c>
      <c r="D506" t="s">
        <v>22</v>
      </c>
      <c r="E506">
        <v>7.75</v>
      </c>
      <c r="F506" s="50">
        <v>43537</v>
      </c>
      <c r="G506" s="50">
        <v>43538</v>
      </c>
      <c r="H506">
        <v>8</v>
      </c>
      <c r="I506">
        <v>2007</v>
      </c>
      <c r="J506" t="s">
        <v>17</v>
      </c>
      <c r="K506">
        <v>3</v>
      </c>
      <c r="L506">
        <v>0.56222222222222218</v>
      </c>
      <c r="M506">
        <v>1.686666666666667</v>
      </c>
      <c r="N506">
        <v>2</v>
      </c>
      <c r="O506">
        <v>0.84333333333333327</v>
      </c>
      <c r="P506">
        <v>1.5</v>
      </c>
      <c r="Q50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06" s="50">
        <f>DATE(YEAR(tb_list[[#This Row],[Start Date]]),1,1)+(WEEKNUM(tb_list[[#This Row],[Start Date]])-1)*7-WEEKDAY(DATE(YEAR(tb_list[[#This Row],[Start Date]]),1,1))+$V$1</f>
        <v>43540</v>
      </c>
      <c r="S506" s="48">
        <f>IF(R506&gt;tb_list[[#This Row],[Start Date]],WEEKNUM(tb_list[[#This Row],[Start Date]])-1,WEEKNUM(tb_list[[#This Row],[Start Date]]))</f>
        <v>10</v>
      </c>
      <c r="T506">
        <f>YEAR(tb_list[[#This Row],[Start Date]])</f>
        <v>2019</v>
      </c>
    </row>
    <row r="507" spans="1:20" x14ac:dyDescent="0.3">
      <c r="A507">
        <v>38192</v>
      </c>
      <c r="B507" t="s">
        <v>535</v>
      </c>
      <c r="C507" t="s">
        <v>16</v>
      </c>
      <c r="D507" t="s">
        <v>31</v>
      </c>
      <c r="E507">
        <v>6.51</v>
      </c>
      <c r="F507" s="50">
        <v>44804</v>
      </c>
      <c r="G507" s="50">
        <v>44824</v>
      </c>
      <c r="H507">
        <v>5</v>
      </c>
      <c r="I507">
        <v>2021</v>
      </c>
      <c r="J507" t="s">
        <v>19</v>
      </c>
      <c r="K507">
        <v>12</v>
      </c>
      <c r="L507">
        <v>0.39416666666666672</v>
      </c>
      <c r="M507">
        <v>4.7300000000000004</v>
      </c>
      <c r="N507">
        <v>21</v>
      </c>
      <c r="O507">
        <v>0.22523809523809529</v>
      </c>
      <c r="P507">
        <v>0.5714285714285714</v>
      </c>
      <c r="Q50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07" s="50">
        <f>DATE(YEAR(tb_list[[#This Row],[Start Date]]),1,1)+(WEEKNUM(tb_list[[#This Row],[Start Date]])-1)*7-WEEKDAY(DATE(YEAR(tb_list[[#This Row],[Start Date]]),1,1))+$V$1</f>
        <v>44807</v>
      </c>
      <c r="S507" s="48">
        <f>IF(R507&gt;tb_list[[#This Row],[Start Date]],WEEKNUM(tb_list[[#This Row],[Start Date]])-1,WEEKNUM(tb_list[[#This Row],[Start Date]]))</f>
        <v>35</v>
      </c>
      <c r="T507">
        <f>YEAR(tb_list[[#This Row],[Start Date]])</f>
        <v>2022</v>
      </c>
    </row>
    <row r="508" spans="1:20" x14ac:dyDescent="0.3">
      <c r="A508">
        <v>42935</v>
      </c>
      <c r="B508" t="s">
        <v>536</v>
      </c>
      <c r="C508" t="s">
        <v>69</v>
      </c>
      <c r="D508" t="s">
        <v>4</v>
      </c>
      <c r="E508">
        <v>6.54</v>
      </c>
      <c r="F508" s="50">
        <v>44207</v>
      </c>
      <c r="G508" s="50">
        <v>44207</v>
      </c>
      <c r="H508">
        <v>6</v>
      </c>
      <c r="I508">
        <v>2020</v>
      </c>
      <c r="J508" t="s">
        <v>5</v>
      </c>
      <c r="K508">
        <v>1</v>
      </c>
      <c r="L508">
        <v>6.25E-2</v>
      </c>
      <c r="M508">
        <v>6.25E-2</v>
      </c>
      <c r="N508">
        <v>1</v>
      </c>
      <c r="O508">
        <v>6.25E-2</v>
      </c>
      <c r="P508">
        <v>1</v>
      </c>
      <c r="Q50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08" s="50">
        <f>DATE(YEAR(tb_list[[#This Row],[Start Date]]),1,1)+(WEEKNUM(tb_list[[#This Row],[Start Date]])-1)*7-WEEKDAY(DATE(YEAR(tb_list[[#This Row],[Start Date]]),1,1))+$V$1</f>
        <v>44212</v>
      </c>
      <c r="S508" s="48">
        <f>IF(R508&gt;tb_list[[#This Row],[Start Date]],WEEKNUM(tb_list[[#This Row],[Start Date]])-1,WEEKNUM(tb_list[[#This Row],[Start Date]]))</f>
        <v>2</v>
      </c>
      <c r="T508">
        <f>YEAR(tb_list[[#This Row],[Start Date]])</f>
        <v>2021</v>
      </c>
    </row>
    <row r="509" spans="1:20" x14ac:dyDescent="0.3">
      <c r="A509">
        <v>561</v>
      </c>
      <c r="B509" t="s">
        <v>537</v>
      </c>
      <c r="C509" t="s">
        <v>16</v>
      </c>
      <c r="D509" t="s">
        <v>108</v>
      </c>
      <c r="E509">
        <v>6.87</v>
      </c>
      <c r="F509" s="50">
        <v>43922</v>
      </c>
      <c r="G509" s="50">
        <v>43948</v>
      </c>
      <c r="H509">
        <v>3</v>
      </c>
      <c r="I509">
        <v>2000</v>
      </c>
      <c r="J509" t="s">
        <v>17</v>
      </c>
      <c r="K509">
        <v>25</v>
      </c>
      <c r="L509">
        <v>0.40138888888888891</v>
      </c>
      <c r="M509">
        <v>10.03472222222222</v>
      </c>
      <c r="N509">
        <v>27</v>
      </c>
      <c r="O509">
        <v>0.37165637860082312</v>
      </c>
      <c r="P509">
        <v>0.92592592592592593</v>
      </c>
      <c r="Q50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09" s="50">
        <f>DATE(YEAR(tb_list[[#This Row],[Start Date]]),1,1)+(WEEKNUM(tb_list[[#This Row],[Start Date]])-1)*7-WEEKDAY(DATE(YEAR(tb_list[[#This Row],[Start Date]]),1,1))+$V$1</f>
        <v>43925</v>
      </c>
      <c r="S509" s="48">
        <f>IF(R509&gt;tb_list[[#This Row],[Start Date]],WEEKNUM(tb_list[[#This Row],[Start Date]])-1,WEEKNUM(tb_list[[#This Row],[Start Date]]))</f>
        <v>13</v>
      </c>
      <c r="T509">
        <f>YEAR(tb_list[[#This Row],[Start Date]])</f>
        <v>2020</v>
      </c>
    </row>
    <row r="510" spans="1:20" x14ac:dyDescent="0.3">
      <c r="A510">
        <v>1608</v>
      </c>
      <c r="B510" t="s">
        <v>538</v>
      </c>
      <c r="C510" t="s">
        <v>16</v>
      </c>
      <c r="D510" t="s">
        <v>22</v>
      </c>
      <c r="E510">
        <v>7.4</v>
      </c>
      <c r="F510" s="50">
        <v>44130</v>
      </c>
      <c r="G510" s="50">
        <v>44134</v>
      </c>
      <c r="H510">
        <v>4</v>
      </c>
      <c r="I510">
        <v>2001</v>
      </c>
      <c r="J510" t="s">
        <v>9</v>
      </c>
      <c r="K510">
        <v>20</v>
      </c>
      <c r="L510">
        <v>0.41666666666666669</v>
      </c>
      <c r="M510">
        <v>8.3333333333333339</v>
      </c>
      <c r="N510">
        <v>5</v>
      </c>
      <c r="O510">
        <v>1.666666666666667</v>
      </c>
      <c r="P510">
        <v>4</v>
      </c>
      <c r="Q51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10" s="50">
        <f>DATE(YEAR(tb_list[[#This Row],[Start Date]]),1,1)+(WEEKNUM(tb_list[[#This Row],[Start Date]])-1)*7-WEEKDAY(DATE(YEAR(tb_list[[#This Row],[Start Date]]),1,1))+$V$1</f>
        <v>44135</v>
      </c>
      <c r="S510" s="48">
        <f>IF(R510&gt;tb_list[[#This Row],[Start Date]],WEEKNUM(tb_list[[#This Row],[Start Date]])-1,WEEKNUM(tb_list[[#This Row],[Start Date]]))</f>
        <v>43</v>
      </c>
      <c r="T510">
        <f>YEAR(tb_list[[#This Row],[Start Date]])</f>
        <v>2020</v>
      </c>
    </row>
    <row r="511" spans="1:20" x14ac:dyDescent="0.3">
      <c r="A511">
        <v>49420</v>
      </c>
      <c r="B511" t="s">
        <v>539</v>
      </c>
      <c r="C511" t="s">
        <v>69</v>
      </c>
      <c r="D511" t="s">
        <v>36</v>
      </c>
      <c r="E511">
        <v>7</v>
      </c>
      <c r="F511" s="50">
        <v>44990</v>
      </c>
      <c r="G511" s="50">
        <v>44990</v>
      </c>
      <c r="H511">
        <v>6</v>
      </c>
      <c r="I511">
        <v>2021</v>
      </c>
      <c r="J511" t="s">
        <v>5</v>
      </c>
      <c r="K511">
        <v>1</v>
      </c>
      <c r="L511">
        <v>6.277777777777778E-2</v>
      </c>
      <c r="M511">
        <v>6.277777777777778E-2</v>
      </c>
      <c r="N511">
        <v>1</v>
      </c>
      <c r="O511">
        <v>6.277777777777778E-2</v>
      </c>
      <c r="P511">
        <v>1</v>
      </c>
      <c r="Q51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11" s="50">
        <f>DATE(YEAR(tb_list[[#This Row],[Start Date]]),1,1)+(WEEKNUM(tb_list[[#This Row],[Start Date]])-1)*7-WEEKDAY(DATE(YEAR(tb_list[[#This Row],[Start Date]]),1,1))+$V$1</f>
        <v>44996</v>
      </c>
      <c r="S511" s="48">
        <f>IF(R511&gt;tb_list[[#This Row],[Start Date]],WEEKNUM(tb_list[[#This Row],[Start Date]])-1,WEEKNUM(tb_list[[#This Row],[Start Date]]))</f>
        <v>9</v>
      </c>
      <c r="T511">
        <f>YEAR(tb_list[[#This Row],[Start Date]])</f>
        <v>2023</v>
      </c>
    </row>
    <row r="512" spans="1:20" x14ac:dyDescent="0.3">
      <c r="A512">
        <v>44387</v>
      </c>
      <c r="B512" t="s">
        <v>540</v>
      </c>
      <c r="C512" t="s">
        <v>16</v>
      </c>
      <c r="D512" t="s">
        <v>22</v>
      </c>
      <c r="E512">
        <v>6.73</v>
      </c>
      <c r="F512" s="50">
        <v>44788</v>
      </c>
      <c r="G512" s="50">
        <v>44840</v>
      </c>
      <c r="H512">
        <v>4</v>
      </c>
      <c r="I512">
        <v>2021</v>
      </c>
      <c r="J512" t="s">
        <v>19</v>
      </c>
      <c r="K512">
        <v>12</v>
      </c>
      <c r="L512">
        <v>0.3997222222222222</v>
      </c>
      <c r="M512">
        <v>4.7966666666666669</v>
      </c>
      <c r="N512">
        <v>53</v>
      </c>
      <c r="O512">
        <v>9.0503144654088055E-2</v>
      </c>
      <c r="P512">
        <v>0.22641509433962259</v>
      </c>
      <c r="Q51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12" s="50">
        <f>DATE(YEAR(tb_list[[#This Row],[Start Date]]),1,1)+(WEEKNUM(tb_list[[#This Row],[Start Date]])-1)*7-WEEKDAY(DATE(YEAR(tb_list[[#This Row],[Start Date]]),1,1))+$V$1</f>
        <v>44793</v>
      </c>
      <c r="S512" s="48">
        <f>IF(R512&gt;tb_list[[#This Row],[Start Date]],WEEKNUM(tb_list[[#This Row],[Start Date]])-1,WEEKNUM(tb_list[[#This Row],[Start Date]]))</f>
        <v>33</v>
      </c>
      <c r="T512">
        <f>YEAR(tb_list[[#This Row],[Start Date]])</f>
        <v>2022</v>
      </c>
    </row>
    <row r="513" spans="1:20" x14ac:dyDescent="0.3">
      <c r="A513">
        <v>37426</v>
      </c>
      <c r="B513" t="s">
        <v>541</v>
      </c>
      <c r="C513" t="s">
        <v>16</v>
      </c>
      <c r="D513" t="s">
        <v>4</v>
      </c>
      <c r="E513">
        <v>7.48</v>
      </c>
      <c r="F513" s="50">
        <v>43710</v>
      </c>
      <c r="G513" s="50">
        <v>43714</v>
      </c>
      <c r="H513">
        <v>7</v>
      </c>
      <c r="I513">
        <v>2019</v>
      </c>
      <c r="J513" t="s">
        <v>17</v>
      </c>
      <c r="K513">
        <v>11</v>
      </c>
      <c r="L513">
        <v>0.38194444444444442</v>
      </c>
      <c r="M513">
        <v>4.2013888888888884</v>
      </c>
      <c r="N513">
        <v>5</v>
      </c>
      <c r="O513">
        <v>0.84027777777777768</v>
      </c>
      <c r="P513">
        <v>2.2000000000000002</v>
      </c>
      <c r="Q51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13" s="50">
        <f>DATE(YEAR(tb_list[[#This Row],[Start Date]]),1,1)+(WEEKNUM(tb_list[[#This Row],[Start Date]])-1)*7-WEEKDAY(DATE(YEAR(tb_list[[#This Row],[Start Date]]),1,1))+$V$1</f>
        <v>43715</v>
      </c>
      <c r="S513" s="48">
        <f>IF(R513&gt;tb_list[[#This Row],[Start Date]],WEEKNUM(tb_list[[#This Row],[Start Date]])-1,WEEKNUM(tb_list[[#This Row],[Start Date]]))</f>
        <v>35</v>
      </c>
      <c r="T513">
        <f>YEAR(tb_list[[#This Row],[Start Date]])</f>
        <v>2019</v>
      </c>
    </row>
    <row r="514" spans="1:20" x14ac:dyDescent="0.3">
      <c r="A514">
        <v>42774</v>
      </c>
      <c r="B514" t="s">
        <v>542</v>
      </c>
      <c r="C514" t="s">
        <v>16</v>
      </c>
      <c r="D514" t="s">
        <v>22</v>
      </c>
      <c r="E514">
        <v>6.09</v>
      </c>
      <c r="F514" s="50">
        <v>44558</v>
      </c>
      <c r="G514" s="50">
        <v>44564</v>
      </c>
      <c r="H514">
        <v>6</v>
      </c>
      <c r="I514">
        <v>2021</v>
      </c>
      <c r="J514" t="s">
        <v>17</v>
      </c>
      <c r="K514">
        <v>13</v>
      </c>
      <c r="L514">
        <v>0.39444444444444438</v>
      </c>
      <c r="M514">
        <v>5.1277777777777773</v>
      </c>
      <c r="N514">
        <v>7</v>
      </c>
      <c r="O514">
        <v>0.73253968253968249</v>
      </c>
      <c r="P514">
        <v>1.857142857142857</v>
      </c>
      <c r="Q51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14" s="50">
        <f>DATE(YEAR(tb_list[[#This Row],[Start Date]]),1,1)+(WEEKNUM(tb_list[[#This Row],[Start Date]])-1)*7-WEEKDAY(DATE(YEAR(tb_list[[#This Row],[Start Date]]),1,1))+$V$1</f>
        <v>44562</v>
      </c>
      <c r="S514" s="48">
        <f>IF(R514&gt;tb_list[[#This Row],[Start Date]],WEEKNUM(tb_list[[#This Row],[Start Date]])-1,WEEKNUM(tb_list[[#This Row],[Start Date]]))</f>
        <v>52</v>
      </c>
      <c r="T514">
        <f>YEAR(tb_list[[#This Row],[Start Date]])</f>
        <v>2021</v>
      </c>
    </row>
    <row r="515" spans="1:20" x14ac:dyDescent="0.3">
      <c r="A515">
        <v>42798</v>
      </c>
      <c r="B515" t="s">
        <v>802</v>
      </c>
      <c r="C515" t="s">
        <v>85</v>
      </c>
      <c r="D515" t="s">
        <v>22</v>
      </c>
      <c r="E515">
        <v>7.1</v>
      </c>
      <c r="F515" s="50">
        <v>45186</v>
      </c>
      <c r="G515" s="50">
        <v>45186</v>
      </c>
      <c r="H515">
        <v>6</v>
      </c>
      <c r="I515">
        <v>2021</v>
      </c>
      <c r="J515" t="s">
        <v>17</v>
      </c>
      <c r="K515">
        <v>1</v>
      </c>
      <c r="L515">
        <v>1.738055555555555</v>
      </c>
      <c r="M515">
        <v>1.738055555555555</v>
      </c>
      <c r="N515">
        <v>1</v>
      </c>
      <c r="O515">
        <v>1.738055555555555</v>
      </c>
      <c r="P515">
        <v>1</v>
      </c>
      <c r="Q51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15" s="50">
        <f>DATE(YEAR(tb_list[[#This Row],[Start Date]]),1,1)+(WEEKNUM(tb_list[[#This Row],[Start Date]])-1)*7-WEEKDAY(DATE(YEAR(tb_list[[#This Row],[Start Date]]),1,1))+$V$1</f>
        <v>45192</v>
      </c>
      <c r="S515" s="48">
        <f>IF(R515&gt;tb_list[[#This Row],[Start Date]],WEEKNUM(tb_list[[#This Row],[Start Date]])-1,WEEKNUM(tb_list[[#This Row],[Start Date]]))</f>
        <v>37</v>
      </c>
      <c r="T515">
        <f>YEAR(tb_list[[#This Row],[Start Date]])</f>
        <v>2023</v>
      </c>
    </row>
    <row r="516" spans="1:20" x14ac:dyDescent="0.3">
      <c r="A516">
        <v>1508</v>
      </c>
      <c r="B516" t="s">
        <v>543</v>
      </c>
      <c r="C516" t="s">
        <v>16</v>
      </c>
      <c r="D516" t="s">
        <v>22</v>
      </c>
      <c r="E516">
        <v>6.15</v>
      </c>
      <c r="F516" s="50">
        <v>44013</v>
      </c>
      <c r="G516" s="50">
        <v>44021</v>
      </c>
      <c r="H516">
        <v>3</v>
      </c>
      <c r="I516">
        <v>2000</v>
      </c>
      <c r="J516" t="s">
        <v>19</v>
      </c>
      <c r="K516">
        <v>20</v>
      </c>
      <c r="L516">
        <v>0.41666666666666669</v>
      </c>
      <c r="M516">
        <v>8.3333333333333339</v>
      </c>
      <c r="N516">
        <v>9</v>
      </c>
      <c r="O516">
        <v>0.92592592592592604</v>
      </c>
      <c r="P516">
        <v>2.2222222222222219</v>
      </c>
      <c r="Q51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16" s="50">
        <f>DATE(YEAR(tb_list[[#This Row],[Start Date]]),1,1)+(WEEKNUM(tb_list[[#This Row],[Start Date]])-1)*7-WEEKDAY(DATE(YEAR(tb_list[[#This Row],[Start Date]]),1,1))+$V$1</f>
        <v>44016</v>
      </c>
      <c r="S516" s="48">
        <f>IF(R516&gt;tb_list[[#This Row],[Start Date]],WEEKNUM(tb_list[[#This Row],[Start Date]])-1,WEEKNUM(tb_list[[#This Row],[Start Date]]))</f>
        <v>26</v>
      </c>
      <c r="T516">
        <f>YEAR(tb_list[[#This Row],[Start Date]])</f>
        <v>2020</v>
      </c>
    </row>
    <row r="517" spans="1:20" x14ac:dyDescent="0.3">
      <c r="A517">
        <v>167</v>
      </c>
      <c r="B517" t="s">
        <v>544</v>
      </c>
      <c r="C517" t="s">
        <v>16</v>
      </c>
      <c r="D517" t="s">
        <v>59</v>
      </c>
      <c r="E517">
        <v>7.38</v>
      </c>
      <c r="F517" s="50">
        <v>43459</v>
      </c>
      <c r="G517" s="50">
        <v>43470</v>
      </c>
      <c r="H517">
        <v>6</v>
      </c>
      <c r="I517">
        <v>2003</v>
      </c>
      <c r="J517" t="s">
        <v>17</v>
      </c>
      <c r="K517">
        <v>24</v>
      </c>
      <c r="L517">
        <v>0.38333333333333341</v>
      </c>
      <c r="M517">
        <v>9.2000000000000011</v>
      </c>
      <c r="N517">
        <v>12</v>
      </c>
      <c r="O517">
        <v>0.76666666666666672</v>
      </c>
      <c r="P517">
        <v>2</v>
      </c>
      <c r="Q51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17" s="50">
        <f>DATE(YEAR(tb_list[[#This Row],[Start Date]]),1,1)+(WEEKNUM(tb_list[[#This Row],[Start Date]])-1)*7-WEEKDAY(DATE(YEAR(tb_list[[#This Row],[Start Date]]),1,1))+$V$1</f>
        <v>43463</v>
      </c>
      <c r="S517" s="48">
        <f>IF(R517&gt;tb_list[[#This Row],[Start Date]],WEEKNUM(tb_list[[#This Row],[Start Date]])-1,WEEKNUM(tb_list[[#This Row],[Start Date]]))</f>
        <v>51</v>
      </c>
      <c r="T517">
        <f>YEAR(tb_list[[#This Row],[Start Date]])</f>
        <v>2018</v>
      </c>
    </row>
    <row r="518" spans="1:20" x14ac:dyDescent="0.3">
      <c r="A518">
        <v>42826</v>
      </c>
      <c r="B518" t="s">
        <v>545</v>
      </c>
      <c r="C518" t="s">
        <v>16</v>
      </c>
      <c r="D518" t="s">
        <v>59</v>
      </c>
      <c r="E518">
        <v>7.29</v>
      </c>
      <c r="F518" s="50">
        <v>44587</v>
      </c>
      <c r="G518" s="50">
        <v>44602</v>
      </c>
      <c r="H518">
        <v>5</v>
      </c>
      <c r="I518">
        <v>2021</v>
      </c>
      <c r="J518" t="s">
        <v>17</v>
      </c>
      <c r="K518">
        <v>12</v>
      </c>
      <c r="L518">
        <v>0.3972222222222222</v>
      </c>
      <c r="M518">
        <v>4.7666666666666666</v>
      </c>
      <c r="N518">
        <v>16</v>
      </c>
      <c r="O518">
        <v>0.29791666666666672</v>
      </c>
      <c r="P518">
        <v>0.75</v>
      </c>
      <c r="Q51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18" s="50">
        <f>DATE(YEAR(tb_list[[#This Row],[Start Date]]),1,1)+(WEEKNUM(tb_list[[#This Row],[Start Date]])-1)*7-WEEKDAY(DATE(YEAR(tb_list[[#This Row],[Start Date]]),1,1))+$V$1</f>
        <v>44590</v>
      </c>
      <c r="S518" s="48">
        <f>IF(R518&gt;tb_list[[#This Row],[Start Date]],WEEKNUM(tb_list[[#This Row],[Start Date]])-1,WEEKNUM(tb_list[[#This Row],[Start Date]]))</f>
        <v>4</v>
      </c>
      <c r="T518">
        <f>YEAR(tb_list[[#This Row],[Start Date]])</f>
        <v>2022</v>
      </c>
    </row>
    <row r="519" spans="1:20" x14ac:dyDescent="0.3">
      <c r="A519">
        <v>44203</v>
      </c>
      <c r="B519" t="s">
        <v>546</v>
      </c>
      <c r="C519" t="s">
        <v>16</v>
      </c>
      <c r="D519" t="s">
        <v>59</v>
      </c>
      <c r="E519">
        <v>7.06</v>
      </c>
      <c r="F519" s="50">
        <v>44766</v>
      </c>
      <c r="G519" s="50">
        <v>44776</v>
      </c>
      <c r="H519">
        <v>6</v>
      </c>
      <c r="I519">
        <v>2021</v>
      </c>
      <c r="J519" t="s">
        <v>5</v>
      </c>
      <c r="K519">
        <v>12</v>
      </c>
      <c r="L519">
        <v>0.39694444444444438</v>
      </c>
      <c r="M519">
        <v>4.7633333333333336</v>
      </c>
      <c r="N519">
        <v>11</v>
      </c>
      <c r="O519">
        <v>0.43303030303030299</v>
      </c>
      <c r="P519">
        <v>1.0909090909090911</v>
      </c>
      <c r="Q51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19" s="50">
        <f>DATE(YEAR(tb_list[[#This Row],[Start Date]]),1,1)+(WEEKNUM(tb_list[[#This Row],[Start Date]])-1)*7-WEEKDAY(DATE(YEAR(tb_list[[#This Row],[Start Date]]),1,1))+$V$1</f>
        <v>44772</v>
      </c>
      <c r="S519" s="48">
        <f>IF(R519&gt;tb_list[[#This Row],[Start Date]],WEEKNUM(tb_list[[#This Row],[Start Date]])-1,WEEKNUM(tb_list[[#This Row],[Start Date]]))</f>
        <v>30</v>
      </c>
      <c r="T519">
        <f>YEAR(tb_list[[#This Row],[Start Date]])</f>
        <v>2022</v>
      </c>
    </row>
    <row r="520" spans="1:20" x14ac:dyDescent="0.3">
      <c r="A520">
        <v>51466</v>
      </c>
      <c r="B520" t="s">
        <v>803</v>
      </c>
      <c r="C520" t="s">
        <v>85</v>
      </c>
      <c r="D520" t="s">
        <v>4</v>
      </c>
      <c r="E520">
        <v>4.8099999999999996</v>
      </c>
      <c r="F520" s="50">
        <v>45066</v>
      </c>
      <c r="G520" s="50">
        <v>45066</v>
      </c>
      <c r="H520">
        <v>4</v>
      </c>
      <c r="I520">
        <v>2021</v>
      </c>
      <c r="J520" t="s">
        <v>9</v>
      </c>
      <c r="K520">
        <v>1</v>
      </c>
      <c r="L520">
        <v>0.52611111111111108</v>
      </c>
      <c r="M520">
        <v>0.52611111111111108</v>
      </c>
      <c r="N520">
        <v>1</v>
      </c>
      <c r="O520">
        <v>0.52611111111111108</v>
      </c>
      <c r="P520">
        <v>1</v>
      </c>
      <c r="Q52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20" s="50">
        <f>DATE(YEAR(tb_list[[#This Row],[Start Date]]),1,1)+(WEEKNUM(tb_list[[#This Row],[Start Date]])-1)*7-WEEKDAY(DATE(YEAR(tb_list[[#This Row],[Start Date]]),1,1))+$V$1</f>
        <v>45066</v>
      </c>
      <c r="S520" s="48">
        <f>IF(R520&gt;tb_list[[#This Row],[Start Date]],WEEKNUM(tb_list[[#This Row],[Start Date]])-1,WEEKNUM(tb_list[[#This Row],[Start Date]]))</f>
        <v>20</v>
      </c>
      <c r="T520">
        <f>YEAR(tb_list[[#This Row],[Start Date]])</f>
        <v>2023</v>
      </c>
    </row>
    <row r="521" spans="1:20" x14ac:dyDescent="0.3">
      <c r="A521">
        <v>47790</v>
      </c>
      <c r="B521" t="s">
        <v>804</v>
      </c>
      <c r="C521" t="s">
        <v>16</v>
      </c>
      <c r="D521" t="s">
        <v>59</v>
      </c>
      <c r="E521">
        <v>7.35</v>
      </c>
      <c r="F521" s="50">
        <v>45136</v>
      </c>
      <c r="G521" s="50">
        <v>45143</v>
      </c>
      <c r="H521">
        <v>5</v>
      </c>
      <c r="I521">
        <v>2021</v>
      </c>
      <c r="J521" t="s">
        <v>19</v>
      </c>
      <c r="K521">
        <v>12</v>
      </c>
      <c r="L521">
        <v>0.39416666666666672</v>
      </c>
      <c r="M521">
        <v>4.7300000000000004</v>
      </c>
      <c r="N521">
        <v>8</v>
      </c>
      <c r="O521">
        <v>0.59125000000000005</v>
      </c>
      <c r="P521">
        <v>1.5</v>
      </c>
      <c r="Q52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21" s="50">
        <f>DATE(YEAR(tb_list[[#This Row],[Start Date]]),1,1)+(WEEKNUM(tb_list[[#This Row],[Start Date]])-1)*7-WEEKDAY(DATE(YEAR(tb_list[[#This Row],[Start Date]]),1,1))+$V$1</f>
        <v>45136</v>
      </c>
      <c r="S521" s="48">
        <f>IF(R521&gt;tb_list[[#This Row],[Start Date]],WEEKNUM(tb_list[[#This Row],[Start Date]])-1,WEEKNUM(tb_list[[#This Row],[Start Date]]))</f>
        <v>30</v>
      </c>
      <c r="T521">
        <f>YEAR(tb_list[[#This Row],[Start Date]])</f>
        <v>2023</v>
      </c>
    </row>
    <row r="522" spans="1:20" x14ac:dyDescent="0.3">
      <c r="A522">
        <v>44275</v>
      </c>
      <c r="B522" t="s">
        <v>805</v>
      </c>
      <c r="C522" t="s">
        <v>16</v>
      </c>
      <c r="D522" t="s">
        <v>98</v>
      </c>
      <c r="E522">
        <v>7.26</v>
      </c>
      <c r="F522" s="50">
        <v>45139</v>
      </c>
      <c r="G522" s="50">
        <v>45174</v>
      </c>
      <c r="H522">
        <v>4</v>
      </c>
      <c r="I522">
        <v>2021</v>
      </c>
      <c r="J522" t="s">
        <v>19</v>
      </c>
      <c r="K522">
        <v>13</v>
      </c>
      <c r="L522">
        <v>0.39444444444444438</v>
      </c>
      <c r="M522">
        <v>5.1277777777777773</v>
      </c>
      <c r="N522">
        <v>36</v>
      </c>
      <c r="O522">
        <v>0.1424382716049383</v>
      </c>
      <c r="P522">
        <v>0.3611111111111111</v>
      </c>
      <c r="Q52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22" s="50">
        <f>DATE(YEAR(tb_list[[#This Row],[Start Date]]),1,1)+(WEEKNUM(tb_list[[#This Row],[Start Date]])-1)*7-WEEKDAY(DATE(YEAR(tb_list[[#This Row],[Start Date]]),1,1))+$V$1</f>
        <v>45143</v>
      </c>
      <c r="S522" s="48">
        <f>IF(R522&gt;tb_list[[#This Row],[Start Date]],WEEKNUM(tb_list[[#This Row],[Start Date]])-1,WEEKNUM(tb_list[[#This Row],[Start Date]]))</f>
        <v>30</v>
      </c>
      <c r="T522">
        <f>YEAR(tb_list[[#This Row],[Start Date]])</f>
        <v>2023</v>
      </c>
    </row>
    <row r="523" spans="1:20" x14ac:dyDescent="0.3">
      <c r="A523">
        <v>199</v>
      </c>
      <c r="B523" t="s">
        <v>806</v>
      </c>
      <c r="C523" t="s">
        <v>85</v>
      </c>
      <c r="D523" t="s">
        <v>4</v>
      </c>
      <c r="E523">
        <v>8.7799999999999994</v>
      </c>
      <c r="F523" s="50">
        <v>45163</v>
      </c>
      <c r="G523" s="50">
        <v>45164</v>
      </c>
      <c r="H523">
        <v>9</v>
      </c>
      <c r="I523">
        <v>2001</v>
      </c>
      <c r="J523" t="s">
        <v>5</v>
      </c>
      <c r="K523">
        <v>1</v>
      </c>
      <c r="L523">
        <v>2.0763888888888888</v>
      </c>
      <c r="M523">
        <v>2.0763888888888888</v>
      </c>
      <c r="N523">
        <v>2</v>
      </c>
      <c r="O523">
        <v>1.038194444444444</v>
      </c>
      <c r="P523">
        <v>0.5</v>
      </c>
      <c r="Q52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23" s="50">
        <f>DATE(YEAR(tb_list[[#This Row],[Start Date]]),1,1)+(WEEKNUM(tb_list[[#This Row],[Start Date]])-1)*7-WEEKDAY(DATE(YEAR(tb_list[[#This Row],[Start Date]]),1,1))+$V$1</f>
        <v>45164</v>
      </c>
      <c r="S523" s="48">
        <f>IF(R523&gt;tb_list[[#This Row],[Start Date]],WEEKNUM(tb_list[[#This Row],[Start Date]])-1,WEEKNUM(tb_list[[#This Row],[Start Date]]))</f>
        <v>33</v>
      </c>
      <c r="T523">
        <f>YEAR(tb_list[[#This Row],[Start Date]])</f>
        <v>2023</v>
      </c>
    </row>
    <row r="524" spans="1:20" x14ac:dyDescent="0.3">
      <c r="A524">
        <v>42351</v>
      </c>
      <c r="B524" t="s">
        <v>547</v>
      </c>
      <c r="C524" t="s">
        <v>16</v>
      </c>
      <c r="D524" t="s">
        <v>62</v>
      </c>
      <c r="E524">
        <v>7.59</v>
      </c>
      <c r="F524" s="50">
        <v>44844</v>
      </c>
      <c r="G524" s="50">
        <v>44957</v>
      </c>
      <c r="H524">
        <v>7</v>
      </c>
      <c r="I524">
        <v>2021</v>
      </c>
      <c r="J524" t="s">
        <v>19</v>
      </c>
      <c r="K524">
        <v>12</v>
      </c>
      <c r="L524">
        <v>0.39583333333333331</v>
      </c>
      <c r="M524">
        <v>4.75</v>
      </c>
      <c r="N524">
        <v>114</v>
      </c>
      <c r="O524">
        <v>4.1666666666666657E-2</v>
      </c>
      <c r="P524">
        <v>0.10526315789473679</v>
      </c>
      <c r="Q52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24" s="50">
        <f>DATE(YEAR(tb_list[[#This Row],[Start Date]]),1,1)+(WEEKNUM(tb_list[[#This Row],[Start Date]])-1)*7-WEEKDAY(DATE(YEAR(tb_list[[#This Row],[Start Date]]),1,1))+$V$1</f>
        <v>44849</v>
      </c>
      <c r="S524" s="48">
        <f>IF(R524&gt;tb_list[[#This Row],[Start Date]],WEEKNUM(tb_list[[#This Row],[Start Date]])-1,WEEKNUM(tb_list[[#This Row],[Start Date]]))</f>
        <v>41</v>
      </c>
      <c r="T524">
        <f>YEAR(tb_list[[#This Row],[Start Date]])</f>
        <v>2022</v>
      </c>
    </row>
    <row r="525" spans="1:20" x14ac:dyDescent="0.3">
      <c r="A525">
        <v>38787</v>
      </c>
      <c r="B525" t="s">
        <v>548</v>
      </c>
      <c r="C525" t="s">
        <v>16</v>
      </c>
      <c r="D525" t="s">
        <v>105</v>
      </c>
      <c r="E525">
        <v>7.38</v>
      </c>
      <c r="F525" s="50">
        <v>43662</v>
      </c>
      <c r="G525" s="50">
        <v>43683</v>
      </c>
      <c r="H525">
        <v>7</v>
      </c>
      <c r="I525">
        <v>2019</v>
      </c>
      <c r="J525" t="s">
        <v>17</v>
      </c>
      <c r="K525">
        <v>12</v>
      </c>
      <c r="L525">
        <v>0.21638888888888891</v>
      </c>
      <c r="M525">
        <v>2.5966666666666671</v>
      </c>
      <c r="N525" s="26">
        <v>22</v>
      </c>
      <c r="O525">
        <v>0.118030303030303</v>
      </c>
      <c r="P525">
        <v>0.54545454545454541</v>
      </c>
      <c r="Q52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25" s="50">
        <f>DATE(YEAR(tb_list[[#This Row],[Start Date]]),1,1)+(WEEKNUM(tb_list[[#This Row],[Start Date]])-1)*7-WEEKDAY(DATE(YEAR(tb_list[[#This Row],[Start Date]]),1,1))+$V$1</f>
        <v>43666</v>
      </c>
      <c r="S525" s="48">
        <f>IF(R525&gt;tb_list[[#This Row],[Start Date]],WEEKNUM(tb_list[[#This Row],[Start Date]])-1,WEEKNUM(tb_list[[#This Row],[Start Date]]))</f>
        <v>28</v>
      </c>
      <c r="T525">
        <f>YEAR(tb_list[[#This Row],[Start Date]])</f>
        <v>2019</v>
      </c>
    </row>
    <row r="526" spans="1:20" x14ac:dyDescent="0.3">
      <c r="A526">
        <v>41456</v>
      </c>
      <c r="B526" t="s">
        <v>549</v>
      </c>
      <c r="C526" t="s">
        <v>16</v>
      </c>
      <c r="D526" t="s">
        <v>59</v>
      </c>
      <c r="E526">
        <v>7.16</v>
      </c>
      <c r="F526" s="50">
        <v>44634</v>
      </c>
      <c r="G526" s="50">
        <v>44649</v>
      </c>
      <c r="H526">
        <v>6</v>
      </c>
      <c r="I526">
        <v>2021</v>
      </c>
      <c r="J526" t="s">
        <v>17</v>
      </c>
      <c r="K526">
        <v>12</v>
      </c>
      <c r="L526">
        <v>0.41111111111111109</v>
      </c>
      <c r="M526">
        <v>4.9333333333333336</v>
      </c>
      <c r="N526">
        <v>16</v>
      </c>
      <c r="O526">
        <v>0.30833333333333329</v>
      </c>
      <c r="P526">
        <v>0.75</v>
      </c>
      <c r="Q52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26" s="50">
        <f>DATE(YEAR(tb_list[[#This Row],[Start Date]]),1,1)+(WEEKNUM(tb_list[[#This Row],[Start Date]])-1)*7-WEEKDAY(DATE(YEAR(tb_list[[#This Row],[Start Date]]),1,1))+$V$1</f>
        <v>44639</v>
      </c>
      <c r="S526" s="48">
        <f>IF(R526&gt;tb_list[[#This Row],[Start Date]],WEEKNUM(tb_list[[#This Row],[Start Date]])-1,WEEKNUM(tb_list[[#This Row],[Start Date]]))</f>
        <v>11</v>
      </c>
      <c r="T526">
        <f>YEAR(tb_list[[#This Row],[Start Date]])</f>
        <v>2022</v>
      </c>
    </row>
    <row r="527" spans="1:20" x14ac:dyDescent="0.3">
      <c r="A527">
        <v>41372</v>
      </c>
      <c r="B527" t="s">
        <v>550</v>
      </c>
      <c r="C527" t="s">
        <v>16</v>
      </c>
      <c r="D527" t="s">
        <v>4</v>
      </c>
      <c r="E527">
        <v>6.45</v>
      </c>
      <c r="F527" s="50">
        <v>44337</v>
      </c>
      <c r="G527" s="50">
        <v>44340</v>
      </c>
      <c r="H527">
        <v>4</v>
      </c>
      <c r="I527">
        <v>2020</v>
      </c>
      <c r="J527" t="s">
        <v>19</v>
      </c>
      <c r="K527">
        <v>12</v>
      </c>
      <c r="L527">
        <v>0.43166666666666659</v>
      </c>
      <c r="M527">
        <v>5.18</v>
      </c>
      <c r="N527">
        <v>4</v>
      </c>
      <c r="O527">
        <v>1.2949999999999999</v>
      </c>
      <c r="P527">
        <v>3</v>
      </c>
      <c r="Q52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27" s="50">
        <f>DATE(YEAR(tb_list[[#This Row],[Start Date]]),1,1)+(WEEKNUM(tb_list[[#This Row],[Start Date]])-1)*7-WEEKDAY(DATE(YEAR(tb_list[[#This Row],[Start Date]]),1,1))+$V$1</f>
        <v>44338</v>
      </c>
      <c r="S527" s="48">
        <f>IF(R527&gt;tb_list[[#This Row],[Start Date]],WEEKNUM(tb_list[[#This Row],[Start Date]])-1,WEEKNUM(tb_list[[#This Row],[Start Date]]))</f>
        <v>20</v>
      </c>
      <c r="T527">
        <f>YEAR(tb_list[[#This Row],[Start Date]])</f>
        <v>2021</v>
      </c>
    </row>
    <row r="528" spans="1:20" x14ac:dyDescent="0.3">
      <c r="A528">
        <v>38759</v>
      </c>
      <c r="B528" t="s">
        <v>551</v>
      </c>
      <c r="C528" t="s">
        <v>16</v>
      </c>
      <c r="D528" t="s">
        <v>62</v>
      </c>
      <c r="E528">
        <v>7.33</v>
      </c>
      <c r="F528" s="50">
        <v>43687</v>
      </c>
      <c r="G528" s="50">
        <v>43727</v>
      </c>
      <c r="H528">
        <v>7</v>
      </c>
      <c r="I528">
        <v>2019</v>
      </c>
      <c r="J528" t="s">
        <v>17</v>
      </c>
      <c r="K528">
        <v>12</v>
      </c>
      <c r="L528">
        <v>0.39583333333333331</v>
      </c>
      <c r="M528">
        <v>4.75</v>
      </c>
      <c r="N528">
        <v>41</v>
      </c>
      <c r="O528">
        <v>0.1158536585365854</v>
      </c>
      <c r="P528">
        <v>0.29268292682926828</v>
      </c>
      <c r="Q52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28" s="50">
        <f>DATE(YEAR(tb_list[[#This Row],[Start Date]]),1,1)+(WEEKNUM(tb_list[[#This Row],[Start Date]])-1)*7-WEEKDAY(DATE(YEAR(tb_list[[#This Row],[Start Date]]),1,1))+$V$1</f>
        <v>43687</v>
      </c>
      <c r="S528" s="48">
        <f>IF(R528&gt;tb_list[[#This Row],[Start Date]],WEEKNUM(tb_list[[#This Row],[Start Date]])-1,WEEKNUM(tb_list[[#This Row],[Start Date]]))</f>
        <v>32</v>
      </c>
      <c r="T528">
        <f>YEAR(tb_list[[#This Row],[Start Date]])</f>
        <v>2019</v>
      </c>
    </row>
    <row r="529" spans="1:20" x14ac:dyDescent="0.3">
      <c r="A529">
        <v>49160</v>
      </c>
      <c r="B529" t="s">
        <v>807</v>
      </c>
      <c r="C529" t="s">
        <v>16</v>
      </c>
      <c r="D529" t="s">
        <v>22</v>
      </c>
      <c r="E529">
        <v>7.1</v>
      </c>
      <c r="F529" s="50">
        <v>45054</v>
      </c>
      <c r="G529" s="50">
        <v>45085</v>
      </c>
      <c r="H529">
        <v>3</v>
      </c>
      <c r="I529">
        <v>2022</v>
      </c>
      <c r="J529" t="s">
        <v>17</v>
      </c>
      <c r="K529">
        <v>12</v>
      </c>
      <c r="L529">
        <v>0.39444444444444438</v>
      </c>
      <c r="M529">
        <v>4.7333333333333334</v>
      </c>
      <c r="N529">
        <v>32</v>
      </c>
      <c r="O529">
        <v>0.1479166666666667</v>
      </c>
      <c r="P529">
        <v>0.375</v>
      </c>
      <c r="Q52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29" s="50">
        <f>DATE(YEAR(tb_list[[#This Row],[Start Date]]),1,1)+(WEEKNUM(tb_list[[#This Row],[Start Date]])-1)*7-WEEKDAY(DATE(YEAR(tb_list[[#This Row],[Start Date]]),1,1))+$V$1</f>
        <v>45059</v>
      </c>
      <c r="S529" s="48">
        <f>IF(R529&gt;tb_list[[#This Row],[Start Date]],WEEKNUM(tb_list[[#This Row],[Start Date]])-1,WEEKNUM(tb_list[[#This Row],[Start Date]]))</f>
        <v>18</v>
      </c>
      <c r="T529">
        <f>YEAR(tb_list[[#This Row],[Start Date]])</f>
        <v>2023</v>
      </c>
    </row>
    <row r="530" spans="1:20" x14ac:dyDescent="0.3">
      <c r="A530">
        <v>42395</v>
      </c>
      <c r="B530" t="s">
        <v>552</v>
      </c>
      <c r="C530" t="s">
        <v>16</v>
      </c>
      <c r="D530" t="s">
        <v>62</v>
      </c>
      <c r="E530">
        <v>7.02</v>
      </c>
      <c r="F530" s="50">
        <v>44682</v>
      </c>
      <c r="G530" s="50">
        <v>44687</v>
      </c>
      <c r="H530">
        <v>6</v>
      </c>
      <c r="I530">
        <v>2021</v>
      </c>
      <c r="J530" t="s">
        <v>17</v>
      </c>
      <c r="K530">
        <v>12</v>
      </c>
      <c r="L530">
        <v>0.3972222222222222</v>
      </c>
      <c r="M530">
        <v>4.7666666666666666</v>
      </c>
      <c r="N530">
        <v>6</v>
      </c>
      <c r="O530">
        <v>0.7944444444444444</v>
      </c>
      <c r="P530">
        <v>2</v>
      </c>
      <c r="Q53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30" s="50">
        <f>DATE(YEAR(tb_list[[#This Row],[Start Date]]),1,1)+(WEEKNUM(tb_list[[#This Row],[Start Date]])-1)*7-WEEKDAY(DATE(YEAR(tb_list[[#This Row],[Start Date]]),1,1))+$V$1</f>
        <v>44688</v>
      </c>
      <c r="S530" s="48">
        <f>IF(R530&gt;tb_list[[#This Row],[Start Date]],WEEKNUM(tb_list[[#This Row],[Start Date]])-1,WEEKNUM(tb_list[[#This Row],[Start Date]]))</f>
        <v>18</v>
      </c>
      <c r="T530">
        <f>YEAR(tb_list[[#This Row],[Start Date]])</f>
        <v>2022</v>
      </c>
    </row>
    <row r="531" spans="1:20" x14ac:dyDescent="0.3">
      <c r="A531">
        <v>154</v>
      </c>
      <c r="B531" t="s">
        <v>553</v>
      </c>
      <c r="C531" t="s">
        <v>16</v>
      </c>
      <c r="D531" t="s">
        <v>22</v>
      </c>
      <c r="E531">
        <v>7.75</v>
      </c>
      <c r="F531" s="50">
        <v>42708</v>
      </c>
      <c r="G531" s="50">
        <v>42760</v>
      </c>
      <c r="H531">
        <v>7</v>
      </c>
      <c r="I531">
        <v>2001</v>
      </c>
      <c r="J531" t="s">
        <v>5</v>
      </c>
      <c r="K531">
        <v>64</v>
      </c>
      <c r="L531">
        <v>0.38333333333333341</v>
      </c>
      <c r="M531">
        <v>24.533333333333331</v>
      </c>
      <c r="N531">
        <v>53</v>
      </c>
      <c r="O531">
        <v>0.4628930817610063</v>
      </c>
      <c r="P531">
        <v>1.2075471698113209</v>
      </c>
      <c r="Q53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31" s="50">
        <f>DATE(YEAR(tb_list[[#This Row],[Start Date]]),1,1)+(WEEKNUM(tb_list[[#This Row],[Start Date]])-1)*7-WEEKDAY(DATE(YEAR(tb_list[[#This Row],[Start Date]]),1,1))+$V$1</f>
        <v>42714</v>
      </c>
      <c r="S531" s="48">
        <f>IF(R531&gt;tb_list[[#This Row],[Start Date]],WEEKNUM(tb_list[[#This Row],[Start Date]])-1,WEEKNUM(tb_list[[#This Row],[Start Date]]))</f>
        <v>49</v>
      </c>
      <c r="T531">
        <f>YEAR(tb_list[[#This Row],[Start Date]])</f>
        <v>2016</v>
      </c>
    </row>
    <row r="532" spans="1:20" x14ac:dyDescent="0.3">
      <c r="A532">
        <v>34240</v>
      </c>
      <c r="B532" t="s">
        <v>554</v>
      </c>
      <c r="C532" t="s">
        <v>69</v>
      </c>
      <c r="D532" t="s">
        <v>69</v>
      </c>
      <c r="E532">
        <v>8.31</v>
      </c>
      <c r="F532" s="50">
        <v>42696</v>
      </c>
      <c r="G532" s="50">
        <v>42696</v>
      </c>
      <c r="H532">
        <v>9</v>
      </c>
      <c r="I532">
        <v>2016</v>
      </c>
      <c r="J532" t="s">
        <v>19</v>
      </c>
      <c r="K532">
        <v>1</v>
      </c>
      <c r="L532">
        <v>0.1016666666666667</v>
      </c>
      <c r="M532">
        <v>0.1016666666666667</v>
      </c>
      <c r="N532">
        <v>1</v>
      </c>
      <c r="O532">
        <v>0.1016666666666667</v>
      </c>
      <c r="P532">
        <v>1</v>
      </c>
      <c r="Q53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32" s="50">
        <f>DATE(YEAR(tb_list[[#This Row],[Start Date]]),1,1)+(WEEKNUM(tb_list[[#This Row],[Start Date]])-1)*7-WEEKDAY(DATE(YEAR(tb_list[[#This Row],[Start Date]]),1,1))+$V$1</f>
        <v>42700</v>
      </c>
      <c r="S532" s="48">
        <f>IF(R532&gt;tb_list[[#This Row],[Start Date]],WEEKNUM(tb_list[[#This Row],[Start Date]])-1,WEEKNUM(tb_list[[#This Row],[Start Date]]))</f>
        <v>47</v>
      </c>
      <c r="T532">
        <f>YEAR(tb_list[[#This Row],[Start Date]])</f>
        <v>2016</v>
      </c>
    </row>
    <row r="533" spans="1:20" x14ac:dyDescent="0.3">
      <c r="A533">
        <v>42808</v>
      </c>
      <c r="B533" t="s">
        <v>555</v>
      </c>
      <c r="C533" t="s">
        <v>16</v>
      </c>
      <c r="D533" t="s">
        <v>108</v>
      </c>
      <c r="E533">
        <v>6.67</v>
      </c>
      <c r="F533" s="50">
        <v>44893</v>
      </c>
      <c r="G533" s="50">
        <v>44903</v>
      </c>
      <c r="H533">
        <v>4</v>
      </c>
      <c r="I533">
        <v>2022</v>
      </c>
      <c r="J533" t="s">
        <v>9</v>
      </c>
      <c r="K533">
        <v>13</v>
      </c>
      <c r="L533">
        <v>0.39583333333333331</v>
      </c>
      <c r="M533">
        <v>5.145833333333333</v>
      </c>
      <c r="N533">
        <v>11</v>
      </c>
      <c r="O533">
        <v>0.46780303030303028</v>
      </c>
      <c r="P533">
        <v>1.1818181818181821</v>
      </c>
      <c r="Q53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33" s="50">
        <f>DATE(YEAR(tb_list[[#This Row],[Start Date]]),1,1)+(WEEKNUM(tb_list[[#This Row],[Start Date]])-1)*7-WEEKDAY(DATE(YEAR(tb_list[[#This Row],[Start Date]]),1,1))+$V$1</f>
        <v>44898</v>
      </c>
      <c r="S533" s="48">
        <f>IF(R533&gt;tb_list[[#This Row],[Start Date]],WEEKNUM(tb_list[[#This Row],[Start Date]])-1,WEEKNUM(tb_list[[#This Row],[Start Date]]))</f>
        <v>48</v>
      </c>
      <c r="T533">
        <f>YEAR(tb_list[[#This Row],[Start Date]])</f>
        <v>2022</v>
      </c>
    </row>
    <row r="534" spans="1:20" x14ac:dyDescent="0.3">
      <c r="A534">
        <v>623</v>
      </c>
      <c r="B534" t="s">
        <v>556</v>
      </c>
      <c r="C534" t="s">
        <v>16</v>
      </c>
      <c r="D534" t="s">
        <v>4</v>
      </c>
      <c r="E534">
        <v>6.86</v>
      </c>
      <c r="F534" s="50">
        <v>44415</v>
      </c>
      <c r="G534" s="50">
        <v>44445</v>
      </c>
      <c r="H534">
        <v>5</v>
      </c>
      <c r="I534">
        <v>2002</v>
      </c>
      <c r="J534" t="s">
        <v>9</v>
      </c>
      <c r="K534">
        <v>25</v>
      </c>
      <c r="L534">
        <v>0.4</v>
      </c>
      <c r="M534">
        <v>10</v>
      </c>
      <c r="N534">
        <v>31</v>
      </c>
      <c r="O534">
        <v>0.32258064516129031</v>
      </c>
      <c r="P534">
        <v>0.80645161290322576</v>
      </c>
      <c r="Q53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34" s="50">
        <f>DATE(YEAR(tb_list[[#This Row],[Start Date]]),1,1)+(WEEKNUM(tb_list[[#This Row],[Start Date]])-1)*7-WEEKDAY(DATE(YEAR(tb_list[[#This Row],[Start Date]]),1,1))+$V$1</f>
        <v>44415</v>
      </c>
      <c r="S534" s="48">
        <f>IF(R534&gt;tb_list[[#This Row],[Start Date]],WEEKNUM(tb_list[[#This Row],[Start Date]])-1,WEEKNUM(tb_list[[#This Row],[Start Date]]))</f>
        <v>32</v>
      </c>
      <c r="T534">
        <f>YEAR(tb_list[[#This Row],[Start Date]])</f>
        <v>2021</v>
      </c>
    </row>
    <row r="535" spans="1:20" x14ac:dyDescent="0.3">
      <c r="A535">
        <v>22361</v>
      </c>
      <c r="B535" t="s">
        <v>557</v>
      </c>
      <c r="C535" t="s">
        <v>8</v>
      </c>
      <c r="E535">
        <v>6.29</v>
      </c>
      <c r="F535" s="50">
        <v>44445</v>
      </c>
      <c r="G535" s="50">
        <v>44445</v>
      </c>
      <c r="H535">
        <v>5</v>
      </c>
      <c r="I535">
        <v>2002</v>
      </c>
      <c r="J535" t="s">
        <v>19</v>
      </c>
      <c r="K535">
        <v>1</v>
      </c>
      <c r="L535">
        <v>0.38722222222222219</v>
      </c>
      <c r="M535">
        <v>0.38722222222222219</v>
      </c>
      <c r="N535">
        <v>1</v>
      </c>
      <c r="O535">
        <v>0.38722222222222219</v>
      </c>
      <c r="P535">
        <v>1</v>
      </c>
      <c r="Q53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35" s="50">
        <f>DATE(YEAR(tb_list[[#This Row],[Start Date]]),1,1)+(WEEKNUM(tb_list[[#This Row],[Start Date]])-1)*7-WEEKDAY(DATE(YEAR(tb_list[[#This Row],[Start Date]]),1,1))+$V$1</f>
        <v>44450</v>
      </c>
      <c r="S535" s="48">
        <f>IF(R535&gt;tb_list[[#This Row],[Start Date]],WEEKNUM(tb_list[[#This Row],[Start Date]])-1,WEEKNUM(tb_list[[#This Row],[Start Date]]))</f>
        <v>36</v>
      </c>
      <c r="T535">
        <f>YEAR(tb_list[[#This Row],[Start Date]])</f>
        <v>2021</v>
      </c>
    </row>
    <row r="536" spans="1:20" x14ac:dyDescent="0.3">
      <c r="A536">
        <v>48415</v>
      </c>
      <c r="B536" t="s">
        <v>808</v>
      </c>
      <c r="C536" t="s">
        <v>16</v>
      </c>
      <c r="D536" t="s">
        <v>59</v>
      </c>
      <c r="E536">
        <v>6.29</v>
      </c>
      <c r="F536" s="50">
        <v>45047</v>
      </c>
      <c r="G536" s="50">
        <v>45053</v>
      </c>
      <c r="H536">
        <v>5</v>
      </c>
      <c r="I536">
        <v>2022</v>
      </c>
      <c r="J536" t="s">
        <v>17</v>
      </c>
      <c r="K536">
        <v>12</v>
      </c>
      <c r="L536">
        <v>0.4</v>
      </c>
      <c r="M536">
        <v>4.8000000000000007</v>
      </c>
      <c r="N536">
        <v>7</v>
      </c>
      <c r="O536">
        <v>0.68571428571428583</v>
      </c>
      <c r="P536">
        <v>1.714285714285714</v>
      </c>
      <c r="Q53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36" s="50">
        <f>DATE(YEAR(tb_list[[#This Row],[Start Date]]),1,1)+(WEEKNUM(tb_list[[#This Row],[Start Date]])-1)*7-WEEKDAY(DATE(YEAR(tb_list[[#This Row],[Start Date]]),1,1))+$V$1</f>
        <v>45052</v>
      </c>
      <c r="S536" s="48">
        <f>IF(R536&gt;tb_list[[#This Row],[Start Date]],WEEKNUM(tb_list[[#This Row],[Start Date]])-1,WEEKNUM(tb_list[[#This Row],[Start Date]]))</f>
        <v>17</v>
      </c>
      <c r="T536">
        <f>YEAR(tb_list[[#This Row],[Start Date]])</f>
        <v>2023</v>
      </c>
    </row>
    <row r="537" spans="1:20" x14ac:dyDescent="0.3">
      <c r="A537">
        <v>47161</v>
      </c>
      <c r="B537" t="s">
        <v>558</v>
      </c>
      <c r="C537" t="s">
        <v>16</v>
      </c>
      <c r="D537" t="s">
        <v>59</v>
      </c>
      <c r="E537">
        <v>6.23</v>
      </c>
      <c r="F537" s="50">
        <v>44951</v>
      </c>
      <c r="G537" s="50">
        <v>45004</v>
      </c>
      <c r="H537">
        <v>4</v>
      </c>
      <c r="I537">
        <v>2022</v>
      </c>
      <c r="J537" t="s">
        <v>9</v>
      </c>
      <c r="K537">
        <v>12</v>
      </c>
      <c r="L537">
        <v>0.39444444444444438</v>
      </c>
      <c r="M537">
        <v>4.7333333333333334</v>
      </c>
      <c r="N537">
        <v>54</v>
      </c>
      <c r="O537">
        <v>8.7654320987654327E-2</v>
      </c>
      <c r="P537">
        <v>0.22222222222222221</v>
      </c>
      <c r="Q53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37" s="50">
        <f>DATE(YEAR(tb_list[[#This Row],[Start Date]]),1,1)+(WEEKNUM(tb_list[[#This Row],[Start Date]])-1)*7-WEEKDAY(DATE(YEAR(tb_list[[#This Row],[Start Date]]),1,1))+$V$1</f>
        <v>44954</v>
      </c>
      <c r="S537" s="48">
        <f>IF(R537&gt;tb_list[[#This Row],[Start Date]],WEEKNUM(tb_list[[#This Row],[Start Date]])-1,WEEKNUM(tb_list[[#This Row],[Start Date]]))</f>
        <v>3</v>
      </c>
      <c r="T537">
        <f>YEAR(tb_list[[#This Row],[Start Date]])</f>
        <v>2023</v>
      </c>
    </row>
    <row r="538" spans="1:20" x14ac:dyDescent="0.3">
      <c r="A538">
        <v>44037</v>
      </c>
      <c r="B538" t="s">
        <v>559</v>
      </c>
      <c r="C538" t="s">
        <v>16</v>
      </c>
      <c r="D538" t="s">
        <v>59</v>
      </c>
      <c r="E538">
        <v>6.94</v>
      </c>
      <c r="F538" s="50">
        <v>44770</v>
      </c>
      <c r="G538" s="50">
        <v>44788</v>
      </c>
      <c r="H538">
        <v>5</v>
      </c>
      <c r="I538">
        <v>2021</v>
      </c>
      <c r="J538" t="s">
        <v>19</v>
      </c>
      <c r="K538">
        <v>13</v>
      </c>
      <c r="L538">
        <v>0.3947222222222222</v>
      </c>
      <c r="M538">
        <v>5.131388888888889</v>
      </c>
      <c r="N538">
        <v>19</v>
      </c>
      <c r="O538">
        <v>0.27007309941520469</v>
      </c>
      <c r="P538">
        <v>0.68421052631578949</v>
      </c>
      <c r="Q53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38" s="50">
        <f>DATE(YEAR(tb_list[[#This Row],[Start Date]]),1,1)+(WEEKNUM(tb_list[[#This Row],[Start Date]])-1)*7-WEEKDAY(DATE(YEAR(tb_list[[#This Row],[Start Date]]),1,1))+$V$1</f>
        <v>44772</v>
      </c>
      <c r="S538" s="48">
        <f>IF(R538&gt;tb_list[[#This Row],[Start Date]],WEEKNUM(tb_list[[#This Row],[Start Date]])-1,WEEKNUM(tb_list[[#This Row],[Start Date]]))</f>
        <v>30</v>
      </c>
      <c r="T538">
        <f>YEAR(tb_list[[#This Row],[Start Date]])</f>
        <v>2022</v>
      </c>
    </row>
    <row r="539" spans="1:20" x14ac:dyDescent="0.3">
      <c r="A539">
        <v>100</v>
      </c>
      <c r="B539" t="s">
        <v>560</v>
      </c>
      <c r="C539" t="s">
        <v>16</v>
      </c>
      <c r="D539" t="s">
        <v>22</v>
      </c>
      <c r="E539">
        <v>7.16</v>
      </c>
      <c r="F539" s="50">
        <v>43354</v>
      </c>
      <c r="G539" s="50">
        <v>43371</v>
      </c>
      <c r="H539">
        <v>4</v>
      </c>
      <c r="I539">
        <v>2001</v>
      </c>
      <c r="J539" t="s">
        <v>17</v>
      </c>
      <c r="K539">
        <v>13</v>
      </c>
      <c r="L539">
        <v>0.38333333333333341</v>
      </c>
      <c r="M539">
        <v>4.9833333333333334</v>
      </c>
      <c r="N539">
        <v>18</v>
      </c>
      <c r="O539">
        <v>0.27685185185185179</v>
      </c>
      <c r="P539">
        <v>0.72222222222222221</v>
      </c>
      <c r="Q53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39" s="50">
        <f>DATE(YEAR(tb_list[[#This Row],[Start Date]]),1,1)+(WEEKNUM(tb_list[[#This Row],[Start Date]])-1)*7-WEEKDAY(DATE(YEAR(tb_list[[#This Row],[Start Date]]),1,1))+$V$1</f>
        <v>43358</v>
      </c>
      <c r="S539" s="48">
        <f>IF(R539&gt;tb_list[[#This Row],[Start Date]],WEEKNUM(tb_list[[#This Row],[Start Date]])-1,WEEKNUM(tb_list[[#This Row],[Start Date]]))</f>
        <v>36</v>
      </c>
      <c r="T539">
        <f>YEAR(tb_list[[#This Row],[Start Date]])</f>
        <v>2018</v>
      </c>
    </row>
    <row r="540" spans="1:20" x14ac:dyDescent="0.3">
      <c r="A540">
        <v>38659</v>
      </c>
      <c r="B540" t="s">
        <v>561</v>
      </c>
      <c r="C540" t="s">
        <v>16</v>
      </c>
      <c r="D540" t="s">
        <v>59</v>
      </c>
      <c r="E540">
        <v>7.49</v>
      </c>
      <c r="F540" s="50">
        <v>43972</v>
      </c>
      <c r="G540" s="50">
        <v>43980</v>
      </c>
      <c r="H540">
        <v>7</v>
      </c>
      <c r="I540">
        <v>2019</v>
      </c>
      <c r="J540" t="s">
        <v>19</v>
      </c>
      <c r="K540">
        <v>12</v>
      </c>
      <c r="L540">
        <v>0.3972222222222222</v>
      </c>
      <c r="M540">
        <v>4.7666666666666666</v>
      </c>
      <c r="N540">
        <v>9</v>
      </c>
      <c r="O540">
        <v>0.52962962962962967</v>
      </c>
      <c r="P540">
        <v>1.333333333333333</v>
      </c>
      <c r="Q54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40" s="50">
        <f>DATE(YEAR(tb_list[[#This Row],[Start Date]]),1,1)+(WEEKNUM(tb_list[[#This Row],[Start Date]])-1)*7-WEEKDAY(DATE(YEAR(tb_list[[#This Row],[Start Date]]),1,1))+$V$1</f>
        <v>43974</v>
      </c>
      <c r="S540" s="48">
        <f>IF(R540&gt;tb_list[[#This Row],[Start Date]],WEEKNUM(tb_list[[#This Row],[Start Date]])-1,WEEKNUM(tb_list[[#This Row],[Start Date]]))</f>
        <v>20</v>
      </c>
      <c r="T540">
        <f>YEAR(tb_list[[#This Row],[Start Date]])</f>
        <v>2020</v>
      </c>
    </row>
    <row r="541" spans="1:20" x14ac:dyDescent="0.3">
      <c r="A541">
        <v>16498</v>
      </c>
      <c r="B541" t="s">
        <v>562</v>
      </c>
      <c r="C541" t="s">
        <v>16</v>
      </c>
      <c r="D541" t="s">
        <v>22</v>
      </c>
      <c r="E541">
        <v>8.5399999999999991</v>
      </c>
      <c r="F541" s="50">
        <v>42517</v>
      </c>
      <c r="G541" s="50">
        <v>42518</v>
      </c>
      <c r="H541">
        <v>10</v>
      </c>
      <c r="I541">
        <v>2013</v>
      </c>
      <c r="J541" t="s">
        <v>17</v>
      </c>
      <c r="K541">
        <v>25</v>
      </c>
      <c r="L541">
        <v>0.4</v>
      </c>
      <c r="M541">
        <v>10</v>
      </c>
      <c r="N541">
        <v>2</v>
      </c>
      <c r="O541">
        <v>5</v>
      </c>
      <c r="P541">
        <v>12.5</v>
      </c>
      <c r="Q54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41" s="50">
        <f>DATE(YEAR(tb_list[[#This Row],[Start Date]]),1,1)+(WEEKNUM(tb_list[[#This Row],[Start Date]])-1)*7-WEEKDAY(DATE(YEAR(tb_list[[#This Row],[Start Date]]),1,1))+$V$1</f>
        <v>42518</v>
      </c>
      <c r="S541" s="48">
        <f>IF(R541&gt;tb_list[[#This Row],[Start Date]],WEEKNUM(tb_list[[#This Row],[Start Date]])-1,WEEKNUM(tb_list[[#This Row],[Start Date]]))</f>
        <v>21</v>
      </c>
      <c r="T541">
        <f>YEAR(tb_list[[#This Row],[Start Date]])</f>
        <v>2016</v>
      </c>
    </row>
    <row r="542" spans="1:20" x14ac:dyDescent="0.3">
      <c r="A542">
        <v>46985</v>
      </c>
      <c r="B542" t="s">
        <v>563</v>
      </c>
      <c r="C542" t="s">
        <v>16</v>
      </c>
      <c r="D542" t="s">
        <v>59</v>
      </c>
      <c r="E542">
        <v>6.21</v>
      </c>
      <c r="F542" s="50">
        <v>44832</v>
      </c>
      <c r="G542" s="50">
        <v>44844</v>
      </c>
      <c r="H542">
        <v>3</v>
      </c>
      <c r="I542">
        <v>2021</v>
      </c>
      <c r="J542" t="s">
        <v>19</v>
      </c>
      <c r="K542">
        <v>12</v>
      </c>
      <c r="L542">
        <v>0.39694444444444438</v>
      </c>
      <c r="M542">
        <v>4.7633333333333336</v>
      </c>
      <c r="N542">
        <v>13</v>
      </c>
      <c r="O542">
        <v>0.36641025641025637</v>
      </c>
      <c r="P542">
        <v>0.92307692307692313</v>
      </c>
      <c r="Q54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42" s="50">
        <f>DATE(YEAR(tb_list[[#This Row],[Start Date]]),1,1)+(WEEKNUM(tb_list[[#This Row],[Start Date]])-1)*7-WEEKDAY(DATE(YEAR(tb_list[[#This Row],[Start Date]]),1,1))+$V$1</f>
        <v>44835</v>
      </c>
      <c r="S542" s="48">
        <f>IF(R542&gt;tb_list[[#This Row],[Start Date]],WEEKNUM(tb_list[[#This Row],[Start Date]])-1,WEEKNUM(tb_list[[#This Row],[Start Date]]))</f>
        <v>39</v>
      </c>
      <c r="T542">
        <f>YEAR(tb_list[[#This Row],[Start Date]])</f>
        <v>2022</v>
      </c>
    </row>
    <row r="543" spans="1:20" x14ac:dyDescent="0.3">
      <c r="A543">
        <v>44407</v>
      </c>
      <c r="B543" t="s">
        <v>809</v>
      </c>
      <c r="C543" t="s">
        <v>69</v>
      </c>
      <c r="D543" t="s">
        <v>4</v>
      </c>
      <c r="E543">
        <v>7.36</v>
      </c>
      <c r="F543" s="50">
        <v>45178</v>
      </c>
      <c r="G543" s="50">
        <v>45178</v>
      </c>
      <c r="H543">
        <v>6</v>
      </c>
      <c r="I543">
        <v>2020</v>
      </c>
      <c r="J543" t="s">
        <v>19</v>
      </c>
      <c r="K543">
        <v>1</v>
      </c>
      <c r="L543">
        <v>7.3611111111111113E-2</v>
      </c>
      <c r="M543">
        <v>7.3611111111111113E-2</v>
      </c>
      <c r="N543">
        <v>1</v>
      </c>
      <c r="O543">
        <v>7.3611111111111113E-2</v>
      </c>
      <c r="P543">
        <v>1</v>
      </c>
      <c r="Q54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43" s="50">
        <f>DATE(YEAR(tb_list[[#This Row],[Start Date]]),1,1)+(WEEKNUM(tb_list[[#This Row],[Start Date]])-1)*7-WEEKDAY(DATE(YEAR(tb_list[[#This Row],[Start Date]]),1,1))+$V$1</f>
        <v>45178</v>
      </c>
      <c r="S543" s="48">
        <f>IF(R543&gt;tb_list[[#This Row],[Start Date]],WEEKNUM(tb_list[[#This Row],[Start Date]])-1,WEEKNUM(tb_list[[#This Row],[Start Date]]))</f>
        <v>36</v>
      </c>
      <c r="T543">
        <f>YEAR(tb_list[[#This Row],[Start Date]])</f>
        <v>2023</v>
      </c>
    </row>
    <row r="544" spans="1:20" x14ac:dyDescent="0.3">
      <c r="A544">
        <v>46093</v>
      </c>
      <c r="B544" t="s">
        <v>564</v>
      </c>
      <c r="C544" t="s">
        <v>16</v>
      </c>
      <c r="D544" t="s">
        <v>4</v>
      </c>
      <c r="E544">
        <v>7.51</v>
      </c>
      <c r="F544" s="50">
        <v>44752</v>
      </c>
      <c r="G544" s="50">
        <v>44772</v>
      </c>
      <c r="H544">
        <v>7</v>
      </c>
      <c r="I544">
        <v>2021</v>
      </c>
      <c r="J544" t="s">
        <v>5</v>
      </c>
      <c r="K544">
        <v>24</v>
      </c>
      <c r="L544">
        <v>0.39361111111111108</v>
      </c>
      <c r="M544">
        <v>9.4466666666666672</v>
      </c>
      <c r="N544">
        <v>21</v>
      </c>
      <c r="O544">
        <v>0.44984126984126988</v>
      </c>
      <c r="P544">
        <v>1.142857142857143</v>
      </c>
      <c r="Q54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44" s="50">
        <f>DATE(YEAR(tb_list[[#This Row],[Start Date]]),1,1)+(WEEKNUM(tb_list[[#This Row],[Start Date]])-1)*7-WEEKDAY(DATE(YEAR(tb_list[[#This Row],[Start Date]]),1,1))+$V$1</f>
        <v>44758</v>
      </c>
      <c r="S544" s="48">
        <f>IF(R544&gt;tb_list[[#This Row],[Start Date]],WEEKNUM(tb_list[[#This Row],[Start Date]])-1,WEEKNUM(tb_list[[#This Row],[Start Date]]))</f>
        <v>28</v>
      </c>
      <c r="T544">
        <f>YEAR(tb_list[[#This Row],[Start Date]])</f>
        <v>2022</v>
      </c>
    </row>
    <row r="545" spans="1:20" x14ac:dyDescent="0.3">
      <c r="A545">
        <v>47162</v>
      </c>
      <c r="B545" t="s">
        <v>810</v>
      </c>
      <c r="C545" t="s">
        <v>16</v>
      </c>
      <c r="D545" t="s">
        <v>59</v>
      </c>
      <c r="E545">
        <v>6.79</v>
      </c>
      <c r="F545" s="50">
        <v>45063</v>
      </c>
      <c r="G545" s="50">
        <v>45082</v>
      </c>
      <c r="H545">
        <v>5</v>
      </c>
      <c r="I545">
        <v>2022</v>
      </c>
      <c r="J545" t="s">
        <v>17</v>
      </c>
      <c r="K545">
        <v>12</v>
      </c>
      <c r="L545">
        <v>0.39444444444444438</v>
      </c>
      <c r="M545">
        <v>4.7333333333333334</v>
      </c>
      <c r="N545">
        <v>20</v>
      </c>
      <c r="O545">
        <v>0.23666666666666669</v>
      </c>
      <c r="P545">
        <v>0.6</v>
      </c>
      <c r="Q54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45" s="50">
        <f>DATE(YEAR(tb_list[[#This Row],[Start Date]]),1,1)+(WEEKNUM(tb_list[[#This Row],[Start Date]])-1)*7-WEEKDAY(DATE(YEAR(tb_list[[#This Row],[Start Date]]),1,1))+$V$1</f>
        <v>45066</v>
      </c>
      <c r="S545" s="48">
        <f>IF(R545&gt;tb_list[[#This Row],[Start Date]],WEEKNUM(tb_list[[#This Row],[Start Date]])-1,WEEKNUM(tb_list[[#This Row],[Start Date]]))</f>
        <v>19</v>
      </c>
      <c r="T545">
        <f>YEAR(tb_list[[#This Row],[Start Date]])</f>
        <v>2023</v>
      </c>
    </row>
    <row r="546" spans="1:20" x14ac:dyDescent="0.3">
      <c r="A546">
        <v>3369</v>
      </c>
      <c r="B546" t="s">
        <v>565</v>
      </c>
      <c r="C546" t="s">
        <v>16</v>
      </c>
      <c r="D546" t="s">
        <v>22</v>
      </c>
      <c r="E546">
        <v>7.52</v>
      </c>
      <c r="F546" s="50">
        <v>43672</v>
      </c>
      <c r="G546" s="50">
        <v>43676</v>
      </c>
      <c r="H546">
        <v>7</v>
      </c>
      <c r="I546">
        <v>2000</v>
      </c>
      <c r="J546" t="s">
        <v>19</v>
      </c>
      <c r="K546">
        <v>20</v>
      </c>
      <c r="L546">
        <v>0.39861111111111108</v>
      </c>
      <c r="M546">
        <v>7.9722222222222232</v>
      </c>
      <c r="N546">
        <v>5</v>
      </c>
      <c r="O546">
        <v>1.594444444444445</v>
      </c>
      <c r="P546">
        <v>4</v>
      </c>
      <c r="Q54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46" s="50">
        <f>DATE(YEAR(tb_list[[#This Row],[Start Date]]),1,1)+(WEEKNUM(tb_list[[#This Row],[Start Date]])-1)*7-WEEKDAY(DATE(YEAR(tb_list[[#This Row],[Start Date]]),1,1))+$V$1</f>
        <v>43673</v>
      </c>
      <c r="S546" s="48">
        <f>IF(R546&gt;tb_list[[#This Row],[Start Date]],WEEKNUM(tb_list[[#This Row],[Start Date]])-1,WEEKNUM(tb_list[[#This Row],[Start Date]]))</f>
        <v>29</v>
      </c>
      <c r="T546">
        <f>YEAR(tb_list[[#This Row],[Start Date]])</f>
        <v>2019</v>
      </c>
    </row>
    <row r="547" spans="1:20" x14ac:dyDescent="0.3">
      <c r="A547">
        <v>37952</v>
      </c>
      <c r="B547" t="s">
        <v>566</v>
      </c>
      <c r="C547" t="s">
        <v>16</v>
      </c>
      <c r="D547" t="s">
        <v>108</v>
      </c>
      <c r="E547">
        <v>5.48</v>
      </c>
      <c r="F547" s="50">
        <v>44030</v>
      </c>
      <c r="G547" s="50">
        <v>44035</v>
      </c>
      <c r="H547">
        <v>3</v>
      </c>
      <c r="I547">
        <v>2019</v>
      </c>
      <c r="J547" t="s">
        <v>17</v>
      </c>
      <c r="K547">
        <v>12</v>
      </c>
      <c r="L547">
        <v>0.3963888888888889</v>
      </c>
      <c r="M547">
        <v>4.7566666666666668</v>
      </c>
      <c r="N547">
        <v>6</v>
      </c>
      <c r="O547">
        <v>0.7927777777777778</v>
      </c>
      <c r="P547">
        <v>2</v>
      </c>
      <c r="Q54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47" s="50">
        <f>DATE(YEAR(tb_list[[#This Row],[Start Date]]),1,1)+(WEEKNUM(tb_list[[#This Row],[Start Date]])-1)*7-WEEKDAY(DATE(YEAR(tb_list[[#This Row],[Start Date]]),1,1))+$V$1</f>
        <v>44030</v>
      </c>
      <c r="S547" s="48">
        <f>IF(R547&gt;tb_list[[#This Row],[Start Date]],WEEKNUM(tb_list[[#This Row],[Start Date]])-1,WEEKNUM(tb_list[[#This Row],[Start Date]]))</f>
        <v>29</v>
      </c>
      <c r="T547">
        <f>YEAR(tb_list[[#This Row],[Start Date]])</f>
        <v>2020</v>
      </c>
    </row>
    <row r="548" spans="1:20" x14ac:dyDescent="0.3">
      <c r="A548">
        <v>41946</v>
      </c>
      <c r="B548" t="s">
        <v>567</v>
      </c>
      <c r="C548" t="s">
        <v>16</v>
      </c>
      <c r="D548" t="s">
        <v>22</v>
      </c>
      <c r="E548">
        <v>5.93</v>
      </c>
      <c r="F548" s="50">
        <v>44844</v>
      </c>
      <c r="G548" s="50">
        <v>44904</v>
      </c>
      <c r="H548">
        <v>5</v>
      </c>
      <c r="I548">
        <v>2022</v>
      </c>
      <c r="J548" t="s">
        <v>9</v>
      </c>
      <c r="K548">
        <v>11</v>
      </c>
      <c r="L548">
        <v>0.4</v>
      </c>
      <c r="M548">
        <v>4.4000000000000004</v>
      </c>
      <c r="N548">
        <v>61</v>
      </c>
      <c r="O548">
        <v>7.2131147540983612E-2</v>
      </c>
      <c r="P548">
        <v>0.18032786885245899</v>
      </c>
      <c r="Q54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48" s="50">
        <f>DATE(YEAR(tb_list[[#This Row],[Start Date]]),1,1)+(WEEKNUM(tb_list[[#This Row],[Start Date]])-1)*7-WEEKDAY(DATE(YEAR(tb_list[[#This Row],[Start Date]]),1,1))+$V$1</f>
        <v>44849</v>
      </c>
      <c r="S548" s="48">
        <f>IF(R548&gt;tb_list[[#This Row],[Start Date]],WEEKNUM(tb_list[[#This Row],[Start Date]])-1,WEEKNUM(tb_list[[#This Row],[Start Date]]))</f>
        <v>41</v>
      </c>
      <c r="T548">
        <f>YEAR(tb_list[[#This Row],[Start Date]])</f>
        <v>2022</v>
      </c>
    </row>
    <row r="549" spans="1:20" x14ac:dyDescent="0.3">
      <c r="A549">
        <v>18463</v>
      </c>
      <c r="B549" t="s">
        <v>568</v>
      </c>
      <c r="C549" t="s">
        <v>69</v>
      </c>
      <c r="D549" t="s">
        <v>69</v>
      </c>
      <c r="E549">
        <v>4.46</v>
      </c>
      <c r="F549" s="50">
        <v>44120</v>
      </c>
      <c r="G549" s="50">
        <v>44120</v>
      </c>
      <c r="H549">
        <v>4</v>
      </c>
      <c r="I549">
        <v>2001</v>
      </c>
      <c r="J549" t="s">
        <v>9</v>
      </c>
      <c r="K549">
        <v>1</v>
      </c>
      <c r="L549">
        <v>0.15805555555555559</v>
      </c>
      <c r="M549">
        <v>0.15805555555555559</v>
      </c>
      <c r="N549">
        <v>1</v>
      </c>
      <c r="O549">
        <v>0.15805555555555559</v>
      </c>
      <c r="P549">
        <v>1</v>
      </c>
      <c r="Q54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49" s="50">
        <f>DATE(YEAR(tb_list[[#This Row],[Start Date]]),1,1)+(WEEKNUM(tb_list[[#This Row],[Start Date]])-1)*7-WEEKDAY(DATE(YEAR(tb_list[[#This Row],[Start Date]]),1,1))+$V$1</f>
        <v>44121</v>
      </c>
      <c r="S549" s="48">
        <f>IF(R549&gt;tb_list[[#This Row],[Start Date]],WEEKNUM(tb_list[[#This Row],[Start Date]])-1,WEEKNUM(tb_list[[#This Row],[Start Date]]))</f>
        <v>41</v>
      </c>
      <c r="T549">
        <f>YEAR(tb_list[[#This Row],[Start Date]])</f>
        <v>2020</v>
      </c>
    </row>
    <row r="550" spans="1:20" x14ac:dyDescent="0.3">
      <c r="A550">
        <v>42923</v>
      </c>
      <c r="B550" t="s">
        <v>569</v>
      </c>
      <c r="C550" t="s">
        <v>16</v>
      </c>
      <c r="D550" t="s">
        <v>4</v>
      </c>
      <c r="E550">
        <v>8.02</v>
      </c>
      <c r="F550" s="50">
        <v>44753</v>
      </c>
      <c r="G550" s="50">
        <v>44769</v>
      </c>
      <c r="H550">
        <v>8</v>
      </c>
      <c r="I550">
        <v>2021</v>
      </c>
      <c r="J550" t="s">
        <v>9</v>
      </c>
      <c r="K550">
        <v>12</v>
      </c>
      <c r="L550">
        <v>0.39861111111111108</v>
      </c>
      <c r="M550">
        <v>4.7833333333333332</v>
      </c>
      <c r="N550">
        <v>17</v>
      </c>
      <c r="O550">
        <v>0.28137254901960779</v>
      </c>
      <c r="P550">
        <v>0.70588235294117652</v>
      </c>
      <c r="Q55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50" s="50">
        <f>DATE(YEAR(tb_list[[#This Row],[Start Date]]),1,1)+(WEEKNUM(tb_list[[#This Row],[Start Date]])-1)*7-WEEKDAY(DATE(YEAR(tb_list[[#This Row],[Start Date]]),1,1))+$V$1</f>
        <v>44758</v>
      </c>
      <c r="S550" s="48">
        <f>IF(R550&gt;tb_list[[#This Row],[Start Date]],WEEKNUM(tb_list[[#This Row],[Start Date]])-1,WEEKNUM(tb_list[[#This Row],[Start Date]]))</f>
        <v>28</v>
      </c>
      <c r="T550">
        <f>YEAR(tb_list[[#This Row],[Start Date]])</f>
        <v>2022</v>
      </c>
    </row>
    <row r="551" spans="1:20" x14ac:dyDescent="0.3">
      <c r="A551">
        <v>40586</v>
      </c>
      <c r="B551" t="s">
        <v>570</v>
      </c>
      <c r="C551" t="s">
        <v>16</v>
      </c>
      <c r="D551" t="s">
        <v>59</v>
      </c>
      <c r="E551">
        <v>6.93</v>
      </c>
      <c r="F551" s="50">
        <v>44889</v>
      </c>
      <c r="G551" s="50">
        <v>44904</v>
      </c>
      <c r="H551">
        <v>5</v>
      </c>
      <c r="I551">
        <v>2021</v>
      </c>
      <c r="J551" t="s">
        <v>17</v>
      </c>
      <c r="K551">
        <v>12</v>
      </c>
      <c r="L551">
        <v>0.39444444444444438</v>
      </c>
      <c r="M551">
        <v>4.7333333333333334</v>
      </c>
      <c r="N551">
        <v>16</v>
      </c>
      <c r="O551">
        <v>0.29583333333333328</v>
      </c>
      <c r="P551">
        <v>0.75</v>
      </c>
      <c r="Q55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51" s="50">
        <f>DATE(YEAR(tb_list[[#This Row],[Start Date]]),1,1)+(WEEKNUM(tb_list[[#This Row],[Start Date]])-1)*7-WEEKDAY(DATE(YEAR(tb_list[[#This Row],[Start Date]]),1,1))+$V$1</f>
        <v>44891</v>
      </c>
      <c r="S551" s="48">
        <f>IF(R551&gt;tb_list[[#This Row],[Start Date]],WEEKNUM(tb_list[[#This Row],[Start Date]])-1,WEEKNUM(tb_list[[#This Row],[Start Date]]))</f>
        <v>47</v>
      </c>
      <c r="T551">
        <f>YEAR(tb_list[[#This Row],[Start Date]])</f>
        <v>2022</v>
      </c>
    </row>
    <row r="552" spans="1:20" x14ac:dyDescent="0.3">
      <c r="A552">
        <v>45425</v>
      </c>
      <c r="B552" t="s">
        <v>571</v>
      </c>
      <c r="C552" t="s">
        <v>16</v>
      </c>
      <c r="D552" t="s">
        <v>22</v>
      </c>
      <c r="E552">
        <v>7.25</v>
      </c>
      <c r="F552" s="50">
        <v>44978</v>
      </c>
      <c r="G552" s="50">
        <v>44989</v>
      </c>
      <c r="H552">
        <v>4</v>
      </c>
      <c r="I552">
        <v>2022</v>
      </c>
      <c r="J552" t="s">
        <v>9</v>
      </c>
      <c r="K552">
        <v>12</v>
      </c>
      <c r="L552">
        <v>0.40277777777777779</v>
      </c>
      <c r="M552">
        <v>4.8333333333333339</v>
      </c>
      <c r="N552">
        <v>12</v>
      </c>
      <c r="O552">
        <v>0.40277777777777779</v>
      </c>
      <c r="P552">
        <v>1</v>
      </c>
      <c r="Q55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52" s="50">
        <f>DATE(YEAR(tb_list[[#This Row],[Start Date]]),1,1)+(WEEKNUM(tb_list[[#This Row],[Start Date]])-1)*7-WEEKDAY(DATE(YEAR(tb_list[[#This Row],[Start Date]]),1,1))+$V$1</f>
        <v>44982</v>
      </c>
      <c r="S552" s="48">
        <f>IF(R552&gt;tb_list[[#This Row],[Start Date]],WEEKNUM(tb_list[[#This Row],[Start Date]])-1,WEEKNUM(tb_list[[#This Row],[Start Date]]))</f>
        <v>7</v>
      </c>
      <c r="T552">
        <f>YEAR(tb_list[[#This Row],[Start Date]])</f>
        <v>2023</v>
      </c>
    </row>
    <row r="553" spans="1:20" x14ac:dyDescent="0.3">
      <c r="A553">
        <v>39490</v>
      </c>
      <c r="B553" t="s">
        <v>572</v>
      </c>
      <c r="C553" t="s">
        <v>3</v>
      </c>
      <c r="D553" t="s">
        <v>4</v>
      </c>
      <c r="E553">
        <v>6.1</v>
      </c>
      <c r="F553" s="50">
        <v>44034</v>
      </c>
      <c r="G553" s="50">
        <v>44034</v>
      </c>
      <c r="H553">
        <v>5</v>
      </c>
      <c r="I553">
        <v>2019</v>
      </c>
      <c r="J553" t="s">
        <v>9</v>
      </c>
      <c r="K553">
        <v>1</v>
      </c>
      <c r="L553">
        <v>4.583333333333333E-2</v>
      </c>
      <c r="M553">
        <v>4.583333333333333E-2</v>
      </c>
      <c r="N553">
        <v>1</v>
      </c>
      <c r="O553">
        <v>4.583333333333333E-2</v>
      </c>
      <c r="P553">
        <v>1</v>
      </c>
      <c r="Q55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53" s="50">
        <f>DATE(YEAR(tb_list[[#This Row],[Start Date]]),1,1)+(WEEKNUM(tb_list[[#This Row],[Start Date]])-1)*7-WEEKDAY(DATE(YEAR(tb_list[[#This Row],[Start Date]]),1,1))+$V$1</f>
        <v>44037</v>
      </c>
      <c r="S553" s="48">
        <f>IF(R553&gt;tb_list[[#This Row],[Start Date]],WEEKNUM(tb_list[[#This Row],[Start Date]])-1,WEEKNUM(tb_list[[#This Row],[Start Date]]))</f>
        <v>29</v>
      </c>
      <c r="T553">
        <f>YEAR(tb_list[[#This Row],[Start Date]])</f>
        <v>2020</v>
      </c>
    </row>
    <row r="554" spans="1:20" x14ac:dyDescent="0.3">
      <c r="A554">
        <v>40597</v>
      </c>
      <c r="B554" t="s">
        <v>573</v>
      </c>
      <c r="C554" t="s">
        <v>3</v>
      </c>
      <c r="D554" t="s">
        <v>4</v>
      </c>
      <c r="E554">
        <v>4.93</v>
      </c>
      <c r="F554" s="50">
        <v>44207</v>
      </c>
      <c r="G554" s="50">
        <v>44207</v>
      </c>
      <c r="H554">
        <v>5</v>
      </c>
      <c r="I554">
        <v>2020</v>
      </c>
      <c r="J554" t="s">
        <v>17</v>
      </c>
      <c r="K554">
        <v>1</v>
      </c>
      <c r="L554">
        <v>7.5555555555555556E-2</v>
      </c>
      <c r="M554">
        <v>7.5555555555555556E-2</v>
      </c>
      <c r="N554">
        <v>1</v>
      </c>
      <c r="O554">
        <v>7.5555555555555556E-2</v>
      </c>
      <c r="P554">
        <v>1</v>
      </c>
      <c r="Q55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54" s="50">
        <f>DATE(YEAR(tb_list[[#This Row],[Start Date]]),1,1)+(WEEKNUM(tb_list[[#This Row],[Start Date]])-1)*7-WEEKDAY(DATE(YEAR(tb_list[[#This Row],[Start Date]]),1,1))+$V$1</f>
        <v>44212</v>
      </c>
      <c r="S554" s="48">
        <f>IF(R554&gt;tb_list[[#This Row],[Start Date]],WEEKNUM(tb_list[[#This Row],[Start Date]])-1,WEEKNUM(tb_list[[#This Row],[Start Date]]))</f>
        <v>2</v>
      </c>
      <c r="T554">
        <f>YEAR(tb_list[[#This Row],[Start Date]])</f>
        <v>2021</v>
      </c>
    </row>
    <row r="555" spans="1:20" x14ac:dyDescent="0.3">
      <c r="A555">
        <v>48849</v>
      </c>
      <c r="B555" t="s">
        <v>574</v>
      </c>
      <c r="C555" t="s">
        <v>16</v>
      </c>
      <c r="D555" t="s">
        <v>4</v>
      </c>
      <c r="E555">
        <v>7.78</v>
      </c>
      <c r="F555" s="50">
        <v>44802</v>
      </c>
      <c r="G555" s="50">
        <v>44839</v>
      </c>
      <c r="H555">
        <v>8</v>
      </c>
      <c r="I555">
        <v>2021</v>
      </c>
      <c r="J555" t="s">
        <v>5</v>
      </c>
      <c r="K555">
        <v>12</v>
      </c>
      <c r="L555">
        <v>0.40833333333333333</v>
      </c>
      <c r="M555">
        <v>4.9000000000000004</v>
      </c>
      <c r="N555" s="26">
        <v>38</v>
      </c>
      <c r="O555">
        <v>0.12894736842105259</v>
      </c>
      <c r="P555">
        <v>0.31578947368421051</v>
      </c>
      <c r="Q55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55" s="50">
        <f>DATE(YEAR(tb_list[[#This Row],[Start Date]]),1,1)+(WEEKNUM(tb_list[[#This Row],[Start Date]])-1)*7-WEEKDAY(DATE(YEAR(tb_list[[#This Row],[Start Date]]),1,1))+$V$1</f>
        <v>44807</v>
      </c>
      <c r="S555" s="48">
        <f>IF(R555&gt;tb_list[[#This Row],[Start Date]],WEEKNUM(tb_list[[#This Row],[Start Date]])-1,WEEKNUM(tb_list[[#This Row],[Start Date]]))</f>
        <v>35</v>
      </c>
      <c r="T555">
        <f>YEAR(tb_list[[#This Row],[Start Date]])</f>
        <v>2022</v>
      </c>
    </row>
    <row r="556" spans="1:20" x14ac:dyDescent="0.3">
      <c r="A556">
        <v>50209</v>
      </c>
      <c r="B556" t="s">
        <v>575</v>
      </c>
      <c r="C556" t="s">
        <v>8</v>
      </c>
      <c r="D556" t="s">
        <v>4</v>
      </c>
      <c r="E556">
        <v>6.52</v>
      </c>
      <c r="F556" s="50">
        <v>44903</v>
      </c>
      <c r="G556" s="50">
        <v>44903</v>
      </c>
      <c r="H556">
        <v>5</v>
      </c>
      <c r="I556">
        <v>2021</v>
      </c>
      <c r="J556" t="s">
        <v>19</v>
      </c>
      <c r="K556">
        <v>1</v>
      </c>
      <c r="L556">
        <v>0.24277777777777779</v>
      </c>
      <c r="M556">
        <v>0.24277777777777779</v>
      </c>
      <c r="N556">
        <v>1</v>
      </c>
      <c r="O556">
        <v>0.24277777777777779</v>
      </c>
      <c r="P556">
        <v>1</v>
      </c>
      <c r="Q55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56" s="50">
        <f>DATE(YEAR(tb_list[[#This Row],[Start Date]]),1,1)+(WEEKNUM(tb_list[[#This Row],[Start Date]])-1)*7-WEEKDAY(DATE(YEAR(tb_list[[#This Row],[Start Date]]),1,1))+$V$1</f>
        <v>44905</v>
      </c>
      <c r="S556" s="48">
        <f>IF(R556&gt;tb_list[[#This Row],[Start Date]],WEEKNUM(tb_list[[#This Row],[Start Date]])-1,WEEKNUM(tb_list[[#This Row],[Start Date]]))</f>
        <v>49</v>
      </c>
      <c r="T556">
        <f>YEAR(tb_list[[#This Row],[Start Date]])</f>
        <v>2022</v>
      </c>
    </row>
    <row r="557" spans="1:20" x14ac:dyDescent="0.3">
      <c r="A557">
        <v>42883</v>
      </c>
      <c r="B557" t="s">
        <v>576</v>
      </c>
      <c r="C557" t="s">
        <v>16</v>
      </c>
      <c r="D557" t="s">
        <v>4</v>
      </c>
      <c r="E557">
        <v>5.66</v>
      </c>
      <c r="F557" s="50">
        <v>44540</v>
      </c>
      <c r="G557" s="50">
        <v>44544</v>
      </c>
      <c r="H557">
        <v>6</v>
      </c>
      <c r="I557">
        <v>2020</v>
      </c>
      <c r="J557" t="s">
        <v>19</v>
      </c>
      <c r="K557">
        <v>12</v>
      </c>
      <c r="L557">
        <v>0.06</v>
      </c>
      <c r="M557">
        <v>0.72</v>
      </c>
      <c r="N557">
        <v>5</v>
      </c>
      <c r="O557">
        <v>0.14399999999999999</v>
      </c>
      <c r="P557">
        <v>2.4</v>
      </c>
      <c r="Q55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57" s="50">
        <f>DATE(YEAR(tb_list[[#This Row],[Start Date]]),1,1)+(WEEKNUM(tb_list[[#This Row],[Start Date]])-1)*7-WEEKDAY(DATE(YEAR(tb_list[[#This Row],[Start Date]]),1,1))+$V$1</f>
        <v>44541</v>
      </c>
      <c r="S557" s="48">
        <f>IF(R557&gt;tb_list[[#This Row],[Start Date]],WEEKNUM(tb_list[[#This Row],[Start Date]])-1,WEEKNUM(tb_list[[#This Row],[Start Date]]))</f>
        <v>49</v>
      </c>
      <c r="T557">
        <f>YEAR(tb_list[[#This Row],[Start Date]])</f>
        <v>2021</v>
      </c>
    </row>
    <row r="558" spans="1:20" x14ac:dyDescent="0.3">
      <c r="A558">
        <v>39456</v>
      </c>
      <c r="B558" t="s">
        <v>577</v>
      </c>
      <c r="C558" t="s">
        <v>16</v>
      </c>
      <c r="D558" t="s">
        <v>22</v>
      </c>
      <c r="E558">
        <v>6.6</v>
      </c>
      <c r="F558" s="50">
        <v>43830</v>
      </c>
      <c r="G558" s="50">
        <v>43840</v>
      </c>
      <c r="H558">
        <v>6</v>
      </c>
      <c r="I558">
        <v>2019</v>
      </c>
      <c r="J558" t="s">
        <v>5</v>
      </c>
      <c r="K558">
        <v>12</v>
      </c>
      <c r="L558">
        <v>0.20833333333333329</v>
      </c>
      <c r="M558">
        <v>2.5</v>
      </c>
      <c r="N558">
        <v>11</v>
      </c>
      <c r="O558">
        <v>0.22727272727272729</v>
      </c>
      <c r="P558">
        <v>1.0909090909090911</v>
      </c>
      <c r="Q55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58" s="50">
        <f>DATE(YEAR(tb_list[[#This Row],[Start Date]]),1,1)+(WEEKNUM(tb_list[[#This Row],[Start Date]])-1)*7-WEEKDAY(DATE(YEAR(tb_list[[#This Row],[Start Date]]),1,1))+$V$1</f>
        <v>43834</v>
      </c>
      <c r="S558" s="48">
        <f>IF(R558&gt;tb_list[[#This Row],[Start Date]],WEEKNUM(tb_list[[#This Row],[Start Date]])-1,WEEKNUM(tb_list[[#This Row],[Start Date]]))</f>
        <v>52</v>
      </c>
      <c r="T558">
        <f>YEAR(tb_list[[#This Row],[Start Date]])</f>
        <v>2019</v>
      </c>
    </row>
    <row r="559" spans="1:20" x14ac:dyDescent="0.3">
      <c r="A559">
        <v>35255</v>
      </c>
      <c r="B559" t="s">
        <v>811</v>
      </c>
      <c r="C559" t="s">
        <v>3</v>
      </c>
      <c r="D559" t="s">
        <v>4</v>
      </c>
      <c r="E559">
        <v>5.71</v>
      </c>
      <c r="F559" s="50">
        <v>45228</v>
      </c>
      <c r="G559" s="50">
        <v>45228</v>
      </c>
      <c r="H559">
        <v>4</v>
      </c>
      <c r="I559">
        <v>2017</v>
      </c>
      <c r="J559" t="s">
        <v>17</v>
      </c>
      <c r="K559">
        <v>2</v>
      </c>
      <c r="L559">
        <v>0.26166666666666671</v>
      </c>
      <c r="M559">
        <v>0.52333333333333332</v>
      </c>
      <c r="N559">
        <v>1</v>
      </c>
      <c r="O559">
        <v>0.52333333333333332</v>
      </c>
      <c r="P559">
        <v>2</v>
      </c>
      <c r="Q55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59" s="50">
        <f>DATE(YEAR(tb_list[[#This Row],[Start Date]]),1,1)+(WEEKNUM(tb_list[[#This Row],[Start Date]])-1)*7-WEEKDAY(DATE(YEAR(tb_list[[#This Row],[Start Date]]),1,1))+$V$1</f>
        <v>45234</v>
      </c>
      <c r="S559" s="48">
        <f>IF(R559&gt;tb_list[[#This Row],[Start Date]],WEEKNUM(tb_list[[#This Row],[Start Date]])-1,WEEKNUM(tb_list[[#This Row],[Start Date]]))</f>
        <v>43</v>
      </c>
      <c r="T559">
        <f>YEAR(tb_list[[#This Row],[Start Date]])</f>
        <v>2023</v>
      </c>
    </row>
    <row r="560" spans="1:20" x14ac:dyDescent="0.3">
      <c r="A560">
        <v>171</v>
      </c>
      <c r="B560" t="s">
        <v>578</v>
      </c>
      <c r="C560" t="s">
        <v>16</v>
      </c>
      <c r="D560" t="s">
        <v>4</v>
      </c>
      <c r="E560">
        <v>6.35</v>
      </c>
      <c r="F560" s="50">
        <v>44007</v>
      </c>
      <c r="G560" s="50">
        <v>44012</v>
      </c>
      <c r="H560">
        <v>5</v>
      </c>
      <c r="I560">
        <v>2000</v>
      </c>
      <c r="J560" t="s">
        <v>5</v>
      </c>
      <c r="K560">
        <v>13</v>
      </c>
      <c r="L560">
        <v>0.3947222222222222</v>
      </c>
      <c r="M560">
        <v>5.131388888888889</v>
      </c>
      <c r="N560">
        <v>6</v>
      </c>
      <c r="O560">
        <v>0.85523148148148154</v>
      </c>
      <c r="P560">
        <v>2.166666666666667</v>
      </c>
      <c r="Q56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60" s="50">
        <f>DATE(YEAR(tb_list[[#This Row],[Start Date]]),1,1)+(WEEKNUM(tb_list[[#This Row],[Start Date]])-1)*7-WEEKDAY(DATE(YEAR(tb_list[[#This Row],[Start Date]]),1,1))+$V$1</f>
        <v>44009</v>
      </c>
      <c r="S560" s="48">
        <f>IF(R560&gt;tb_list[[#This Row],[Start Date]],WEEKNUM(tb_list[[#This Row],[Start Date]])-1,WEEKNUM(tb_list[[#This Row],[Start Date]]))</f>
        <v>25</v>
      </c>
      <c r="T560">
        <f>YEAR(tb_list[[#This Row],[Start Date]])</f>
        <v>2020</v>
      </c>
    </row>
    <row r="561" spans="1:20" x14ac:dyDescent="0.3">
      <c r="A561">
        <v>42307</v>
      </c>
      <c r="B561" t="s">
        <v>579</v>
      </c>
      <c r="C561" t="s">
        <v>16</v>
      </c>
      <c r="D561" t="s">
        <v>108</v>
      </c>
      <c r="E561">
        <v>6.14</v>
      </c>
      <c r="F561" s="50">
        <v>44779</v>
      </c>
      <c r="G561" s="50">
        <v>44783</v>
      </c>
      <c r="H561">
        <v>5</v>
      </c>
      <c r="I561">
        <v>2021</v>
      </c>
      <c r="J561" t="s">
        <v>17</v>
      </c>
      <c r="K561">
        <v>12</v>
      </c>
      <c r="L561">
        <v>0.39861111111111108</v>
      </c>
      <c r="M561">
        <v>4.7833333333333332</v>
      </c>
      <c r="N561">
        <v>5</v>
      </c>
      <c r="O561">
        <v>0.95666666666666667</v>
      </c>
      <c r="P561">
        <v>2.4</v>
      </c>
      <c r="Q56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61" s="50">
        <f>DATE(YEAR(tb_list[[#This Row],[Start Date]]),1,1)+(WEEKNUM(tb_list[[#This Row],[Start Date]])-1)*7-WEEKDAY(DATE(YEAR(tb_list[[#This Row],[Start Date]]),1,1))+$V$1</f>
        <v>44779</v>
      </c>
      <c r="S561" s="48">
        <f>IF(R561&gt;tb_list[[#This Row],[Start Date]],WEEKNUM(tb_list[[#This Row],[Start Date]])-1,WEEKNUM(tb_list[[#This Row],[Start Date]]))</f>
        <v>32</v>
      </c>
      <c r="T561">
        <f>YEAR(tb_list[[#This Row],[Start Date]])</f>
        <v>2022</v>
      </c>
    </row>
    <row r="562" spans="1:20" x14ac:dyDescent="0.3">
      <c r="A562">
        <v>39250</v>
      </c>
      <c r="B562" t="s">
        <v>580</v>
      </c>
      <c r="C562" t="s">
        <v>85</v>
      </c>
      <c r="D562" t="s">
        <v>36</v>
      </c>
      <c r="E562">
        <v>7.06</v>
      </c>
      <c r="F562" s="50">
        <v>44076</v>
      </c>
      <c r="G562" s="50">
        <v>44076</v>
      </c>
      <c r="H562">
        <v>5</v>
      </c>
      <c r="I562">
        <v>2019</v>
      </c>
      <c r="J562" t="s">
        <v>19</v>
      </c>
      <c r="K562">
        <v>1</v>
      </c>
      <c r="L562">
        <v>1.083333333333333</v>
      </c>
      <c r="M562">
        <v>1.083333333333333</v>
      </c>
      <c r="N562">
        <v>1</v>
      </c>
      <c r="O562">
        <v>1.083333333333333</v>
      </c>
      <c r="P562">
        <v>1</v>
      </c>
      <c r="Q56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62" s="50">
        <f>DATE(YEAR(tb_list[[#This Row],[Start Date]]),1,1)+(WEEKNUM(tb_list[[#This Row],[Start Date]])-1)*7-WEEKDAY(DATE(YEAR(tb_list[[#This Row],[Start Date]]),1,1))+$V$1</f>
        <v>44079</v>
      </c>
      <c r="S562" s="48">
        <f>IF(R562&gt;tb_list[[#This Row],[Start Date]],WEEKNUM(tb_list[[#This Row],[Start Date]])-1,WEEKNUM(tb_list[[#This Row],[Start Date]]))</f>
        <v>35</v>
      </c>
      <c r="T562">
        <f>YEAR(tb_list[[#This Row],[Start Date]])</f>
        <v>2020</v>
      </c>
    </row>
    <row r="563" spans="1:20" x14ac:dyDescent="0.3">
      <c r="A563">
        <v>48171</v>
      </c>
      <c r="B563" t="s">
        <v>581</v>
      </c>
      <c r="C563" t="s">
        <v>85</v>
      </c>
      <c r="D563" t="s">
        <v>98</v>
      </c>
      <c r="E563">
        <v>7.88</v>
      </c>
      <c r="F563" s="50">
        <v>44787</v>
      </c>
      <c r="G563" s="50">
        <v>44787</v>
      </c>
      <c r="H563">
        <v>9</v>
      </c>
      <c r="I563">
        <v>2021</v>
      </c>
      <c r="J563" t="s">
        <v>19</v>
      </c>
      <c r="K563">
        <v>1</v>
      </c>
      <c r="L563">
        <v>0.66472222222222221</v>
      </c>
      <c r="M563">
        <v>0.66472222222222221</v>
      </c>
      <c r="N563">
        <v>1</v>
      </c>
      <c r="O563">
        <v>0.66472222222222221</v>
      </c>
      <c r="P563">
        <v>1</v>
      </c>
      <c r="Q56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63" s="50">
        <f>DATE(YEAR(tb_list[[#This Row],[Start Date]]),1,1)+(WEEKNUM(tb_list[[#This Row],[Start Date]])-1)*7-WEEKDAY(DATE(YEAR(tb_list[[#This Row],[Start Date]]),1,1))+$V$1</f>
        <v>44793</v>
      </c>
      <c r="S563" s="48">
        <f>IF(R563&gt;tb_list[[#This Row],[Start Date]],WEEKNUM(tb_list[[#This Row],[Start Date]])-1,WEEKNUM(tb_list[[#This Row],[Start Date]]))</f>
        <v>33</v>
      </c>
      <c r="T563">
        <f>YEAR(tb_list[[#This Row],[Start Date]])</f>
        <v>2022</v>
      </c>
    </row>
    <row r="564" spans="1:20" x14ac:dyDescent="0.3">
      <c r="A564">
        <v>47194</v>
      </c>
      <c r="B564" t="s">
        <v>812</v>
      </c>
      <c r="C564" t="s">
        <v>16</v>
      </c>
      <c r="D564" t="s">
        <v>22</v>
      </c>
      <c r="E564">
        <v>8.5</v>
      </c>
      <c r="F564" s="50">
        <v>45168</v>
      </c>
      <c r="G564" s="50">
        <v>45175</v>
      </c>
      <c r="H564">
        <v>9</v>
      </c>
      <c r="I564">
        <v>2022</v>
      </c>
      <c r="J564" t="s">
        <v>17</v>
      </c>
      <c r="K564">
        <v>25</v>
      </c>
      <c r="L564">
        <v>0.39500000000000002</v>
      </c>
      <c r="M564">
        <v>9.875</v>
      </c>
      <c r="N564">
        <v>8</v>
      </c>
      <c r="O564">
        <v>1.234375</v>
      </c>
      <c r="P564">
        <v>3.125</v>
      </c>
      <c r="Q56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64" s="50">
        <f>DATE(YEAR(tb_list[[#This Row],[Start Date]]),1,1)+(WEEKNUM(tb_list[[#This Row],[Start Date]])-1)*7-WEEKDAY(DATE(YEAR(tb_list[[#This Row],[Start Date]]),1,1))+$V$1</f>
        <v>45171</v>
      </c>
      <c r="S564" s="48">
        <f>IF(R564&gt;tb_list[[#This Row],[Start Date]],WEEKNUM(tb_list[[#This Row],[Start Date]])-1,WEEKNUM(tb_list[[#This Row],[Start Date]]))</f>
        <v>34</v>
      </c>
      <c r="T564">
        <f>YEAR(tb_list[[#This Row],[Start Date]])</f>
        <v>2023</v>
      </c>
    </row>
    <row r="565" spans="1:20" x14ac:dyDescent="0.3">
      <c r="A565">
        <v>48453</v>
      </c>
      <c r="B565" t="s">
        <v>582</v>
      </c>
      <c r="C565" t="s">
        <v>3</v>
      </c>
      <c r="D565" t="s">
        <v>36</v>
      </c>
      <c r="E565">
        <v>7.2</v>
      </c>
      <c r="F565" s="50">
        <v>44879</v>
      </c>
      <c r="G565" s="50">
        <v>44886</v>
      </c>
      <c r="H565">
        <v>9</v>
      </c>
      <c r="I565">
        <v>2021</v>
      </c>
      <c r="J565" t="s">
        <v>19</v>
      </c>
      <c r="K565">
        <v>13</v>
      </c>
      <c r="L565">
        <v>0.4186111111111111</v>
      </c>
      <c r="M565">
        <v>5.4419444444444443</v>
      </c>
      <c r="N565">
        <v>8</v>
      </c>
      <c r="O565">
        <v>0.68024305555555553</v>
      </c>
      <c r="P565">
        <v>1.625</v>
      </c>
      <c r="Q56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65" s="50">
        <f>DATE(YEAR(tb_list[[#This Row],[Start Date]]),1,1)+(WEEKNUM(tb_list[[#This Row],[Start Date]])-1)*7-WEEKDAY(DATE(YEAR(tb_list[[#This Row],[Start Date]]),1,1))+$V$1</f>
        <v>44884</v>
      </c>
      <c r="S565" s="48">
        <f>IF(R565&gt;tb_list[[#This Row],[Start Date]],WEEKNUM(tb_list[[#This Row],[Start Date]])-1,WEEKNUM(tb_list[[#This Row],[Start Date]]))</f>
        <v>46</v>
      </c>
      <c r="T565">
        <f>YEAR(tb_list[[#This Row],[Start Date]])</f>
        <v>2022</v>
      </c>
    </row>
    <row r="566" spans="1:20" x14ac:dyDescent="0.3">
      <c r="A566">
        <v>40685</v>
      </c>
      <c r="B566" t="s">
        <v>583</v>
      </c>
      <c r="C566" t="s">
        <v>16</v>
      </c>
      <c r="D566" t="s">
        <v>59</v>
      </c>
      <c r="E566">
        <v>7.44</v>
      </c>
      <c r="F566" s="50">
        <v>44654</v>
      </c>
      <c r="G566" s="50">
        <v>44677</v>
      </c>
      <c r="H566">
        <v>5</v>
      </c>
      <c r="I566">
        <v>2021</v>
      </c>
      <c r="J566" t="s">
        <v>17</v>
      </c>
      <c r="K566">
        <v>12</v>
      </c>
      <c r="L566">
        <v>0.40555555555555561</v>
      </c>
      <c r="M566">
        <v>4.8666666666666671</v>
      </c>
      <c r="N566">
        <v>24</v>
      </c>
      <c r="O566">
        <v>0.20277777777777781</v>
      </c>
      <c r="P566">
        <v>0.5</v>
      </c>
      <c r="Q56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66" s="50">
        <f>DATE(YEAR(tb_list[[#This Row],[Start Date]]),1,1)+(WEEKNUM(tb_list[[#This Row],[Start Date]])-1)*7-WEEKDAY(DATE(YEAR(tb_list[[#This Row],[Start Date]]),1,1))+$V$1</f>
        <v>44660</v>
      </c>
      <c r="S566" s="48">
        <f>IF(R566&gt;tb_list[[#This Row],[Start Date]],WEEKNUM(tb_list[[#This Row],[Start Date]])-1,WEEKNUM(tb_list[[#This Row],[Start Date]]))</f>
        <v>14</v>
      </c>
      <c r="T566">
        <f>YEAR(tb_list[[#This Row],[Start Date]])</f>
        <v>2022</v>
      </c>
    </row>
    <row r="567" spans="1:20" x14ac:dyDescent="0.3">
      <c r="A567">
        <v>39995</v>
      </c>
      <c r="B567" t="s">
        <v>813</v>
      </c>
      <c r="C567" t="s">
        <v>8</v>
      </c>
      <c r="D567" t="s">
        <v>62</v>
      </c>
      <c r="E567">
        <v>7</v>
      </c>
      <c r="F567" s="50">
        <v>43727</v>
      </c>
      <c r="G567" s="50">
        <v>43727</v>
      </c>
      <c r="H567">
        <v>7</v>
      </c>
      <c r="I567">
        <v>2019</v>
      </c>
      <c r="J567" t="s">
        <v>5</v>
      </c>
      <c r="K567">
        <v>1</v>
      </c>
      <c r="L567">
        <v>1.833333333333333E-2</v>
      </c>
      <c r="M567">
        <v>1.833333333333333E-2</v>
      </c>
      <c r="N567">
        <v>1</v>
      </c>
      <c r="O567">
        <v>1.833333333333333E-2</v>
      </c>
      <c r="P567">
        <v>1</v>
      </c>
      <c r="Q56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67" s="50">
        <f>DATE(YEAR(tb_list[[#This Row],[Start Date]]),1,1)+(WEEKNUM(tb_list[[#This Row],[Start Date]])-1)*7-WEEKDAY(DATE(YEAR(tb_list[[#This Row],[Start Date]]),1,1))+$V$1</f>
        <v>43729</v>
      </c>
      <c r="S567" s="48">
        <f>IF(R567&gt;tb_list[[#This Row],[Start Date]],WEEKNUM(tb_list[[#This Row],[Start Date]])-1,WEEKNUM(tb_list[[#This Row],[Start Date]]))</f>
        <v>37</v>
      </c>
      <c r="T567">
        <f>YEAR(tb_list[[#This Row],[Start Date]])</f>
        <v>2019</v>
      </c>
    </row>
    <row r="568" spans="1:20" x14ac:dyDescent="0.3">
      <c r="A568">
        <v>37262</v>
      </c>
      <c r="B568" t="s">
        <v>814</v>
      </c>
      <c r="C568" t="s">
        <v>85</v>
      </c>
      <c r="D568" t="s">
        <v>108</v>
      </c>
      <c r="E568">
        <v>6.43</v>
      </c>
      <c r="F568" s="50">
        <v>45193</v>
      </c>
      <c r="G568" s="50">
        <v>45193</v>
      </c>
      <c r="H568">
        <v>6</v>
      </c>
      <c r="I568">
        <v>2019</v>
      </c>
      <c r="J568" t="s">
        <v>17</v>
      </c>
      <c r="K568">
        <v>1</v>
      </c>
      <c r="L568">
        <v>1.961111111111111</v>
      </c>
      <c r="M568">
        <v>1.961111111111111</v>
      </c>
      <c r="N568">
        <v>1</v>
      </c>
      <c r="O568">
        <v>1.961111111111111</v>
      </c>
      <c r="P568">
        <v>1</v>
      </c>
      <c r="Q56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68" s="50">
        <f>DATE(YEAR(tb_list[[#This Row],[Start Date]]),1,1)+(WEEKNUM(tb_list[[#This Row],[Start Date]])-1)*7-WEEKDAY(DATE(YEAR(tb_list[[#This Row],[Start Date]]),1,1))+$V$1</f>
        <v>45199</v>
      </c>
      <c r="S568" s="48">
        <f>IF(R568&gt;tb_list[[#This Row],[Start Date]],WEEKNUM(tb_list[[#This Row],[Start Date]])-1,WEEKNUM(tb_list[[#This Row],[Start Date]]))</f>
        <v>38</v>
      </c>
      <c r="T568">
        <f>YEAR(tb_list[[#This Row],[Start Date]])</f>
        <v>2023</v>
      </c>
    </row>
    <row r="569" spans="1:20" x14ac:dyDescent="0.3">
      <c r="A569">
        <v>45055</v>
      </c>
      <c r="B569" t="s">
        <v>584</v>
      </c>
      <c r="C569" t="s">
        <v>16</v>
      </c>
      <c r="D569" t="s">
        <v>22</v>
      </c>
      <c r="E569">
        <v>7.79</v>
      </c>
      <c r="F569" s="50">
        <v>44886</v>
      </c>
      <c r="G569" s="50">
        <v>44903</v>
      </c>
      <c r="H569">
        <v>5</v>
      </c>
      <c r="I569">
        <v>2021</v>
      </c>
      <c r="J569" t="s">
        <v>19</v>
      </c>
      <c r="K569">
        <v>12</v>
      </c>
      <c r="L569">
        <v>0.3988888888888889</v>
      </c>
      <c r="M569">
        <v>4.7866666666666671</v>
      </c>
      <c r="N569">
        <v>18</v>
      </c>
      <c r="O569">
        <v>0.26592592592592601</v>
      </c>
      <c r="P569">
        <v>0.66666666666666663</v>
      </c>
      <c r="Q56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69" s="50">
        <f>DATE(YEAR(tb_list[[#This Row],[Start Date]]),1,1)+(WEEKNUM(tb_list[[#This Row],[Start Date]])-1)*7-WEEKDAY(DATE(YEAR(tb_list[[#This Row],[Start Date]]),1,1))+$V$1</f>
        <v>44891</v>
      </c>
      <c r="S569" s="48">
        <f>IF(R569&gt;tb_list[[#This Row],[Start Date]],WEEKNUM(tb_list[[#This Row],[Start Date]])-1,WEEKNUM(tb_list[[#This Row],[Start Date]]))</f>
        <v>47</v>
      </c>
      <c r="T569">
        <f>YEAR(tb_list[[#This Row],[Start Date]])</f>
        <v>2022</v>
      </c>
    </row>
    <row r="570" spans="1:20" x14ac:dyDescent="0.3">
      <c r="A570">
        <v>49830</v>
      </c>
      <c r="B570" t="s">
        <v>585</v>
      </c>
      <c r="C570" t="s">
        <v>69</v>
      </c>
      <c r="D570" t="s">
        <v>31</v>
      </c>
      <c r="E570">
        <v>6.83</v>
      </c>
      <c r="F570" s="50">
        <v>44990</v>
      </c>
      <c r="G570" s="50">
        <v>44990</v>
      </c>
      <c r="H570">
        <v>5</v>
      </c>
      <c r="I570">
        <v>2021</v>
      </c>
      <c r="J570" t="s">
        <v>5</v>
      </c>
      <c r="K570">
        <v>1</v>
      </c>
      <c r="L570">
        <v>4.9722222222222223E-2</v>
      </c>
      <c r="M570">
        <v>4.9722222222222223E-2</v>
      </c>
      <c r="N570">
        <v>1</v>
      </c>
      <c r="O570">
        <v>4.9722222222222223E-2</v>
      </c>
      <c r="P570">
        <v>1</v>
      </c>
      <c r="Q57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70" s="50">
        <f>DATE(YEAR(tb_list[[#This Row],[Start Date]]),1,1)+(WEEKNUM(tb_list[[#This Row],[Start Date]])-1)*7-WEEKDAY(DATE(YEAR(tb_list[[#This Row],[Start Date]]),1,1))+$V$1</f>
        <v>44996</v>
      </c>
      <c r="S570" s="48">
        <f>IF(R570&gt;tb_list[[#This Row],[Start Date]],WEEKNUM(tb_list[[#This Row],[Start Date]])-1,WEEKNUM(tb_list[[#This Row],[Start Date]]))</f>
        <v>9</v>
      </c>
      <c r="T570">
        <f>YEAR(tb_list[[#This Row],[Start Date]])</f>
        <v>2023</v>
      </c>
    </row>
    <row r="571" spans="1:20" x14ac:dyDescent="0.3">
      <c r="A571">
        <v>42668</v>
      </c>
      <c r="B571" t="s">
        <v>586</v>
      </c>
      <c r="C571" t="s">
        <v>16</v>
      </c>
      <c r="D571" t="s">
        <v>4</v>
      </c>
      <c r="E571">
        <v>7.24</v>
      </c>
      <c r="F571" s="50">
        <v>44236</v>
      </c>
      <c r="G571" s="50">
        <v>44247</v>
      </c>
      <c r="H571">
        <v>7</v>
      </c>
      <c r="I571">
        <v>2020</v>
      </c>
      <c r="J571" t="s">
        <v>19</v>
      </c>
      <c r="K571">
        <v>11</v>
      </c>
      <c r="L571">
        <v>0.38750000000000001</v>
      </c>
      <c r="M571">
        <v>4.2625000000000002</v>
      </c>
      <c r="N571">
        <v>12</v>
      </c>
      <c r="O571">
        <v>0.35520833333333329</v>
      </c>
      <c r="P571">
        <v>0.91666666666666663</v>
      </c>
      <c r="Q57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71" s="50">
        <f>DATE(YEAR(tb_list[[#This Row],[Start Date]]),1,1)+(WEEKNUM(tb_list[[#This Row],[Start Date]])-1)*7-WEEKDAY(DATE(YEAR(tb_list[[#This Row],[Start Date]]),1,1))+$V$1</f>
        <v>44240</v>
      </c>
      <c r="S571" s="48">
        <f>IF(R571&gt;tb_list[[#This Row],[Start Date]],WEEKNUM(tb_list[[#This Row],[Start Date]])-1,WEEKNUM(tb_list[[#This Row],[Start Date]]))</f>
        <v>6</v>
      </c>
      <c r="T571">
        <f>YEAR(tb_list[[#This Row],[Start Date]])</f>
        <v>2021</v>
      </c>
    </row>
    <row r="572" spans="1:20" x14ac:dyDescent="0.3">
      <c r="A572">
        <v>48556</v>
      </c>
      <c r="B572" t="s">
        <v>587</v>
      </c>
      <c r="C572" t="s">
        <v>16</v>
      </c>
      <c r="D572" t="s">
        <v>98</v>
      </c>
      <c r="E572">
        <v>7.15</v>
      </c>
      <c r="F572" s="50">
        <v>44844</v>
      </c>
      <c r="G572" s="50">
        <v>44875</v>
      </c>
      <c r="H572">
        <v>9</v>
      </c>
      <c r="I572">
        <v>2021</v>
      </c>
      <c r="J572" t="s">
        <v>19</v>
      </c>
      <c r="K572">
        <v>12</v>
      </c>
      <c r="L572">
        <v>0.39444444444444438</v>
      </c>
      <c r="M572">
        <v>4.7333333333333334</v>
      </c>
      <c r="N572">
        <v>32</v>
      </c>
      <c r="O572">
        <v>0.1479166666666667</v>
      </c>
      <c r="P572">
        <v>0.375</v>
      </c>
      <c r="Q57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72" s="50">
        <f>DATE(YEAR(tb_list[[#This Row],[Start Date]]),1,1)+(WEEKNUM(tb_list[[#This Row],[Start Date]])-1)*7-WEEKDAY(DATE(YEAR(tb_list[[#This Row],[Start Date]]),1,1))+$V$1</f>
        <v>44849</v>
      </c>
      <c r="S572" s="48">
        <f>IF(R572&gt;tb_list[[#This Row],[Start Date]],WEEKNUM(tb_list[[#This Row],[Start Date]])-1,WEEKNUM(tb_list[[#This Row],[Start Date]]))</f>
        <v>41</v>
      </c>
      <c r="T572">
        <f>YEAR(tb_list[[#This Row],[Start Date]])</f>
        <v>2022</v>
      </c>
    </row>
    <row r="573" spans="1:20" x14ac:dyDescent="0.3">
      <c r="A573">
        <v>39479</v>
      </c>
      <c r="B573" t="s">
        <v>815</v>
      </c>
      <c r="C573" t="s">
        <v>85</v>
      </c>
      <c r="D573" t="s">
        <v>122</v>
      </c>
      <c r="F573" s="50">
        <v>45227</v>
      </c>
      <c r="G573" s="50">
        <v>45227</v>
      </c>
      <c r="H573">
        <v>4</v>
      </c>
      <c r="I573">
        <v>2019</v>
      </c>
      <c r="J573" t="s">
        <v>17</v>
      </c>
      <c r="K573">
        <v>1</v>
      </c>
      <c r="L573">
        <v>1.6166666666666669</v>
      </c>
      <c r="M573">
        <v>1.6166666666666669</v>
      </c>
      <c r="N573">
        <v>1</v>
      </c>
      <c r="O573">
        <v>1.6166666666666669</v>
      </c>
      <c r="P573">
        <v>1</v>
      </c>
      <c r="Q57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73" s="50">
        <f>DATE(YEAR(tb_list[[#This Row],[Start Date]]),1,1)+(WEEKNUM(tb_list[[#This Row],[Start Date]])-1)*7-WEEKDAY(DATE(YEAR(tb_list[[#This Row],[Start Date]]),1,1))+$V$1</f>
        <v>45227</v>
      </c>
      <c r="S573" s="48">
        <f>IF(R573&gt;tb_list[[#This Row],[Start Date]],WEEKNUM(tb_list[[#This Row],[Start Date]])-1,WEEKNUM(tb_list[[#This Row],[Start Date]]))</f>
        <v>43</v>
      </c>
      <c r="T573">
        <f>YEAR(tb_list[[#This Row],[Start Date]])</f>
        <v>2023</v>
      </c>
    </row>
    <row r="574" spans="1:20" x14ac:dyDescent="0.3">
      <c r="A574">
        <v>46471</v>
      </c>
      <c r="B574" t="s">
        <v>588</v>
      </c>
      <c r="C574" t="s">
        <v>16</v>
      </c>
      <c r="D574" t="s">
        <v>59</v>
      </c>
      <c r="E574">
        <v>6.38</v>
      </c>
      <c r="F574" s="50">
        <v>44748</v>
      </c>
      <c r="G574" s="50">
        <v>44755</v>
      </c>
      <c r="H574">
        <v>7</v>
      </c>
      <c r="I574">
        <v>2021</v>
      </c>
      <c r="J574" t="s">
        <v>5</v>
      </c>
      <c r="K574">
        <v>12</v>
      </c>
      <c r="L574">
        <v>0.42916666666666659</v>
      </c>
      <c r="M574">
        <v>5.1499999999999986</v>
      </c>
      <c r="N574">
        <v>8</v>
      </c>
      <c r="O574">
        <v>0.64374999999999993</v>
      </c>
      <c r="P574">
        <v>1.5</v>
      </c>
      <c r="Q57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74" s="50">
        <f>DATE(YEAR(tb_list[[#This Row],[Start Date]]),1,1)+(WEEKNUM(tb_list[[#This Row],[Start Date]])-1)*7-WEEKDAY(DATE(YEAR(tb_list[[#This Row],[Start Date]]),1,1))+$V$1</f>
        <v>44751</v>
      </c>
      <c r="S574" s="48">
        <f>IF(R574&gt;tb_list[[#This Row],[Start Date]],WEEKNUM(tb_list[[#This Row],[Start Date]])-1,WEEKNUM(tb_list[[#This Row],[Start Date]]))</f>
        <v>27</v>
      </c>
      <c r="T574">
        <f>YEAR(tb_list[[#This Row],[Start Date]])</f>
        <v>2022</v>
      </c>
    </row>
    <row r="575" spans="1:20" x14ac:dyDescent="0.3">
      <c r="A575">
        <v>35790</v>
      </c>
      <c r="B575" t="s">
        <v>589</v>
      </c>
      <c r="C575" t="s">
        <v>16</v>
      </c>
      <c r="D575" t="s">
        <v>59</v>
      </c>
      <c r="E575">
        <v>7.97</v>
      </c>
      <c r="F575" s="50">
        <v>43612</v>
      </c>
      <c r="G575" s="50">
        <v>43636</v>
      </c>
      <c r="H575">
        <v>8</v>
      </c>
      <c r="I575">
        <v>2019</v>
      </c>
      <c r="J575" t="s">
        <v>9</v>
      </c>
      <c r="K575">
        <v>25</v>
      </c>
      <c r="L575">
        <v>0.4</v>
      </c>
      <c r="M575">
        <v>10</v>
      </c>
      <c r="N575">
        <v>25</v>
      </c>
      <c r="O575">
        <v>0.4</v>
      </c>
      <c r="P575">
        <v>1</v>
      </c>
      <c r="Q57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75" s="50">
        <f>DATE(YEAR(tb_list[[#This Row],[Start Date]]),1,1)+(WEEKNUM(tb_list[[#This Row],[Start Date]])-1)*7-WEEKDAY(DATE(YEAR(tb_list[[#This Row],[Start Date]]),1,1))+$V$1</f>
        <v>43617</v>
      </c>
      <c r="S575" s="48">
        <f>IF(R575&gt;tb_list[[#This Row],[Start Date]],WEEKNUM(tb_list[[#This Row],[Start Date]])-1,WEEKNUM(tb_list[[#This Row],[Start Date]]))</f>
        <v>21</v>
      </c>
      <c r="T575">
        <f>YEAR(tb_list[[#This Row],[Start Date]])</f>
        <v>2019</v>
      </c>
    </row>
    <row r="576" spans="1:20" x14ac:dyDescent="0.3">
      <c r="A576">
        <v>40594</v>
      </c>
      <c r="B576" t="s">
        <v>590</v>
      </c>
      <c r="C576" t="s">
        <v>16</v>
      </c>
      <c r="D576" t="s">
        <v>59</v>
      </c>
      <c r="E576">
        <v>6.33</v>
      </c>
      <c r="F576" s="50">
        <v>44426</v>
      </c>
      <c r="G576" s="50">
        <v>44437</v>
      </c>
      <c r="H576">
        <v>4</v>
      </c>
      <c r="I576">
        <v>2021</v>
      </c>
      <c r="J576" t="s">
        <v>9</v>
      </c>
      <c r="K576">
        <v>12</v>
      </c>
      <c r="L576">
        <v>0.3947222222222222</v>
      </c>
      <c r="M576">
        <v>4.7366666666666664</v>
      </c>
      <c r="N576">
        <v>12</v>
      </c>
      <c r="O576">
        <v>0.3947222222222222</v>
      </c>
      <c r="P576">
        <v>1</v>
      </c>
      <c r="Q57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76" s="50">
        <f>DATE(YEAR(tb_list[[#This Row],[Start Date]]),1,1)+(WEEKNUM(tb_list[[#This Row],[Start Date]])-1)*7-WEEKDAY(DATE(YEAR(tb_list[[#This Row],[Start Date]]),1,1))+$V$1</f>
        <v>44429</v>
      </c>
      <c r="S576" s="48">
        <f>IF(R576&gt;tb_list[[#This Row],[Start Date]],WEEKNUM(tb_list[[#This Row],[Start Date]])-1,WEEKNUM(tb_list[[#This Row],[Start Date]]))</f>
        <v>33</v>
      </c>
      <c r="T576">
        <f>YEAR(tb_list[[#This Row],[Start Date]])</f>
        <v>2021</v>
      </c>
    </row>
    <row r="577" spans="1:20" x14ac:dyDescent="0.3">
      <c r="A577">
        <v>38610</v>
      </c>
      <c r="B577" t="s">
        <v>591</v>
      </c>
      <c r="C577" t="s">
        <v>16</v>
      </c>
      <c r="D577" t="s">
        <v>22</v>
      </c>
      <c r="E577">
        <v>6.4</v>
      </c>
      <c r="F577" s="50">
        <v>43743</v>
      </c>
      <c r="G577" s="50">
        <v>43747</v>
      </c>
      <c r="H577">
        <v>6</v>
      </c>
      <c r="I577">
        <v>2019</v>
      </c>
      <c r="J577" t="s">
        <v>5</v>
      </c>
      <c r="K577">
        <v>12</v>
      </c>
      <c r="L577">
        <v>0.20833333333333329</v>
      </c>
      <c r="M577">
        <v>2.5</v>
      </c>
      <c r="N577">
        <v>5</v>
      </c>
      <c r="O577">
        <v>0.5</v>
      </c>
      <c r="P577">
        <v>2.4</v>
      </c>
      <c r="Q57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77" s="50">
        <f>DATE(YEAR(tb_list[[#This Row],[Start Date]]),1,1)+(WEEKNUM(tb_list[[#This Row],[Start Date]])-1)*7-WEEKDAY(DATE(YEAR(tb_list[[#This Row],[Start Date]]),1,1))+$V$1</f>
        <v>43743</v>
      </c>
      <c r="S577" s="48">
        <f>IF(R577&gt;tb_list[[#This Row],[Start Date]],WEEKNUM(tb_list[[#This Row],[Start Date]])-1,WEEKNUM(tb_list[[#This Row],[Start Date]]))</f>
        <v>40</v>
      </c>
      <c r="T577">
        <f>YEAR(tb_list[[#This Row],[Start Date]])</f>
        <v>2019</v>
      </c>
    </row>
    <row r="578" spans="1:20" x14ac:dyDescent="0.3">
      <c r="A578">
        <v>41762</v>
      </c>
      <c r="B578" t="s">
        <v>592</v>
      </c>
      <c r="C578" t="s">
        <v>16</v>
      </c>
      <c r="D578" t="s">
        <v>22</v>
      </c>
      <c r="E578">
        <v>7.16</v>
      </c>
      <c r="F578" s="50">
        <v>44522</v>
      </c>
      <c r="G578" s="50">
        <v>44537</v>
      </c>
      <c r="H578">
        <v>6</v>
      </c>
      <c r="I578">
        <v>2021</v>
      </c>
      <c r="J578" t="s">
        <v>9</v>
      </c>
      <c r="K578">
        <v>12</v>
      </c>
      <c r="L578">
        <v>0.3972222222222222</v>
      </c>
      <c r="M578">
        <v>4.7666666666666666</v>
      </c>
      <c r="N578">
        <v>16</v>
      </c>
      <c r="O578">
        <v>0.29791666666666672</v>
      </c>
      <c r="P578">
        <v>0.75</v>
      </c>
      <c r="Q57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78" s="50">
        <f>DATE(YEAR(tb_list[[#This Row],[Start Date]]),1,1)+(WEEKNUM(tb_list[[#This Row],[Start Date]])-1)*7-WEEKDAY(DATE(YEAR(tb_list[[#This Row],[Start Date]]),1,1))+$V$1</f>
        <v>44527</v>
      </c>
      <c r="S578" s="48">
        <f>IF(R578&gt;tb_list[[#This Row],[Start Date]],WEEKNUM(tb_list[[#This Row],[Start Date]])-1,WEEKNUM(tb_list[[#This Row],[Start Date]]))</f>
        <v>47</v>
      </c>
      <c r="T578">
        <f>YEAR(tb_list[[#This Row],[Start Date]])</f>
        <v>2021</v>
      </c>
    </row>
    <row r="579" spans="1:20" x14ac:dyDescent="0.3">
      <c r="A579">
        <v>46587</v>
      </c>
      <c r="B579" t="s">
        <v>594</v>
      </c>
      <c r="C579" t="s">
        <v>8</v>
      </c>
      <c r="D579" t="s">
        <v>22</v>
      </c>
      <c r="E579">
        <v>7.21</v>
      </c>
      <c r="F579" s="50">
        <v>44537</v>
      </c>
      <c r="G579" s="50">
        <v>44537</v>
      </c>
      <c r="H579">
        <v>6</v>
      </c>
      <c r="I579">
        <v>2021</v>
      </c>
      <c r="J579" t="s">
        <v>17</v>
      </c>
      <c r="K579">
        <v>1</v>
      </c>
      <c r="L579">
        <v>0.3972222222222222</v>
      </c>
      <c r="M579">
        <v>0.3972222222222222</v>
      </c>
      <c r="N579">
        <v>1</v>
      </c>
      <c r="O579">
        <v>0.3972222222222222</v>
      </c>
      <c r="P579">
        <v>1</v>
      </c>
      <c r="Q57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79" s="50">
        <f>DATE(YEAR(tb_list[[#This Row],[Start Date]]),1,1)+(WEEKNUM(tb_list[[#This Row],[Start Date]])-1)*7-WEEKDAY(DATE(YEAR(tb_list[[#This Row],[Start Date]]),1,1))+$V$1</f>
        <v>44541</v>
      </c>
      <c r="S579" s="48">
        <f>IF(R579&gt;tb_list[[#This Row],[Start Date]],WEEKNUM(tb_list[[#This Row],[Start Date]])-1,WEEKNUM(tb_list[[#This Row],[Start Date]]))</f>
        <v>49</v>
      </c>
      <c r="T579">
        <f>YEAR(tb_list[[#This Row],[Start Date]])</f>
        <v>2021</v>
      </c>
    </row>
    <row r="580" spans="1:20" x14ac:dyDescent="0.3">
      <c r="A580">
        <v>38826</v>
      </c>
      <c r="B580" t="s">
        <v>595</v>
      </c>
      <c r="C580" t="s">
        <v>85</v>
      </c>
      <c r="D580" t="s">
        <v>4</v>
      </c>
      <c r="E580">
        <v>8.2799999999999994</v>
      </c>
      <c r="F580" s="50">
        <v>44229</v>
      </c>
      <c r="G580" s="50">
        <v>44229</v>
      </c>
      <c r="H580">
        <v>9</v>
      </c>
      <c r="I580">
        <v>2019</v>
      </c>
      <c r="J580" t="s">
        <v>5</v>
      </c>
      <c r="K580">
        <v>1</v>
      </c>
      <c r="L580">
        <v>1.8702777777777779</v>
      </c>
      <c r="M580">
        <v>1.8702777777777779</v>
      </c>
      <c r="N580">
        <v>1</v>
      </c>
      <c r="O580">
        <v>1.8702777777777779</v>
      </c>
      <c r="P580">
        <v>1</v>
      </c>
      <c r="Q58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80" s="50">
        <f>DATE(YEAR(tb_list[[#This Row],[Start Date]]),1,1)+(WEEKNUM(tb_list[[#This Row],[Start Date]])-1)*7-WEEKDAY(DATE(YEAR(tb_list[[#This Row],[Start Date]]),1,1))+$V$1</f>
        <v>44233</v>
      </c>
      <c r="S580" s="48">
        <f>IF(R580&gt;tb_list[[#This Row],[Start Date]],WEEKNUM(tb_list[[#This Row],[Start Date]])-1,WEEKNUM(tb_list[[#This Row],[Start Date]]))</f>
        <v>5</v>
      </c>
      <c r="T580">
        <f>YEAR(tb_list[[#This Row],[Start Date]])</f>
        <v>2021</v>
      </c>
    </row>
    <row r="581" spans="1:20" x14ac:dyDescent="0.3">
      <c r="A581">
        <v>43690</v>
      </c>
      <c r="B581" t="s">
        <v>596</v>
      </c>
      <c r="C581" t="s">
        <v>3</v>
      </c>
      <c r="D581" t="s">
        <v>62</v>
      </c>
      <c r="E581">
        <v>6.71</v>
      </c>
      <c r="F581" s="50">
        <v>44778</v>
      </c>
      <c r="G581" s="50">
        <v>44787</v>
      </c>
      <c r="H581">
        <v>5</v>
      </c>
      <c r="I581">
        <v>2021</v>
      </c>
      <c r="J581" t="s">
        <v>9</v>
      </c>
      <c r="K581">
        <v>12</v>
      </c>
      <c r="L581">
        <v>0.41666666666666669</v>
      </c>
      <c r="M581">
        <v>5</v>
      </c>
      <c r="N581">
        <v>10</v>
      </c>
      <c r="O581">
        <v>0.5</v>
      </c>
      <c r="P581">
        <v>1.2</v>
      </c>
      <c r="Q58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81" s="50">
        <f>DATE(YEAR(tb_list[[#This Row],[Start Date]]),1,1)+(WEEKNUM(tb_list[[#This Row],[Start Date]])-1)*7-WEEKDAY(DATE(YEAR(tb_list[[#This Row],[Start Date]]),1,1))+$V$1</f>
        <v>44779</v>
      </c>
      <c r="S581" s="48">
        <f>IF(R581&gt;tb_list[[#This Row],[Start Date]],WEEKNUM(tb_list[[#This Row],[Start Date]])-1,WEEKNUM(tb_list[[#This Row],[Start Date]]))</f>
        <v>31</v>
      </c>
      <c r="T581">
        <f>YEAR(tb_list[[#This Row],[Start Date]])</f>
        <v>2022</v>
      </c>
    </row>
    <row r="582" spans="1:20" x14ac:dyDescent="0.3">
      <c r="A582">
        <v>41353</v>
      </c>
      <c r="B582" t="s">
        <v>597</v>
      </c>
      <c r="C582" t="s">
        <v>16</v>
      </c>
      <c r="D582" t="s">
        <v>62</v>
      </c>
      <c r="E582">
        <v>7.07</v>
      </c>
      <c r="F582" s="50">
        <v>44325</v>
      </c>
      <c r="G582" s="50">
        <v>44328</v>
      </c>
      <c r="H582">
        <v>7</v>
      </c>
      <c r="I582">
        <v>2020</v>
      </c>
      <c r="J582" t="s">
        <v>5</v>
      </c>
      <c r="K582">
        <v>13</v>
      </c>
      <c r="L582">
        <v>0.39444444444444438</v>
      </c>
      <c r="M582">
        <v>5.1277777777777773</v>
      </c>
      <c r="N582">
        <v>4</v>
      </c>
      <c r="O582">
        <v>1.2819444444444441</v>
      </c>
      <c r="P582">
        <v>3.25</v>
      </c>
      <c r="Q58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82" s="50">
        <f>DATE(YEAR(tb_list[[#This Row],[Start Date]]),1,1)+(WEEKNUM(tb_list[[#This Row],[Start Date]])-1)*7-WEEKDAY(DATE(YEAR(tb_list[[#This Row],[Start Date]]),1,1))+$V$1</f>
        <v>44331</v>
      </c>
      <c r="S582" s="48">
        <f>IF(R582&gt;tb_list[[#This Row],[Start Date]],WEEKNUM(tb_list[[#This Row],[Start Date]])-1,WEEKNUM(tb_list[[#This Row],[Start Date]]))</f>
        <v>19</v>
      </c>
      <c r="T582">
        <f>YEAR(tb_list[[#This Row],[Start Date]])</f>
        <v>2021</v>
      </c>
    </row>
    <row r="583" spans="1:20" x14ac:dyDescent="0.3">
      <c r="A583">
        <v>50689</v>
      </c>
      <c r="B583" t="s">
        <v>598</v>
      </c>
      <c r="C583" t="s">
        <v>3</v>
      </c>
      <c r="D583" t="s">
        <v>4</v>
      </c>
      <c r="E583">
        <v>6.39</v>
      </c>
      <c r="F583" s="50">
        <v>44905</v>
      </c>
      <c r="G583" s="50">
        <v>44916</v>
      </c>
      <c r="H583">
        <v>8</v>
      </c>
      <c r="I583">
        <v>2021</v>
      </c>
      <c r="J583" t="s">
        <v>19</v>
      </c>
      <c r="K583">
        <v>8</v>
      </c>
      <c r="L583">
        <v>0.245</v>
      </c>
      <c r="M583">
        <v>1.96</v>
      </c>
      <c r="N583">
        <v>12</v>
      </c>
      <c r="O583">
        <v>0.1633333333333333</v>
      </c>
      <c r="P583">
        <v>0.66666666666666663</v>
      </c>
      <c r="Q58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83" s="50">
        <f>DATE(YEAR(tb_list[[#This Row],[Start Date]]),1,1)+(WEEKNUM(tb_list[[#This Row],[Start Date]])-1)*7-WEEKDAY(DATE(YEAR(tb_list[[#This Row],[Start Date]]),1,1))+$V$1</f>
        <v>44905</v>
      </c>
      <c r="S583" s="48">
        <f>IF(R583&gt;tb_list[[#This Row],[Start Date]],WEEKNUM(tb_list[[#This Row],[Start Date]])-1,WEEKNUM(tb_list[[#This Row],[Start Date]]))</f>
        <v>50</v>
      </c>
      <c r="T583">
        <f>YEAR(tb_list[[#This Row],[Start Date]])</f>
        <v>2022</v>
      </c>
    </row>
    <row r="584" spans="1:20" x14ac:dyDescent="0.3">
      <c r="A584">
        <v>49049</v>
      </c>
      <c r="B584" t="s">
        <v>599</v>
      </c>
      <c r="C584" t="s">
        <v>69</v>
      </c>
      <c r="D584" t="s">
        <v>4</v>
      </c>
      <c r="E584">
        <v>6.67</v>
      </c>
      <c r="F584" s="50">
        <v>44990</v>
      </c>
      <c r="G584" s="50">
        <v>44990</v>
      </c>
      <c r="H584">
        <v>7</v>
      </c>
      <c r="I584">
        <v>2021</v>
      </c>
      <c r="J584" t="s">
        <v>17</v>
      </c>
      <c r="K584">
        <v>1</v>
      </c>
      <c r="L584">
        <v>6.6666666666666666E-2</v>
      </c>
      <c r="M584">
        <v>6.6666666666666666E-2</v>
      </c>
      <c r="N584">
        <v>1</v>
      </c>
      <c r="O584">
        <v>6.6666666666666666E-2</v>
      </c>
      <c r="P584">
        <v>1</v>
      </c>
      <c r="Q58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84" s="50">
        <f>DATE(YEAR(tb_list[[#This Row],[Start Date]]),1,1)+(WEEKNUM(tb_list[[#This Row],[Start Date]])-1)*7-WEEKDAY(DATE(YEAR(tb_list[[#This Row],[Start Date]]),1,1))+$V$1</f>
        <v>44996</v>
      </c>
      <c r="S584" s="48">
        <f>IF(R584&gt;tb_list[[#This Row],[Start Date]],WEEKNUM(tb_list[[#This Row],[Start Date]])-1,WEEKNUM(tb_list[[#This Row],[Start Date]]))</f>
        <v>9</v>
      </c>
      <c r="T584">
        <f>YEAR(tb_list[[#This Row],[Start Date]])</f>
        <v>2023</v>
      </c>
    </row>
    <row r="585" spans="1:20" x14ac:dyDescent="0.3">
      <c r="A585">
        <v>15399</v>
      </c>
      <c r="B585" t="s">
        <v>816</v>
      </c>
      <c r="C585" t="s">
        <v>85</v>
      </c>
      <c r="D585" t="s">
        <v>22</v>
      </c>
      <c r="E585">
        <v>5.67</v>
      </c>
      <c r="F585" s="50">
        <v>45102</v>
      </c>
      <c r="G585" s="50">
        <v>45102</v>
      </c>
      <c r="H585">
        <v>4</v>
      </c>
      <c r="I585">
        <v>2001</v>
      </c>
      <c r="J585" t="s">
        <v>19</v>
      </c>
      <c r="K585">
        <v>1</v>
      </c>
      <c r="L585">
        <v>1.5</v>
      </c>
      <c r="M585">
        <v>1.5</v>
      </c>
      <c r="N585">
        <v>1</v>
      </c>
      <c r="O585">
        <v>1.5</v>
      </c>
      <c r="P585">
        <v>1</v>
      </c>
      <c r="Q58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85" s="50">
        <f>DATE(YEAR(tb_list[[#This Row],[Start Date]]),1,1)+(WEEKNUM(tb_list[[#This Row],[Start Date]])-1)*7-WEEKDAY(DATE(YEAR(tb_list[[#This Row],[Start Date]]),1,1))+$V$1</f>
        <v>45108</v>
      </c>
      <c r="S585" s="48">
        <f>IF(R585&gt;tb_list[[#This Row],[Start Date]],WEEKNUM(tb_list[[#This Row],[Start Date]])-1,WEEKNUM(tb_list[[#This Row],[Start Date]]))</f>
        <v>25</v>
      </c>
      <c r="T585">
        <f>YEAR(tb_list[[#This Row],[Start Date]])</f>
        <v>2023</v>
      </c>
    </row>
    <row r="586" spans="1:20" x14ac:dyDescent="0.3">
      <c r="A586">
        <v>1048</v>
      </c>
      <c r="B586" t="s">
        <v>817</v>
      </c>
      <c r="C586" t="s">
        <v>16</v>
      </c>
      <c r="D586" t="s">
        <v>4</v>
      </c>
      <c r="E586">
        <v>6.33</v>
      </c>
      <c r="F586" s="50">
        <v>44141</v>
      </c>
      <c r="G586" s="50">
        <v>44144</v>
      </c>
      <c r="H586">
        <v>3</v>
      </c>
      <c r="I586">
        <v>2001</v>
      </c>
      <c r="J586" t="s">
        <v>17</v>
      </c>
      <c r="K586">
        <v>13</v>
      </c>
      <c r="L586">
        <v>0.41666666666666669</v>
      </c>
      <c r="M586">
        <v>5.416666666666667</v>
      </c>
      <c r="N586">
        <v>4</v>
      </c>
      <c r="O586">
        <v>1.354166666666667</v>
      </c>
      <c r="P586">
        <v>3.25</v>
      </c>
      <c r="Q58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86" s="50">
        <f>DATE(YEAR(tb_list[[#This Row],[Start Date]]),1,1)+(WEEKNUM(tb_list[[#This Row],[Start Date]])-1)*7-WEEKDAY(DATE(YEAR(tb_list[[#This Row],[Start Date]]),1,1))+$V$1</f>
        <v>44142</v>
      </c>
      <c r="S586" s="48">
        <f>IF(R586&gt;tb_list[[#This Row],[Start Date]],WEEKNUM(tb_list[[#This Row],[Start Date]])-1,WEEKNUM(tb_list[[#This Row],[Start Date]]))</f>
        <v>44</v>
      </c>
      <c r="T586">
        <f>YEAR(tb_list[[#This Row],[Start Date]])</f>
        <v>2020</v>
      </c>
    </row>
    <row r="587" spans="1:20" x14ac:dyDescent="0.3">
      <c r="A587">
        <v>43693</v>
      </c>
      <c r="B587" t="s">
        <v>600</v>
      </c>
      <c r="C587" t="s">
        <v>3</v>
      </c>
      <c r="D587" t="s">
        <v>22</v>
      </c>
      <c r="E587">
        <v>7.18</v>
      </c>
      <c r="F587" s="50">
        <v>44989</v>
      </c>
      <c r="G587" s="50">
        <v>45013</v>
      </c>
      <c r="H587">
        <v>7</v>
      </c>
      <c r="I587">
        <v>2022</v>
      </c>
      <c r="J587" t="s">
        <v>9</v>
      </c>
      <c r="K587">
        <v>11</v>
      </c>
      <c r="L587">
        <v>0.4861111111111111</v>
      </c>
      <c r="M587">
        <v>5.3472222222222223</v>
      </c>
      <c r="N587">
        <v>25</v>
      </c>
      <c r="O587">
        <v>0.21388888888888891</v>
      </c>
      <c r="P587">
        <v>0.44</v>
      </c>
      <c r="Q58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87" s="50">
        <f>DATE(YEAR(tb_list[[#This Row],[Start Date]]),1,1)+(WEEKNUM(tb_list[[#This Row],[Start Date]])-1)*7-WEEKDAY(DATE(YEAR(tb_list[[#This Row],[Start Date]]),1,1))+$V$1</f>
        <v>44989</v>
      </c>
      <c r="S587" s="48">
        <f>IF(R587&gt;tb_list[[#This Row],[Start Date]],WEEKNUM(tb_list[[#This Row],[Start Date]])-1,WEEKNUM(tb_list[[#This Row],[Start Date]]))</f>
        <v>9</v>
      </c>
      <c r="T587">
        <f>YEAR(tb_list[[#This Row],[Start Date]])</f>
        <v>2023</v>
      </c>
    </row>
    <row r="588" spans="1:20" x14ac:dyDescent="0.3">
      <c r="A588">
        <v>38012</v>
      </c>
      <c r="B588" t="s">
        <v>818</v>
      </c>
      <c r="C588" t="s">
        <v>85</v>
      </c>
      <c r="D588" t="s">
        <v>4</v>
      </c>
      <c r="E588">
        <v>5.6</v>
      </c>
      <c r="F588" s="50">
        <v>44539</v>
      </c>
      <c r="G588" s="50">
        <v>44539</v>
      </c>
      <c r="H588">
        <v>4</v>
      </c>
      <c r="I588">
        <v>2019</v>
      </c>
      <c r="J588" t="s">
        <v>9</v>
      </c>
      <c r="K588">
        <v>1</v>
      </c>
      <c r="L588">
        <v>0.4</v>
      </c>
      <c r="M588">
        <v>0.4</v>
      </c>
      <c r="N588">
        <v>1</v>
      </c>
      <c r="O588">
        <v>0.4</v>
      </c>
      <c r="P588">
        <v>1</v>
      </c>
      <c r="Q58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88" s="50">
        <f>DATE(YEAR(tb_list[[#This Row],[Start Date]]),1,1)+(WEEKNUM(tb_list[[#This Row],[Start Date]])-1)*7-WEEKDAY(DATE(YEAR(tb_list[[#This Row],[Start Date]]),1,1))+$V$1</f>
        <v>44541</v>
      </c>
      <c r="S588" s="48">
        <f>IF(R588&gt;tb_list[[#This Row],[Start Date]],WEEKNUM(tb_list[[#This Row],[Start Date]])-1,WEEKNUM(tb_list[[#This Row],[Start Date]]))</f>
        <v>49</v>
      </c>
      <c r="T588">
        <f>YEAR(tb_list[[#This Row],[Start Date]])</f>
        <v>2021</v>
      </c>
    </row>
    <row r="589" spans="1:20" x14ac:dyDescent="0.3">
      <c r="A589">
        <v>35589</v>
      </c>
      <c r="B589" t="s">
        <v>819</v>
      </c>
      <c r="C589" t="s">
        <v>16</v>
      </c>
      <c r="D589" t="s">
        <v>4</v>
      </c>
      <c r="E589">
        <v>6.79</v>
      </c>
      <c r="F589" s="50">
        <v>45200</v>
      </c>
      <c r="G589" s="50">
        <v>45228</v>
      </c>
      <c r="H589">
        <v>2</v>
      </c>
      <c r="I589">
        <v>2018</v>
      </c>
      <c r="J589" t="s">
        <v>9</v>
      </c>
      <c r="K589">
        <v>24</v>
      </c>
      <c r="L589">
        <v>0.39444444444444438</v>
      </c>
      <c r="M589">
        <v>9.4666666666666668</v>
      </c>
      <c r="N589">
        <v>29</v>
      </c>
      <c r="O589">
        <v>0.32643678160919543</v>
      </c>
      <c r="P589">
        <v>0.82758620689655171</v>
      </c>
      <c r="Q58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89" s="50">
        <f>DATE(YEAR(tb_list[[#This Row],[Start Date]]),1,1)+(WEEKNUM(tb_list[[#This Row],[Start Date]])-1)*7-WEEKDAY(DATE(YEAR(tb_list[[#This Row],[Start Date]]),1,1))+$V$1</f>
        <v>45206</v>
      </c>
      <c r="S589" s="48">
        <f>IF(R589&gt;tb_list[[#This Row],[Start Date]],WEEKNUM(tb_list[[#This Row],[Start Date]])-1,WEEKNUM(tb_list[[#This Row],[Start Date]]))</f>
        <v>39</v>
      </c>
      <c r="T589">
        <f>YEAR(tb_list[[#This Row],[Start Date]])</f>
        <v>2023</v>
      </c>
    </row>
    <row r="590" spans="1:20" x14ac:dyDescent="0.3">
      <c r="A590">
        <v>40901</v>
      </c>
      <c r="B590" t="s">
        <v>820</v>
      </c>
      <c r="C590" t="s">
        <v>50</v>
      </c>
      <c r="D590" t="s">
        <v>108</v>
      </c>
      <c r="E590">
        <v>6.61</v>
      </c>
      <c r="F590" s="50">
        <v>45228</v>
      </c>
      <c r="G590" s="50">
        <v>45231</v>
      </c>
      <c r="H590">
        <v>3</v>
      </c>
      <c r="I590">
        <v>2020</v>
      </c>
      <c r="J590" t="s">
        <v>19</v>
      </c>
      <c r="K590">
        <v>2</v>
      </c>
      <c r="L590">
        <v>0.41666666666666669</v>
      </c>
      <c r="M590">
        <v>0.83333333333333337</v>
      </c>
      <c r="N590">
        <v>4</v>
      </c>
      <c r="O590">
        <v>0.20833333333333329</v>
      </c>
      <c r="P590">
        <v>0.5</v>
      </c>
      <c r="Q59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90" s="50">
        <f>DATE(YEAR(tb_list[[#This Row],[Start Date]]),1,1)+(WEEKNUM(tb_list[[#This Row],[Start Date]])-1)*7-WEEKDAY(DATE(YEAR(tb_list[[#This Row],[Start Date]]),1,1))+$V$1</f>
        <v>45234</v>
      </c>
      <c r="S590" s="48">
        <f>IF(R590&gt;tb_list[[#This Row],[Start Date]],WEEKNUM(tb_list[[#This Row],[Start Date]])-1,WEEKNUM(tb_list[[#This Row],[Start Date]]))</f>
        <v>43</v>
      </c>
      <c r="T590">
        <f>YEAR(tb_list[[#This Row],[Start Date]])</f>
        <v>2023</v>
      </c>
    </row>
    <row r="591" spans="1:20" x14ac:dyDescent="0.3">
      <c r="A591">
        <v>50204</v>
      </c>
      <c r="B591" t="s">
        <v>821</v>
      </c>
      <c r="C591" t="s">
        <v>16</v>
      </c>
      <c r="D591" t="s">
        <v>4</v>
      </c>
      <c r="E591">
        <v>6.35</v>
      </c>
      <c r="F591" s="50">
        <v>44913</v>
      </c>
      <c r="G591" s="50">
        <v>44917</v>
      </c>
      <c r="H591">
        <v>7</v>
      </c>
      <c r="I591">
        <v>2022</v>
      </c>
      <c r="J591" t="s">
        <v>9</v>
      </c>
      <c r="K591">
        <v>12</v>
      </c>
      <c r="L591">
        <v>0.4</v>
      </c>
      <c r="M591">
        <v>4.8000000000000007</v>
      </c>
      <c r="N591">
        <v>5</v>
      </c>
      <c r="O591">
        <v>0.96000000000000019</v>
      </c>
      <c r="P591">
        <v>2.4</v>
      </c>
      <c r="Q59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91" s="50">
        <f>DATE(YEAR(tb_list[[#This Row],[Start Date]]),1,1)+(WEEKNUM(tb_list[[#This Row],[Start Date]])-1)*7-WEEKDAY(DATE(YEAR(tb_list[[#This Row],[Start Date]]),1,1))+$V$1</f>
        <v>44919</v>
      </c>
      <c r="S591" s="48">
        <f>IF(R591&gt;tb_list[[#This Row],[Start Date]],WEEKNUM(tb_list[[#This Row],[Start Date]])-1,WEEKNUM(tb_list[[#This Row],[Start Date]]))</f>
        <v>51</v>
      </c>
      <c r="T591">
        <f>YEAR(tb_list[[#This Row],[Start Date]])</f>
        <v>2022</v>
      </c>
    </row>
    <row r="592" spans="1:20" x14ac:dyDescent="0.3">
      <c r="A592">
        <v>175</v>
      </c>
      <c r="B592" t="s">
        <v>822</v>
      </c>
      <c r="C592" t="s">
        <v>16</v>
      </c>
      <c r="D592" t="s">
        <v>22</v>
      </c>
      <c r="E592">
        <v>6.59</v>
      </c>
      <c r="F592" s="50">
        <v>44857</v>
      </c>
      <c r="G592" s="50">
        <v>44869</v>
      </c>
      <c r="H592">
        <v>4</v>
      </c>
      <c r="I592">
        <v>2002</v>
      </c>
      <c r="J592" t="s">
        <v>17</v>
      </c>
      <c r="K592">
        <v>26</v>
      </c>
      <c r="L592">
        <v>0.41666666666666669</v>
      </c>
      <c r="M592">
        <v>10.83333333333333</v>
      </c>
      <c r="N592">
        <v>13</v>
      </c>
      <c r="O592">
        <v>0.83333333333333337</v>
      </c>
      <c r="P592">
        <v>2</v>
      </c>
      <c r="Q59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92" s="50">
        <f>DATE(YEAR(tb_list[[#This Row],[Start Date]]),1,1)+(WEEKNUM(tb_list[[#This Row],[Start Date]])-1)*7-WEEKDAY(DATE(YEAR(tb_list[[#This Row],[Start Date]]),1,1))+$V$1</f>
        <v>44863</v>
      </c>
      <c r="S592" s="48">
        <f>IF(R592&gt;tb_list[[#This Row],[Start Date]],WEEKNUM(tb_list[[#This Row],[Start Date]])-1,WEEKNUM(tb_list[[#This Row],[Start Date]]))</f>
        <v>43</v>
      </c>
      <c r="T592">
        <f>YEAR(tb_list[[#This Row],[Start Date]])</f>
        <v>2022</v>
      </c>
    </row>
    <row r="593" spans="1:20" x14ac:dyDescent="0.3">
      <c r="A593">
        <v>41688</v>
      </c>
      <c r="B593" t="s">
        <v>823</v>
      </c>
      <c r="C593" t="s">
        <v>3</v>
      </c>
      <c r="D593" t="s">
        <v>36</v>
      </c>
      <c r="E593">
        <v>6.58</v>
      </c>
      <c r="F593" s="50">
        <v>44319</v>
      </c>
      <c r="G593" s="50">
        <v>44328</v>
      </c>
      <c r="H593">
        <v>6</v>
      </c>
      <c r="I593">
        <v>2020</v>
      </c>
      <c r="J593" t="s">
        <v>19</v>
      </c>
      <c r="K593">
        <v>10</v>
      </c>
      <c r="L593">
        <v>9.583333333333334E-2</v>
      </c>
      <c r="M593">
        <v>0.95833333333333337</v>
      </c>
      <c r="N593">
        <v>10</v>
      </c>
      <c r="O593">
        <v>9.583333333333334E-2</v>
      </c>
      <c r="P593">
        <v>1</v>
      </c>
      <c r="Q59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93" s="50">
        <f>DATE(YEAR(tb_list[[#This Row],[Start Date]]),1,1)+(WEEKNUM(tb_list[[#This Row],[Start Date]])-1)*7-WEEKDAY(DATE(YEAR(tb_list[[#This Row],[Start Date]]),1,1))+$V$1</f>
        <v>44324</v>
      </c>
      <c r="S593" s="48">
        <f>IF(R593&gt;tb_list[[#This Row],[Start Date]],WEEKNUM(tb_list[[#This Row],[Start Date]])-1,WEEKNUM(tb_list[[#This Row],[Start Date]]))</f>
        <v>18</v>
      </c>
      <c r="T593">
        <f>YEAR(tb_list[[#This Row],[Start Date]])</f>
        <v>2021</v>
      </c>
    </row>
    <row r="594" spans="1:20" x14ac:dyDescent="0.3">
      <c r="A594">
        <v>49969</v>
      </c>
      <c r="B594" t="s">
        <v>824</v>
      </c>
      <c r="C594" t="s">
        <v>16</v>
      </c>
      <c r="D594" t="s">
        <v>98</v>
      </c>
      <c r="E594">
        <v>6.08</v>
      </c>
      <c r="F594" s="50">
        <v>44908</v>
      </c>
      <c r="G594" s="50">
        <v>44910</v>
      </c>
      <c r="H594">
        <v>8</v>
      </c>
      <c r="I594">
        <v>2022</v>
      </c>
      <c r="J594" t="s">
        <v>9</v>
      </c>
      <c r="K594">
        <v>12</v>
      </c>
      <c r="L594">
        <v>0.39750000000000002</v>
      </c>
      <c r="M594">
        <v>4.7699999999999996</v>
      </c>
      <c r="N594">
        <v>3</v>
      </c>
      <c r="O594">
        <v>1.59</v>
      </c>
      <c r="P594">
        <v>4</v>
      </c>
      <c r="Q59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94" s="50">
        <f>DATE(YEAR(tb_list[[#This Row],[Start Date]]),1,1)+(WEEKNUM(tb_list[[#This Row],[Start Date]])-1)*7-WEEKDAY(DATE(YEAR(tb_list[[#This Row],[Start Date]]),1,1))+$V$1</f>
        <v>44912</v>
      </c>
      <c r="S594" s="48">
        <f>IF(R594&gt;tb_list[[#This Row],[Start Date]],WEEKNUM(tb_list[[#This Row],[Start Date]])-1,WEEKNUM(tb_list[[#This Row],[Start Date]]))</f>
        <v>50</v>
      </c>
      <c r="T594">
        <f>YEAR(tb_list[[#This Row],[Start Date]])</f>
        <v>2022</v>
      </c>
    </row>
    <row r="595" spans="1:20" x14ac:dyDescent="0.3">
      <c r="A595">
        <v>43523</v>
      </c>
      <c r="B595" t="s">
        <v>825</v>
      </c>
      <c r="C595" t="s">
        <v>16</v>
      </c>
      <c r="D595" t="s">
        <v>59</v>
      </c>
      <c r="E595">
        <v>7.71</v>
      </c>
      <c r="F595" s="50">
        <v>44784</v>
      </c>
      <c r="G595" s="50">
        <v>44788</v>
      </c>
      <c r="H595">
        <v>7</v>
      </c>
      <c r="I595">
        <v>2021</v>
      </c>
      <c r="J595" t="s">
        <v>5</v>
      </c>
      <c r="K595">
        <v>12</v>
      </c>
      <c r="L595">
        <v>0.39444444444444438</v>
      </c>
      <c r="M595">
        <v>4.7333333333333334</v>
      </c>
      <c r="N595">
        <v>5</v>
      </c>
      <c r="O595">
        <v>0.94666666666666666</v>
      </c>
      <c r="P595">
        <v>2.4</v>
      </c>
      <c r="Q59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95" s="50">
        <f>DATE(YEAR(tb_list[[#This Row],[Start Date]]),1,1)+(WEEKNUM(tb_list[[#This Row],[Start Date]])-1)*7-WEEKDAY(DATE(YEAR(tb_list[[#This Row],[Start Date]]),1,1))+$V$1</f>
        <v>44786</v>
      </c>
      <c r="S595" s="48">
        <f>IF(R595&gt;tb_list[[#This Row],[Start Date]],WEEKNUM(tb_list[[#This Row],[Start Date]])-1,WEEKNUM(tb_list[[#This Row],[Start Date]]))</f>
        <v>32</v>
      </c>
      <c r="T595">
        <f>YEAR(tb_list[[#This Row],[Start Date]])</f>
        <v>2022</v>
      </c>
    </row>
    <row r="596" spans="1:20" x14ac:dyDescent="0.3">
      <c r="A596">
        <v>48471</v>
      </c>
      <c r="B596" t="s">
        <v>826</v>
      </c>
      <c r="C596" t="s">
        <v>16</v>
      </c>
      <c r="D596" t="s">
        <v>59</v>
      </c>
      <c r="E596">
        <v>7.31</v>
      </c>
      <c r="F596" s="50">
        <v>44758</v>
      </c>
      <c r="G596" s="50">
        <v>44765</v>
      </c>
      <c r="H596">
        <v>5</v>
      </c>
      <c r="I596">
        <v>2021</v>
      </c>
      <c r="J596" t="s">
        <v>19</v>
      </c>
      <c r="K596">
        <v>12</v>
      </c>
      <c r="L596">
        <v>0.39750000000000002</v>
      </c>
      <c r="M596">
        <v>4.7699999999999996</v>
      </c>
      <c r="N596">
        <v>8</v>
      </c>
      <c r="O596">
        <v>0.59625000000000006</v>
      </c>
      <c r="P596">
        <v>1.5</v>
      </c>
      <c r="Q59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96" s="50">
        <f>DATE(YEAR(tb_list[[#This Row],[Start Date]]),1,1)+(WEEKNUM(tb_list[[#This Row],[Start Date]])-1)*7-WEEKDAY(DATE(YEAR(tb_list[[#This Row],[Start Date]]),1,1))+$V$1</f>
        <v>44758</v>
      </c>
      <c r="S596" s="48">
        <f>IF(R596&gt;tb_list[[#This Row],[Start Date]],WEEKNUM(tb_list[[#This Row],[Start Date]])-1,WEEKNUM(tb_list[[#This Row],[Start Date]]))</f>
        <v>29</v>
      </c>
      <c r="T596">
        <f>YEAR(tb_list[[#This Row],[Start Date]])</f>
        <v>2022</v>
      </c>
    </row>
    <row r="597" spans="1:20" x14ac:dyDescent="0.3">
      <c r="A597">
        <v>38573</v>
      </c>
      <c r="B597" t="s">
        <v>827</v>
      </c>
      <c r="C597" t="s">
        <v>16</v>
      </c>
      <c r="D597" t="s">
        <v>59</v>
      </c>
      <c r="E597">
        <v>5.55</v>
      </c>
      <c r="F597" s="50">
        <v>43747</v>
      </c>
      <c r="G597" s="50">
        <v>43754</v>
      </c>
      <c r="H597">
        <v>2</v>
      </c>
      <c r="I597">
        <v>2019</v>
      </c>
      <c r="J597" t="s">
        <v>5</v>
      </c>
      <c r="K597">
        <v>12</v>
      </c>
      <c r="L597">
        <v>0.39444444444444438</v>
      </c>
      <c r="M597">
        <v>4.7333333333333334</v>
      </c>
      <c r="N597">
        <v>8</v>
      </c>
      <c r="O597">
        <v>0.59166666666666667</v>
      </c>
      <c r="P597">
        <v>1.5</v>
      </c>
      <c r="Q59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97" s="50">
        <f>DATE(YEAR(tb_list[[#This Row],[Start Date]]),1,1)+(WEEKNUM(tb_list[[#This Row],[Start Date]])-1)*7-WEEKDAY(DATE(YEAR(tb_list[[#This Row],[Start Date]]),1,1))+$V$1</f>
        <v>43750</v>
      </c>
      <c r="S597" s="48">
        <f>IF(R597&gt;tb_list[[#This Row],[Start Date]],WEEKNUM(tb_list[[#This Row],[Start Date]])-1,WEEKNUM(tb_list[[#This Row],[Start Date]]))</f>
        <v>40</v>
      </c>
      <c r="T597">
        <f>YEAR(tb_list[[#This Row],[Start Date]])</f>
        <v>2019</v>
      </c>
    </row>
    <row r="598" spans="1:20" x14ac:dyDescent="0.3">
      <c r="A598">
        <v>40102</v>
      </c>
      <c r="B598" t="s">
        <v>828</v>
      </c>
      <c r="C598" t="s">
        <v>50</v>
      </c>
      <c r="D598" t="s">
        <v>59</v>
      </c>
      <c r="E598">
        <v>6.05</v>
      </c>
      <c r="F598" s="50">
        <v>44357</v>
      </c>
      <c r="G598" s="50">
        <v>44357</v>
      </c>
      <c r="H598">
        <v>3</v>
      </c>
      <c r="I598">
        <v>2020</v>
      </c>
      <c r="J598" t="s">
        <v>9</v>
      </c>
      <c r="K598">
        <v>1</v>
      </c>
      <c r="L598">
        <v>0.3947222222222222</v>
      </c>
      <c r="M598">
        <v>0.3947222222222222</v>
      </c>
      <c r="N598">
        <v>1</v>
      </c>
      <c r="O598">
        <v>0.3947222222222222</v>
      </c>
      <c r="P598">
        <v>1</v>
      </c>
      <c r="Q59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598" s="50">
        <f>DATE(YEAR(tb_list[[#This Row],[Start Date]]),1,1)+(WEEKNUM(tb_list[[#This Row],[Start Date]])-1)*7-WEEKDAY(DATE(YEAR(tb_list[[#This Row],[Start Date]]),1,1))+$V$1</f>
        <v>44359</v>
      </c>
      <c r="S598" s="48">
        <f>IF(R598&gt;tb_list[[#This Row],[Start Date]],WEEKNUM(tb_list[[#This Row],[Start Date]])-1,WEEKNUM(tb_list[[#This Row],[Start Date]]))</f>
        <v>23</v>
      </c>
      <c r="T598">
        <f>YEAR(tb_list[[#This Row],[Start Date]])</f>
        <v>2021</v>
      </c>
    </row>
    <row r="599" spans="1:20" x14ac:dyDescent="0.3">
      <c r="A599">
        <v>39324</v>
      </c>
      <c r="B599" t="s">
        <v>829</v>
      </c>
      <c r="C599" t="s">
        <v>16</v>
      </c>
      <c r="D599" t="s">
        <v>59</v>
      </c>
      <c r="E599">
        <v>7.1</v>
      </c>
      <c r="F599" s="50">
        <v>43830</v>
      </c>
      <c r="G599" s="50">
        <v>43834</v>
      </c>
      <c r="H599">
        <v>6</v>
      </c>
      <c r="I599">
        <v>2019</v>
      </c>
      <c r="J599" t="s">
        <v>5</v>
      </c>
      <c r="K599">
        <v>12</v>
      </c>
      <c r="L599">
        <v>0.39444444444444438</v>
      </c>
      <c r="M599">
        <v>4.7333333333333334</v>
      </c>
      <c r="N599">
        <v>5</v>
      </c>
      <c r="O599">
        <v>0.94666666666666666</v>
      </c>
      <c r="P599">
        <v>2.4</v>
      </c>
      <c r="Q59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599" s="50">
        <f>DATE(YEAR(tb_list[[#This Row],[Start Date]]),1,1)+(WEEKNUM(tb_list[[#This Row],[Start Date]])-1)*7-WEEKDAY(DATE(YEAR(tb_list[[#This Row],[Start Date]]),1,1))+$V$1</f>
        <v>43834</v>
      </c>
      <c r="S599" s="48">
        <f>IF(R599&gt;tb_list[[#This Row],[Start Date]],WEEKNUM(tb_list[[#This Row],[Start Date]])-1,WEEKNUM(tb_list[[#This Row],[Start Date]]))</f>
        <v>52</v>
      </c>
      <c r="T599">
        <f>YEAR(tb_list[[#This Row],[Start Date]])</f>
        <v>2019</v>
      </c>
    </row>
    <row r="600" spans="1:20" x14ac:dyDescent="0.3">
      <c r="A600">
        <v>39942</v>
      </c>
      <c r="B600" t="s">
        <v>830</v>
      </c>
      <c r="C600" t="s">
        <v>16</v>
      </c>
      <c r="D600" t="s">
        <v>4</v>
      </c>
      <c r="E600">
        <v>6.94</v>
      </c>
      <c r="F600" s="50">
        <v>44037</v>
      </c>
      <c r="G600" s="50">
        <v>44050</v>
      </c>
      <c r="H600">
        <v>7</v>
      </c>
      <c r="I600">
        <v>2020</v>
      </c>
      <c r="J600" t="s">
        <v>9</v>
      </c>
      <c r="K600">
        <v>11</v>
      </c>
      <c r="L600">
        <v>0.38527777777777777</v>
      </c>
      <c r="M600">
        <v>4.2380555555555546</v>
      </c>
      <c r="N600">
        <v>14</v>
      </c>
      <c r="O600">
        <v>0.30271825396825403</v>
      </c>
      <c r="P600">
        <v>0.7857142857142857</v>
      </c>
      <c r="Q60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00" s="50">
        <f>DATE(YEAR(tb_list[[#This Row],[Start Date]]),1,1)+(WEEKNUM(tb_list[[#This Row],[Start Date]])-1)*7-WEEKDAY(DATE(YEAR(tb_list[[#This Row],[Start Date]]),1,1))+$V$1</f>
        <v>44037</v>
      </c>
      <c r="S600" s="48">
        <f>IF(R600&gt;tb_list[[#This Row],[Start Date]],WEEKNUM(tb_list[[#This Row],[Start Date]])-1,WEEKNUM(tb_list[[#This Row],[Start Date]]))</f>
        <v>30</v>
      </c>
      <c r="T600">
        <f>YEAR(tb_list[[#This Row],[Start Date]])</f>
        <v>2020</v>
      </c>
    </row>
    <row r="601" spans="1:20" x14ac:dyDescent="0.3">
      <c r="A601">
        <v>50041</v>
      </c>
      <c r="B601" t="s">
        <v>601</v>
      </c>
      <c r="C601" t="s">
        <v>69</v>
      </c>
      <c r="D601" t="s">
        <v>4</v>
      </c>
      <c r="E601">
        <v>6.59</v>
      </c>
      <c r="F601" s="50">
        <v>44990</v>
      </c>
      <c r="G601" s="50">
        <v>44990</v>
      </c>
      <c r="H601">
        <v>6</v>
      </c>
      <c r="I601">
        <v>2021</v>
      </c>
      <c r="J601" t="s">
        <v>5</v>
      </c>
      <c r="K601">
        <v>1</v>
      </c>
      <c r="L601">
        <v>7.2777777777777775E-2</v>
      </c>
      <c r="M601">
        <v>7.2777777777777775E-2</v>
      </c>
      <c r="N601">
        <v>1</v>
      </c>
      <c r="O601">
        <v>7.2777777777777775E-2</v>
      </c>
      <c r="P601">
        <v>1</v>
      </c>
      <c r="Q60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01" s="50">
        <f>DATE(YEAR(tb_list[[#This Row],[Start Date]]),1,1)+(WEEKNUM(tb_list[[#This Row],[Start Date]])-1)*7-WEEKDAY(DATE(YEAR(tb_list[[#This Row],[Start Date]]),1,1))+$V$1</f>
        <v>44996</v>
      </c>
      <c r="S601" s="48">
        <f>IF(R601&gt;tb_list[[#This Row],[Start Date]],WEEKNUM(tb_list[[#This Row],[Start Date]])-1,WEEKNUM(tb_list[[#This Row],[Start Date]]))</f>
        <v>9</v>
      </c>
      <c r="T601">
        <f>YEAR(tb_list[[#This Row],[Start Date]])</f>
        <v>2023</v>
      </c>
    </row>
    <row r="602" spans="1:20" x14ac:dyDescent="0.3">
      <c r="A602">
        <v>37920</v>
      </c>
      <c r="B602" t="s">
        <v>831</v>
      </c>
      <c r="C602" t="s">
        <v>16</v>
      </c>
      <c r="D602" t="s">
        <v>22</v>
      </c>
      <c r="E602">
        <v>6.56</v>
      </c>
      <c r="F602" s="50">
        <v>43888</v>
      </c>
      <c r="G602" s="50">
        <v>43912</v>
      </c>
      <c r="H602">
        <v>6</v>
      </c>
      <c r="I602">
        <v>2019</v>
      </c>
      <c r="J602" t="s">
        <v>9</v>
      </c>
      <c r="K602">
        <v>12</v>
      </c>
      <c r="L602">
        <v>0.2</v>
      </c>
      <c r="M602">
        <v>2.4</v>
      </c>
      <c r="N602">
        <v>25</v>
      </c>
      <c r="O602">
        <v>9.6000000000000016E-2</v>
      </c>
      <c r="P602">
        <v>0.48</v>
      </c>
      <c r="Q60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02" s="50">
        <f>DATE(YEAR(tb_list[[#This Row],[Start Date]]),1,1)+(WEEKNUM(tb_list[[#This Row],[Start Date]])-1)*7-WEEKDAY(DATE(YEAR(tb_list[[#This Row],[Start Date]]),1,1))+$V$1</f>
        <v>43890</v>
      </c>
      <c r="S602" s="48">
        <f>IF(R602&gt;tb_list[[#This Row],[Start Date]],WEEKNUM(tb_list[[#This Row],[Start Date]])-1,WEEKNUM(tb_list[[#This Row],[Start Date]]))</f>
        <v>8</v>
      </c>
      <c r="T602">
        <f>YEAR(tb_list[[#This Row],[Start Date]])</f>
        <v>2020</v>
      </c>
    </row>
    <row r="603" spans="1:20" x14ac:dyDescent="0.3">
      <c r="A603">
        <v>36871</v>
      </c>
      <c r="B603" t="s">
        <v>832</v>
      </c>
      <c r="C603" t="s">
        <v>3</v>
      </c>
      <c r="D603" t="s">
        <v>22</v>
      </c>
      <c r="E603">
        <v>6.68</v>
      </c>
      <c r="F603" s="50">
        <v>43669</v>
      </c>
      <c r="G603" s="50">
        <v>43672</v>
      </c>
      <c r="H603">
        <v>5</v>
      </c>
      <c r="I603">
        <v>2019</v>
      </c>
      <c r="J603" t="s">
        <v>17</v>
      </c>
      <c r="K603">
        <v>13</v>
      </c>
      <c r="L603">
        <v>0.38333333333333341</v>
      </c>
      <c r="M603">
        <v>4.9833333333333334</v>
      </c>
      <c r="N603">
        <v>4</v>
      </c>
      <c r="O603">
        <v>1.2458333333333329</v>
      </c>
      <c r="P603">
        <v>3.25</v>
      </c>
      <c r="Q60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03" s="50">
        <f>DATE(YEAR(tb_list[[#This Row],[Start Date]]),1,1)+(WEEKNUM(tb_list[[#This Row],[Start Date]])-1)*7-WEEKDAY(DATE(YEAR(tb_list[[#This Row],[Start Date]]),1,1))+$V$1</f>
        <v>43673</v>
      </c>
      <c r="S603" s="48">
        <f>IF(R603&gt;tb_list[[#This Row],[Start Date]],WEEKNUM(tb_list[[#This Row],[Start Date]])-1,WEEKNUM(tb_list[[#This Row],[Start Date]]))</f>
        <v>29</v>
      </c>
      <c r="T603">
        <f>YEAR(tb_list[[#This Row],[Start Date]])</f>
        <v>2019</v>
      </c>
    </row>
    <row r="604" spans="1:20" x14ac:dyDescent="0.3">
      <c r="A604">
        <v>39875</v>
      </c>
      <c r="B604" t="s">
        <v>833</v>
      </c>
      <c r="C604" t="s">
        <v>69</v>
      </c>
      <c r="D604" t="s">
        <v>22</v>
      </c>
      <c r="E604">
        <v>7.3</v>
      </c>
      <c r="F604" s="50">
        <v>45199</v>
      </c>
      <c r="G604" s="50">
        <v>45199</v>
      </c>
      <c r="H604">
        <v>6</v>
      </c>
      <c r="I604">
        <v>2019</v>
      </c>
      <c r="J604" t="s">
        <v>17</v>
      </c>
      <c r="K604">
        <v>1</v>
      </c>
      <c r="L604">
        <v>7.0833333333333331E-2</v>
      </c>
      <c r="M604">
        <v>7.0833333333333331E-2</v>
      </c>
      <c r="N604">
        <v>1</v>
      </c>
      <c r="O604">
        <v>7.0833333333333331E-2</v>
      </c>
      <c r="P604">
        <v>1</v>
      </c>
      <c r="Q60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04" s="50">
        <f>DATE(YEAR(tb_list[[#This Row],[Start Date]]),1,1)+(WEEKNUM(tb_list[[#This Row],[Start Date]])-1)*7-WEEKDAY(DATE(YEAR(tb_list[[#This Row],[Start Date]]),1,1))+$V$1</f>
        <v>45199</v>
      </c>
      <c r="S604" s="48">
        <f>IF(R604&gt;tb_list[[#This Row],[Start Date]],WEEKNUM(tb_list[[#This Row],[Start Date]])-1,WEEKNUM(tb_list[[#This Row],[Start Date]]))</f>
        <v>39</v>
      </c>
      <c r="T604">
        <f>YEAR(tb_list[[#This Row],[Start Date]])</f>
        <v>2023</v>
      </c>
    </row>
    <row r="605" spans="1:20" x14ac:dyDescent="0.3">
      <c r="A605">
        <v>40620</v>
      </c>
      <c r="B605" t="s">
        <v>834</v>
      </c>
      <c r="C605" t="s">
        <v>16</v>
      </c>
      <c r="D605" t="s">
        <v>62</v>
      </c>
      <c r="E605">
        <v>7.7</v>
      </c>
      <c r="F605" s="50">
        <v>44718</v>
      </c>
      <c r="G605" s="50">
        <v>44744</v>
      </c>
      <c r="H605">
        <v>8</v>
      </c>
      <c r="I605">
        <v>2021</v>
      </c>
      <c r="J605" t="s">
        <v>5</v>
      </c>
      <c r="K605">
        <v>13</v>
      </c>
      <c r="L605">
        <v>0.39833333333333332</v>
      </c>
      <c r="M605">
        <v>5.1783333333333328</v>
      </c>
      <c r="N605">
        <v>27</v>
      </c>
      <c r="O605">
        <v>0.19179012345679011</v>
      </c>
      <c r="P605">
        <v>0.48148148148148151</v>
      </c>
      <c r="Q60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05" s="50">
        <f>DATE(YEAR(tb_list[[#This Row],[Start Date]]),1,1)+(WEEKNUM(tb_list[[#This Row],[Start Date]])-1)*7-WEEKDAY(DATE(YEAR(tb_list[[#This Row],[Start Date]]),1,1))+$V$1</f>
        <v>44723</v>
      </c>
      <c r="S605" s="48">
        <f>IF(R605&gt;tb_list[[#This Row],[Start Date]],WEEKNUM(tb_list[[#This Row],[Start Date]])-1,WEEKNUM(tb_list[[#This Row],[Start Date]]))</f>
        <v>23</v>
      </c>
      <c r="T605">
        <f>YEAR(tb_list[[#This Row],[Start Date]])</f>
        <v>2022</v>
      </c>
    </row>
    <row r="606" spans="1:20" x14ac:dyDescent="0.3">
      <c r="A606">
        <v>41392</v>
      </c>
      <c r="B606" t="s">
        <v>835</v>
      </c>
      <c r="C606" t="s">
        <v>16</v>
      </c>
      <c r="D606" t="s">
        <v>31</v>
      </c>
      <c r="E606">
        <v>6.63</v>
      </c>
      <c r="F606" s="50">
        <v>44504</v>
      </c>
      <c r="G606" s="50">
        <v>44521</v>
      </c>
      <c r="H606">
        <v>6</v>
      </c>
      <c r="I606">
        <v>2021</v>
      </c>
      <c r="J606" t="s">
        <v>9</v>
      </c>
      <c r="K606">
        <v>12</v>
      </c>
      <c r="L606">
        <v>0.39444444444444438</v>
      </c>
      <c r="M606">
        <v>4.7333333333333334</v>
      </c>
      <c r="N606">
        <v>18</v>
      </c>
      <c r="O606">
        <v>0.26296296296296301</v>
      </c>
      <c r="P606">
        <v>0.66666666666666663</v>
      </c>
      <c r="Q60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06" s="50">
        <f>DATE(YEAR(tb_list[[#This Row],[Start Date]]),1,1)+(WEEKNUM(tb_list[[#This Row],[Start Date]])-1)*7-WEEKDAY(DATE(YEAR(tb_list[[#This Row],[Start Date]]),1,1))+$V$1</f>
        <v>44506</v>
      </c>
      <c r="S606" s="48">
        <f>IF(R606&gt;tb_list[[#This Row],[Start Date]],WEEKNUM(tb_list[[#This Row],[Start Date]])-1,WEEKNUM(tb_list[[#This Row],[Start Date]]))</f>
        <v>44</v>
      </c>
      <c r="T606">
        <f>YEAR(tb_list[[#This Row],[Start Date]])</f>
        <v>2021</v>
      </c>
    </row>
    <row r="607" spans="1:20" x14ac:dyDescent="0.3">
      <c r="A607">
        <v>45518</v>
      </c>
      <c r="B607" t="s">
        <v>836</v>
      </c>
      <c r="C607" t="s">
        <v>3</v>
      </c>
      <c r="D607" t="s">
        <v>4</v>
      </c>
      <c r="E607">
        <v>5.85</v>
      </c>
      <c r="F607" s="50">
        <v>44904</v>
      </c>
      <c r="G607" s="50">
        <v>44904</v>
      </c>
      <c r="H607">
        <v>5</v>
      </c>
      <c r="I607">
        <v>2021</v>
      </c>
      <c r="J607" t="s">
        <v>9</v>
      </c>
      <c r="K607">
        <v>1</v>
      </c>
      <c r="L607">
        <v>9.6666666666666665E-2</v>
      </c>
      <c r="M607">
        <v>9.6666666666666665E-2</v>
      </c>
      <c r="N607">
        <v>1</v>
      </c>
      <c r="O607">
        <v>9.6666666666666665E-2</v>
      </c>
      <c r="P607">
        <v>1</v>
      </c>
      <c r="Q60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07" s="50">
        <f>DATE(YEAR(tb_list[[#This Row],[Start Date]]),1,1)+(WEEKNUM(tb_list[[#This Row],[Start Date]])-1)*7-WEEKDAY(DATE(YEAR(tb_list[[#This Row],[Start Date]]),1,1))+$V$1</f>
        <v>44905</v>
      </c>
      <c r="S607" s="48">
        <f>IF(R607&gt;tb_list[[#This Row],[Start Date]],WEEKNUM(tb_list[[#This Row],[Start Date]])-1,WEEKNUM(tb_list[[#This Row],[Start Date]]))</f>
        <v>49</v>
      </c>
      <c r="T607">
        <f>YEAR(tb_list[[#This Row],[Start Date]])</f>
        <v>2022</v>
      </c>
    </row>
    <row r="608" spans="1:20" x14ac:dyDescent="0.3">
      <c r="A608">
        <v>41226</v>
      </c>
      <c r="B608" t="s">
        <v>837</v>
      </c>
      <c r="C608" t="s">
        <v>16</v>
      </c>
      <c r="D608" t="s">
        <v>62</v>
      </c>
      <c r="E608">
        <v>7</v>
      </c>
      <c r="F608" s="50">
        <v>44297</v>
      </c>
      <c r="G608" s="50">
        <v>44309</v>
      </c>
      <c r="H608">
        <v>6</v>
      </c>
      <c r="I608">
        <v>2020</v>
      </c>
      <c r="J608" t="s">
        <v>5</v>
      </c>
      <c r="K608">
        <v>12</v>
      </c>
      <c r="L608">
        <v>0.3972222222222222</v>
      </c>
      <c r="M608">
        <v>4.7666666666666666</v>
      </c>
      <c r="N608">
        <v>13</v>
      </c>
      <c r="O608">
        <v>0.36666666666666659</v>
      </c>
      <c r="P608">
        <v>0.92307692307692313</v>
      </c>
      <c r="Q60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08" s="50">
        <f>DATE(YEAR(tb_list[[#This Row],[Start Date]]),1,1)+(WEEKNUM(tb_list[[#This Row],[Start Date]])-1)*7-WEEKDAY(DATE(YEAR(tb_list[[#This Row],[Start Date]]),1,1))+$V$1</f>
        <v>44303</v>
      </c>
      <c r="S608" s="48">
        <f>IF(R608&gt;tb_list[[#This Row],[Start Date]],WEEKNUM(tb_list[[#This Row],[Start Date]])-1,WEEKNUM(tb_list[[#This Row],[Start Date]]))</f>
        <v>15</v>
      </c>
      <c r="T608">
        <f>YEAR(tb_list[[#This Row],[Start Date]])</f>
        <v>2021</v>
      </c>
    </row>
    <row r="609" spans="1:20" x14ac:dyDescent="0.3">
      <c r="A609">
        <v>39799</v>
      </c>
      <c r="B609" t="s">
        <v>838</v>
      </c>
      <c r="C609" t="s">
        <v>16</v>
      </c>
      <c r="D609" t="s">
        <v>22</v>
      </c>
      <c r="E609">
        <v>5.9</v>
      </c>
      <c r="F609" s="50">
        <v>43948</v>
      </c>
      <c r="G609" s="50">
        <v>43967</v>
      </c>
      <c r="H609">
        <v>5</v>
      </c>
      <c r="I609">
        <v>2019</v>
      </c>
      <c r="J609" t="s">
        <v>19</v>
      </c>
      <c r="K609">
        <v>12</v>
      </c>
      <c r="L609">
        <v>0.3972222222222222</v>
      </c>
      <c r="M609">
        <v>4.7666666666666666</v>
      </c>
      <c r="N609">
        <v>20</v>
      </c>
      <c r="O609">
        <v>0.23833333333333331</v>
      </c>
      <c r="P609">
        <v>0.6</v>
      </c>
      <c r="Q60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09" s="50">
        <f>DATE(YEAR(tb_list[[#This Row],[Start Date]]),1,1)+(WEEKNUM(tb_list[[#This Row],[Start Date]])-1)*7-WEEKDAY(DATE(YEAR(tb_list[[#This Row],[Start Date]]),1,1))+$V$1</f>
        <v>43953</v>
      </c>
      <c r="S609" s="48">
        <f>IF(R609&gt;tb_list[[#This Row],[Start Date]],WEEKNUM(tb_list[[#This Row],[Start Date]])-1,WEEKNUM(tb_list[[#This Row],[Start Date]]))</f>
        <v>17</v>
      </c>
      <c r="T609">
        <f>YEAR(tb_list[[#This Row],[Start Date]])</f>
        <v>2020</v>
      </c>
    </row>
    <row r="610" spans="1:20" x14ac:dyDescent="0.3">
      <c r="A610">
        <v>732</v>
      </c>
      <c r="B610" t="s">
        <v>839</v>
      </c>
      <c r="C610" t="s">
        <v>85</v>
      </c>
      <c r="D610" t="s">
        <v>59</v>
      </c>
      <c r="E610">
        <v>7</v>
      </c>
      <c r="F610" s="50">
        <v>42978</v>
      </c>
      <c r="G610" s="50">
        <v>42978</v>
      </c>
      <c r="H610">
        <v>8</v>
      </c>
      <c r="I610">
        <v>1985</v>
      </c>
      <c r="J610" t="s">
        <v>19</v>
      </c>
      <c r="K610">
        <v>1</v>
      </c>
      <c r="L610">
        <v>1.333333333333333</v>
      </c>
      <c r="M610">
        <v>1.333333333333333</v>
      </c>
      <c r="N610">
        <v>1</v>
      </c>
      <c r="O610">
        <v>1.333333333333333</v>
      </c>
      <c r="P610">
        <v>1</v>
      </c>
      <c r="Q61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10" s="50">
        <f>DATE(YEAR(tb_list[[#This Row],[Start Date]]),1,1)+(WEEKNUM(tb_list[[#This Row],[Start Date]])-1)*7-WEEKDAY(DATE(YEAR(tb_list[[#This Row],[Start Date]]),1,1))+$V$1</f>
        <v>42980</v>
      </c>
      <c r="S610" s="48">
        <f>IF(R610&gt;tb_list[[#This Row],[Start Date]],WEEKNUM(tb_list[[#This Row],[Start Date]])-1,WEEKNUM(tb_list[[#This Row],[Start Date]]))</f>
        <v>34</v>
      </c>
      <c r="T610">
        <f>YEAR(tb_list[[#This Row],[Start Date]])</f>
        <v>2017</v>
      </c>
    </row>
    <row r="611" spans="1:20" x14ac:dyDescent="0.3">
      <c r="A611">
        <v>543</v>
      </c>
      <c r="B611" t="s">
        <v>840</v>
      </c>
      <c r="C611" t="s">
        <v>85</v>
      </c>
      <c r="D611" t="s">
        <v>59</v>
      </c>
      <c r="E611">
        <v>7.92</v>
      </c>
      <c r="F611" s="50">
        <v>43101</v>
      </c>
      <c r="G611" s="50">
        <v>43101</v>
      </c>
      <c r="H611">
        <v>9</v>
      </c>
      <c r="I611">
        <v>2000</v>
      </c>
      <c r="J611" t="s">
        <v>5</v>
      </c>
      <c r="K611">
        <v>1</v>
      </c>
      <c r="L611">
        <v>1.7</v>
      </c>
      <c r="M611">
        <v>1.7</v>
      </c>
      <c r="N611">
        <v>1</v>
      </c>
      <c r="O611">
        <v>1.7</v>
      </c>
      <c r="P611">
        <v>1</v>
      </c>
      <c r="Q61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11" s="50">
        <f>DATE(YEAR(tb_list[[#This Row],[Start Date]]),1,1)+(WEEKNUM(tb_list[[#This Row],[Start Date]])-1)*7-WEEKDAY(DATE(YEAR(tb_list[[#This Row],[Start Date]]),1,1))+$V$1</f>
        <v>43106</v>
      </c>
      <c r="S611" s="48">
        <f>IF(R611&gt;tb_list[[#This Row],[Start Date]],WEEKNUM(tb_list[[#This Row],[Start Date]])-1,WEEKNUM(tb_list[[#This Row],[Start Date]]))</f>
        <v>0</v>
      </c>
      <c r="T611">
        <f>YEAR(tb_list[[#This Row],[Start Date]])</f>
        <v>2018</v>
      </c>
    </row>
    <row r="612" spans="1:20" x14ac:dyDescent="0.3">
      <c r="A612">
        <v>39518</v>
      </c>
      <c r="B612" t="s">
        <v>841</v>
      </c>
      <c r="C612" t="s">
        <v>3</v>
      </c>
      <c r="D612" t="s">
        <v>4</v>
      </c>
      <c r="E612">
        <v>7.12</v>
      </c>
      <c r="F612" s="50">
        <v>45102</v>
      </c>
      <c r="G612" s="50">
        <v>45102</v>
      </c>
      <c r="H612">
        <v>7</v>
      </c>
      <c r="I612">
        <v>2022</v>
      </c>
      <c r="J612" t="s">
        <v>17</v>
      </c>
      <c r="K612">
        <v>5</v>
      </c>
      <c r="L612">
        <v>0.43333333333333329</v>
      </c>
      <c r="M612">
        <v>2.166666666666667</v>
      </c>
      <c r="N612">
        <v>1</v>
      </c>
      <c r="O612">
        <v>2.166666666666667</v>
      </c>
      <c r="P612">
        <v>5</v>
      </c>
      <c r="Q61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12" s="50">
        <f>DATE(YEAR(tb_list[[#This Row],[Start Date]]),1,1)+(WEEKNUM(tb_list[[#This Row],[Start Date]])-1)*7-WEEKDAY(DATE(YEAR(tb_list[[#This Row],[Start Date]]),1,1))+$V$1</f>
        <v>45108</v>
      </c>
      <c r="S612" s="48">
        <f>IF(R612&gt;tb_list[[#This Row],[Start Date]],WEEKNUM(tb_list[[#This Row],[Start Date]])-1,WEEKNUM(tb_list[[#This Row],[Start Date]]))</f>
        <v>25</v>
      </c>
      <c r="T612">
        <f>YEAR(tb_list[[#This Row],[Start Date]])</f>
        <v>2023</v>
      </c>
    </row>
    <row r="613" spans="1:20" x14ac:dyDescent="0.3">
      <c r="A613">
        <v>180</v>
      </c>
      <c r="B613" t="s">
        <v>842</v>
      </c>
      <c r="C613" t="s">
        <v>16</v>
      </c>
      <c r="D613" t="s">
        <v>4</v>
      </c>
      <c r="E613">
        <v>7.17</v>
      </c>
      <c r="F613" s="50">
        <v>43525</v>
      </c>
      <c r="G613" s="50">
        <v>43537</v>
      </c>
      <c r="H613">
        <v>6</v>
      </c>
      <c r="I613">
        <v>2000</v>
      </c>
      <c r="J613" t="s">
        <v>19</v>
      </c>
      <c r="K613">
        <v>13</v>
      </c>
      <c r="L613">
        <v>0.38138888888888889</v>
      </c>
      <c r="M613">
        <v>4.9580555555555552</v>
      </c>
      <c r="N613">
        <v>13</v>
      </c>
      <c r="O613">
        <v>0.38138888888888889</v>
      </c>
      <c r="P613">
        <v>1</v>
      </c>
      <c r="Q61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13" s="50">
        <f>DATE(YEAR(tb_list[[#This Row],[Start Date]]),1,1)+(WEEKNUM(tb_list[[#This Row],[Start Date]])-1)*7-WEEKDAY(DATE(YEAR(tb_list[[#This Row],[Start Date]]),1,1))+$V$1</f>
        <v>43526</v>
      </c>
      <c r="S613" s="48">
        <f>IF(R613&gt;tb_list[[#This Row],[Start Date]],WEEKNUM(tb_list[[#This Row],[Start Date]])-1,WEEKNUM(tb_list[[#This Row],[Start Date]]))</f>
        <v>8</v>
      </c>
      <c r="T613">
        <f>YEAR(tb_list[[#This Row],[Start Date]])</f>
        <v>2019</v>
      </c>
    </row>
    <row r="614" spans="1:20" x14ac:dyDescent="0.3">
      <c r="A614">
        <v>181</v>
      </c>
      <c r="B614" t="s">
        <v>843</v>
      </c>
      <c r="C614" t="s">
        <v>16</v>
      </c>
      <c r="D614" t="s">
        <v>4</v>
      </c>
      <c r="E614">
        <v>7.39</v>
      </c>
      <c r="F614" s="50">
        <v>43539</v>
      </c>
      <c r="G614" s="50">
        <v>43549</v>
      </c>
      <c r="H614">
        <v>6</v>
      </c>
      <c r="I614">
        <v>2001</v>
      </c>
      <c r="J614" t="s">
        <v>19</v>
      </c>
      <c r="K614">
        <v>13</v>
      </c>
      <c r="L614">
        <v>0.38222222222222219</v>
      </c>
      <c r="M614">
        <v>4.9688888888888894</v>
      </c>
      <c r="N614">
        <v>11</v>
      </c>
      <c r="O614">
        <v>0.45171717171717168</v>
      </c>
      <c r="P614">
        <v>1.1818181818181821</v>
      </c>
      <c r="Q61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14" s="50">
        <f>DATE(YEAR(tb_list[[#This Row],[Start Date]]),1,1)+(WEEKNUM(tb_list[[#This Row],[Start Date]])-1)*7-WEEKDAY(DATE(YEAR(tb_list[[#This Row],[Start Date]]),1,1))+$V$1</f>
        <v>43540</v>
      </c>
      <c r="S614" s="48">
        <f>IF(R614&gt;tb_list[[#This Row],[Start Date]],WEEKNUM(tb_list[[#This Row],[Start Date]])-1,WEEKNUM(tb_list[[#This Row],[Start Date]]))</f>
        <v>10</v>
      </c>
      <c r="T614">
        <f>YEAR(tb_list[[#This Row],[Start Date]])</f>
        <v>2019</v>
      </c>
    </row>
    <row r="615" spans="1:20" x14ac:dyDescent="0.3">
      <c r="A615">
        <v>50383</v>
      </c>
      <c r="B615" t="s">
        <v>602</v>
      </c>
      <c r="C615" t="s">
        <v>3</v>
      </c>
      <c r="D615" t="s">
        <v>4</v>
      </c>
      <c r="E615">
        <v>6.19</v>
      </c>
      <c r="F615" s="50">
        <v>44990</v>
      </c>
      <c r="G615" s="50">
        <v>44990</v>
      </c>
      <c r="H615">
        <v>5</v>
      </c>
      <c r="I615">
        <v>2021</v>
      </c>
      <c r="J615" t="s">
        <v>19</v>
      </c>
      <c r="K615">
        <v>1</v>
      </c>
      <c r="L615">
        <v>2.5555555555555561E-2</v>
      </c>
      <c r="M615">
        <v>2.5555555555555561E-2</v>
      </c>
      <c r="N615">
        <v>1</v>
      </c>
      <c r="O615">
        <v>2.5555555555555561E-2</v>
      </c>
      <c r="P615">
        <v>1</v>
      </c>
      <c r="Q61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15" s="50">
        <f>DATE(YEAR(tb_list[[#This Row],[Start Date]]),1,1)+(WEEKNUM(tb_list[[#This Row],[Start Date]])-1)*7-WEEKDAY(DATE(YEAR(tb_list[[#This Row],[Start Date]]),1,1))+$V$1</f>
        <v>44996</v>
      </c>
      <c r="S615" s="48">
        <f>IF(R615&gt;tb_list[[#This Row],[Start Date]],WEEKNUM(tb_list[[#This Row],[Start Date]])-1,WEEKNUM(tb_list[[#This Row],[Start Date]]))</f>
        <v>9</v>
      </c>
      <c r="T615">
        <f>YEAR(tb_list[[#This Row],[Start Date]])</f>
        <v>2023</v>
      </c>
    </row>
    <row r="616" spans="1:20" x14ac:dyDescent="0.3">
      <c r="A616">
        <v>48567</v>
      </c>
      <c r="B616" t="s">
        <v>844</v>
      </c>
      <c r="C616" t="s">
        <v>16</v>
      </c>
      <c r="D616" t="s">
        <v>4</v>
      </c>
      <c r="E616">
        <v>6.71</v>
      </c>
      <c r="F616" s="50">
        <v>44731</v>
      </c>
      <c r="G616" s="50">
        <v>44736</v>
      </c>
      <c r="H616">
        <v>7</v>
      </c>
      <c r="I616">
        <v>2021</v>
      </c>
      <c r="J616" t="s">
        <v>19</v>
      </c>
      <c r="K616">
        <v>12</v>
      </c>
      <c r="L616">
        <v>0.40333333333333332</v>
      </c>
      <c r="M616">
        <v>4.84</v>
      </c>
      <c r="N616">
        <v>6</v>
      </c>
      <c r="O616">
        <v>0.80666666666666664</v>
      </c>
      <c r="P616">
        <v>2</v>
      </c>
      <c r="Q61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16" s="50">
        <f>DATE(YEAR(tb_list[[#This Row],[Start Date]]),1,1)+(WEEKNUM(tb_list[[#This Row],[Start Date]])-1)*7-WEEKDAY(DATE(YEAR(tb_list[[#This Row],[Start Date]]),1,1))+$V$1</f>
        <v>44737</v>
      </c>
      <c r="S616" s="48">
        <f>IF(R616&gt;tb_list[[#This Row],[Start Date]],WEEKNUM(tb_list[[#This Row],[Start Date]])-1,WEEKNUM(tb_list[[#This Row],[Start Date]]))</f>
        <v>25</v>
      </c>
      <c r="T616">
        <f>YEAR(tb_list[[#This Row],[Start Date]])</f>
        <v>2022</v>
      </c>
    </row>
    <row r="617" spans="1:20" x14ac:dyDescent="0.3">
      <c r="A617">
        <v>46095</v>
      </c>
      <c r="B617" t="s">
        <v>845</v>
      </c>
      <c r="C617" t="s">
        <v>16</v>
      </c>
      <c r="D617" t="s">
        <v>4</v>
      </c>
      <c r="E617">
        <v>8.41</v>
      </c>
      <c r="F617" s="50">
        <v>44622</v>
      </c>
      <c r="G617" s="50">
        <v>44658</v>
      </c>
      <c r="H617">
        <v>8</v>
      </c>
      <c r="I617">
        <v>2021</v>
      </c>
      <c r="J617" t="s">
        <v>17</v>
      </c>
      <c r="K617">
        <v>13</v>
      </c>
      <c r="L617">
        <v>0.40833333333333333</v>
      </c>
      <c r="M617">
        <v>5.3083333333333336</v>
      </c>
      <c r="N617">
        <v>37</v>
      </c>
      <c r="O617">
        <v>0.1434684684684685</v>
      </c>
      <c r="P617">
        <v>0.35135135135135143</v>
      </c>
      <c r="Q61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17" s="50">
        <f>DATE(YEAR(tb_list[[#This Row],[Start Date]]),1,1)+(WEEKNUM(tb_list[[#This Row],[Start Date]])-1)*7-WEEKDAY(DATE(YEAR(tb_list[[#This Row],[Start Date]]),1,1))+$V$1</f>
        <v>44625</v>
      </c>
      <c r="S617" s="48">
        <f>IF(R617&gt;tb_list[[#This Row],[Start Date]],WEEKNUM(tb_list[[#This Row],[Start Date]])-1,WEEKNUM(tb_list[[#This Row],[Start Date]]))</f>
        <v>9</v>
      </c>
      <c r="T617">
        <f>YEAR(tb_list[[#This Row],[Start Date]])</f>
        <v>2022</v>
      </c>
    </row>
    <row r="618" spans="1:20" x14ac:dyDescent="0.3">
      <c r="A618">
        <v>39990</v>
      </c>
      <c r="B618" t="s">
        <v>846</v>
      </c>
      <c r="C618" t="s">
        <v>3</v>
      </c>
      <c r="D618" t="s">
        <v>4</v>
      </c>
      <c r="E618">
        <v>5.84</v>
      </c>
      <c r="F618" s="50">
        <v>44375</v>
      </c>
      <c r="G618" s="50">
        <v>44392</v>
      </c>
      <c r="H618">
        <v>6</v>
      </c>
      <c r="I618">
        <v>2020</v>
      </c>
      <c r="J618" t="s">
        <v>19</v>
      </c>
      <c r="K618">
        <v>12</v>
      </c>
      <c r="L618">
        <v>0.4</v>
      </c>
      <c r="M618">
        <v>4.8000000000000007</v>
      </c>
      <c r="N618">
        <v>18</v>
      </c>
      <c r="O618">
        <v>0.26666666666666672</v>
      </c>
      <c r="P618">
        <v>0.66666666666666663</v>
      </c>
      <c r="Q61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18" s="50">
        <f>DATE(YEAR(tb_list[[#This Row],[Start Date]]),1,1)+(WEEKNUM(tb_list[[#This Row],[Start Date]])-1)*7-WEEKDAY(DATE(YEAR(tb_list[[#This Row],[Start Date]]),1,1))+$V$1</f>
        <v>44380</v>
      </c>
      <c r="S618" s="48">
        <f>IF(R618&gt;tb_list[[#This Row],[Start Date]],WEEKNUM(tb_list[[#This Row],[Start Date]])-1,WEEKNUM(tb_list[[#This Row],[Start Date]]))</f>
        <v>26</v>
      </c>
      <c r="T618">
        <f>YEAR(tb_list[[#This Row],[Start Date]])</f>
        <v>2021</v>
      </c>
    </row>
    <row r="619" spans="1:20" x14ac:dyDescent="0.3">
      <c r="A619">
        <v>41611</v>
      </c>
      <c r="B619" t="s">
        <v>847</v>
      </c>
      <c r="C619" t="s">
        <v>3</v>
      </c>
      <c r="D619" t="s">
        <v>62</v>
      </c>
      <c r="E619">
        <v>7.84</v>
      </c>
      <c r="F619" s="50">
        <v>45171</v>
      </c>
      <c r="G619" s="50">
        <v>45175</v>
      </c>
      <c r="H619">
        <v>8</v>
      </c>
      <c r="I619">
        <v>2020</v>
      </c>
      <c r="J619" t="s">
        <v>17</v>
      </c>
      <c r="K619">
        <v>12</v>
      </c>
      <c r="L619">
        <v>6.6666666666666666E-2</v>
      </c>
      <c r="M619">
        <v>0.8</v>
      </c>
      <c r="N619">
        <v>5</v>
      </c>
      <c r="O619">
        <v>0.16</v>
      </c>
      <c r="P619">
        <v>2.4</v>
      </c>
      <c r="Q61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19" s="50">
        <f>DATE(YEAR(tb_list[[#This Row],[Start Date]]),1,1)+(WEEKNUM(tb_list[[#This Row],[Start Date]])-1)*7-WEEKDAY(DATE(YEAR(tb_list[[#This Row],[Start Date]]),1,1))+$V$1</f>
        <v>45171</v>
      </c>
      <c r="S619" s="48">
        <f>IF(R619&gt;tb_list[[#This Row],[Start Date]],WEEKNUM(tb_list[[#This Row],[Start Date]])-1,WEEKNUM(tb_list[[#This Row],[Start Date]]))</f>
        <v>35</v>
      </c>
      <c r="T619">
        <f>YEAR(tb_list[[#This Row],[Start Date]])</f>
        <v>2023</v>
      </c>
    </row>
    <row r="620" spans="1:20" x14ac:dyDescent="0.3">
      <c r="A620">
        <v>42640</v>
      </c>
      <c r="B620" t="s">
        <v>848</v>
      </c>
      <c r="C620" t="s">
        <v>3</v>
      </c>
      <c r="D620" t="s">
        <v>62</v>
      </c>
      <c r="E620">
        <v>7.82</v>
      </c>
      <c r="F620" s="50">
        <v>45176</v>
      </c>
      <c r="G620" s="50">
        <v>45179</v>
      </c>
      <c r="H620">
        <v>8</v>
      </c>
      <c r="I620">
        <v>2020</v>
      </c>
      <c r="J620" t="s">
        <v>19</v>
      </c>
      <c r="K620">
        <v>12</v>
      </c>
      <c r="L620">
        <v>6.6666666666666666E-2</v>
      </c>
      <c r="M620">
        <v>0.8</v>
      </c>
      <c r="N620">
        <v>4</v>
      </c>
      <c r="O620">
        <v>0.2</v>
      </c>
      <c r="P620">
        <v>3</v>
      </c>
      <c r="Q62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20" s="50">
        <f>DATE(YEAR(tb_list[[#This Row],[Start Date]]),1,1)+(WEEKNUM(tb_list[[#This Row],[Start Date]])-1)*7-WEEKDAY(DATE(YEAR(tb_list[[#This Row],[Start Date]]),1,1))+$V$1</f>
        <v>45178</v>
      </c>
      <c r="S620" s="48">
        <f>IF(R620&gt;tb_list[[#This Row],[Start Date]],WEEKNUM(tb_list[[#This Row],[Start Date]])-1,WEEKNUM(tb_list[[#This Row],[Start Date]]))</f>
        <v>35</v>
      </c>
      <c r="T620">
        <f>YEAR(tb_list[[#This Row],[Start Date]])</f>
        <v>2023</v>
      </c>
    </row>
    <row r="621" spans="1:20" x14ac:dyDescent="0.3">
      <c r="A621">
        <v>49587</v>
      </c>
      <c r="B621" t="s">
        <v>849</v>
      </c>
      <c r="C621" t="s">
        <v>3</v>
      </c>
      <c r="D621" t="s">
        <v>62</v>
      </c>
      <c r="E621">
        <v>7.77</v>
      </c>
      <c r="F621" s="50">
        <v>45179</v>
      </c>
      <c r="G621" s="50">
        <v>45181</v>
      </c>
      <c r="H621">
        <v>8</v>
      </c>
      <c r="I621">
        <v>2022</v>
      </c>
      <c r="J621" t="s">
        <v>9</v>
      </c>
      <c r="K621">
        <v>12</v>
      </c>
      <c r="L621">
        <v>6.6666666666666666E-2</v>
      </c>
      <c r="M621">
        <v>0.8</v>
      </c>
      <c r="N621">
        <v>3</v>
      </c>
      <c r="O621">
        <v>0.26666666666666672</v>
      </c>
      <c r="P621">
        <v>4</v>
      </c>
      <c r="Q62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21" s="50">
        <f>DATE(YEAR(tb_list[[#This Row],[Start Date]]),1,1)+(WEEKNUM(tb_list[[#This Row],[Start Date]])-1)*7-WEEKDAY(DATE(YEAR(tb_list[[#This Row],[Start Date]]),1,1))+$V$1</f>
        <v>45185</v>
      </c>
      <c r="S621" s="48">
        <f>IF(R621&gt;tb_list[[#This Row],[Start Date]],WEEKNUM(tb_list[[#This Row],[Start Date]])-1,WEEKNUM(tb_list[[#This Row],[Start Date]]))</f>
        <v>36</v>
      </c>
      <c r="T621">
        <f>YEAR(tb_list[[#This Row],[Start Date]])</f>
        <v>2023</v>
      </c>
    </row>
    <row r="622" spans="1:20" x14ac:dyDescent="0.3">
      <c r="A622">
        <v>42488</v>
      </c>
      <c r="B622" t="s">
        <v>850</v>
      </c>
      <c r="C622" t="s">
        <v>85</v>
      </c>
      <c r="D622" t="s">
        <v>22</v>
      </c>
      <c r="E622">
        <v>6.12</v>
      </c>
      <c r="F622" s="50">
        <v>45194</v>
      </c>
      <c r="G622" s="50">
        <v>45194</v>
      </c>
      <c r="H622">
        <v>6</v>
      </c>
      <c r="I622">
        <v>2020</v>
      </c>
      <c r="J622" t="s">
        <v>17</v>
      </c>
      <c r="K622">
        <v>1</v>
      </c>
      <c r="L622">
        <v>0.2227777777777778</v>
      </c>
      <c r="M622">
        <v>0.2227777777777778</v>
      </c>
      <c r="N622">
        <v>1</v>
      </c>
      <c r="O622">
        <v>0.2227777777777778</v>
      </c>
      <c r="P622">
        <v>1</v>
      </c>
      <c r="Q62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22" s="50">
        <f>DATE(YEAR(tb_list[[#This Row],[Start Date]]),1,1)+(WEEKNUM(tb_list[[#This Row],[Start Date]])-1)*7-WEEKDAY(DATE(YEAR(tb_list[[#This Row],[Start Date]]),1,1))+$V$1</f>
        <v>45199</v>
      </c>
      <c r="S622" s="48">
        <f>IF(R622&gt;tb_list[[#This Row],[Start Date]],WEEKNUM(tb_list[[#This Row],[Start Date]])-1,WEEKNUM(tb_list[[#This Row],[Start Date]]))</f>
        <v>38</v>
      </c>
      <c r="T622">
        <f>YEAR(tb_list[[#This Row],[Start Date]])</f>
        <v>2023</v>
      </c>
    </row>
    <row r="623" spans="1:20" x14ac:dyDescent="0.3">
      <c r="A623">
        <v>37993</v>
      </c>
      <c r="B623" t="s">
        <v>851</v>
      </c>
      <c r="C623" t="s">
        <v>16</v>
      </c>
      <c r="D623" t="s">
        <v>105</v>
      </c>
      <c r="E623">
        <v>7.28</v>
      </c>
      <c r="F623" s="50">
        <v>43586</v>
      </c>
      <c r="G623" s="50">
        <v>43605</v>
      </c>
      <c r="H623">
        <v>6</v>
      </c>
      <c r="I623">
        <v>2019</v>
      </c>
      <c r="J623" t="s">
        <v>9</v>
      </c>
      <c r="K623">
        <v>12</v>
      </c>
      <c r="L623">
        <v>0.39444444444444438</v>
      </c>
      <c r="M623">
        <v>4.7333333333333334</v>
      </c>
      <c r="N623">
        <v>20</v>
      </c>
      <c r="O623">
        <v>0.23666666666666669</v>
      </c>
      <c r="P623">
        <v>0.6</v>
      </c>
      <c r="Q62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23" s="50">
        <f>DATE(YEAR(tb_list[[#This Row],[Start Date]]),1,1)+(WEEKNUM(tb_list[[#This Row],[Start Date]])-1)*7-WEEKDAY(DATE(YEAR(tb_list[[#This Row],[Start Date]]),1,1))+$V$1</f>
        <v>43589</v>
      </c>
      <c r="S623" s="48">
        <f>IF(R623&gt;tb_list[[#This Row],[Start Date]],WEEKNUM(tb_list[[#This Row],[Start Date]])-1,WEEKNUM(tb_list[[#This Row],[Start Date]]))</f>
        <v>17</v>
      </c>
      <c r="T623">
        <f>YEAR(tb_list[[#This Row],[Start Date]])</f>
        <v>2019</v>
      </c>
    </row>
    <row r="624" spans="1:20" x14ac:dyDescent="0.3">
      <c r="A624">
        <v>38999</v>
      </c>
      <c r="B624" t="s">
        <v>852</v>
      </c>
      <c r="C624" t="s">
        <v>8</v>
      </c>
      <c r="D624" t="s">
        <v>105</v>
      </c>
      <c r="E624">
        <v>7.28</v>
      </c>
      <c r="F624" s="50">
        <v>43635</v>
      </c>
      <c r="G624" s="50">
        <v>43635</v>
      </c>
      <c r="H624">
        <v>6</v>
      </c>
      <c r="I624">
        <v>2019</v>
      </c>
      <c r="J624" t="s">
        <v>17</v>
      </c>
      <c r="K624">
        <v>1</v>
      </c>
      <c r="L624">
        <v>0.37777777777777782</v>
      </c>
      <c r="M624">
        <v>0.37777777777777782</v>
      </c>
      <c r="N624">
        <v>1</v>
      </c>
      <c r="O624">
        <v>0.37777777777777782</v>
      </c>
      <c r="P624">
        <v>1</v>
      </c>
      <c r="Q62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24" s="50">
        <f>DATE(YEAR(tb_list[[#This Row],[Start Date]]),1,1)+(WEEKNUM(tb_list[[#This Row],[Start Date]])-1)*7-WEEKDAY(DATE(YEAR(tb_list[[#This Row],[Start Date]]),1,1))+$V$1</f>
        <v>43638</v>
      </c>
      <c r="S624" s="48">
        <f>IF(R624&gt;tb_list[[#This Row],[Start Date]],WEEKNUM(tb_list[[#This Row],[Start Date]])-1,WEEKNUM(tb_list[[#This Row],[Start Date]]))</f>
        <v>24</v>
      </c>
      <c r="T624">
        <f>YEAR(tb_list[[#This Row],[Start Date]])</f>
        <v>2019</v>
      </c>
    </row>
    <row r="625" spans="1:20" x14ac:dyDescent="0.3">
      <c r="A625">
        <v>53137</v>
      </c>
      <c r="B625" t="s">
        <v>853</v>
      </c>
      <c r="C625" t="s">
        <v>85</v>
      </c>
      <c r="D625" t="s">
        <v>4</v>
      </c>
      <c r="F625" s="50">
        <v>45194</v>
      </c>
      <c r="G625" s="50">
        <v>45194</v>
      </c>
      <c r="H625">
        <v>6</v>
      </c>
      <c r="I625">
        <v>2021</v>
      </c>
      <c r="J625" t="s">
        <v>9</v>
      </c>
      <c r="K625">
        <v>1</v>
      </c>
      <c r="L625">
        <v>0.2491666666666667</v>
      </c>
      <c r="M625">
        <v>0.2491666666666667</v>
      </c>
      <c r="N625">
        <v>1</v>
      </c>
      <c r="O625">
        <v>0.2491666666666667</v>
      </c>
      <c r="P625">
        <v>1</v>
      </c>
      <c r="Q62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25" s="50">
        <f>DATE(YEAR(tb_list[[#This Row],[Start Date]]),1,1)+(WEEKNUM(tb_list[[#This Row],[Start Date]])-1)*7-WEEKDAY(DATE(YEAR(tb_list[[#This Row],[Start Date]]),1,1))+$V$1</f>
        <v>45199</v>
      </c>
      <c r="S625" s="48">
        <f>IF(R625&gt;tb_list[[#This Row],[Start Date]],WEEKNUM(tb_list[[#This Row],[Start Date]])-1,WEEKNUM(tb_list[[#This Row],[Start Date]]))</f>
        <v>38</v>
      </c>
      <c r="T625">
        <f>YEAR(tb_list[[#This Row],[Start Date]])</f>
        <v>2023</v>
      </c>
    </row>
    <row r="626" spans="1:20" x14ac:dyDescent="0.3">
      <c r="A626">
        <v>37393</v>
      </c>
      <c r="B626" t="s">
        <v>854</v>
      </c>
      <c r="C626" t="s">
        <v>16</v>
      </c>
      <c r="D626" t="s">
        <v>59</v>
      </c>
      <c r="E626">
        <v>6.77</v>
      </c>
      <c r="F626" s="50">
        <v>43952</v>
      </c>
      <c r="G626" s="50">
        <v>43955</v>
      </c>
      <c r="H626">
        <v>5</v>
      </c>
      <c r="I626">
        <v>2019</v>
      </c>
      <c r="J626" t="s">
        <v>19</v>
      </c>
      <c r="K626">
        <v>12</v>
      </c>
      <c r="L626">
        <v>0.39444444444444438</v>
      </c>
      <c r="M626">
        <v>4.7333333333333334</v>
      </c>
      <c r="N626">
        <v>4</v>
      </c>
      <c r="O626">
        <v>1.1833333333333329</v>
      </c>
      <c r="P626">
        <v>3</v>
      </c>
      <c r="Q62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26" s="50">
        <f>DATE(YEAR(tb_list[[#This Row],[Start Date]]),1,1)+(WEEKNUM(tb_list[[#This Row],[Start Date]])-1)*7-WEEKDAY(DATE(YEAR(tb_list[[#This Row],[Start Date]]),1,1))+$V$1</f>
        <v>43953</v>
      </c>
      <c r="S626" s="48">
        <f>IF(R626&gt;tb_list[[#This Row],[Start Date]],WEEKNUM(tb_list[[#This Row],[Start Date]])-1,WEEKNUM(tb_list[[#This Row],[Start Date]]))</f>
        <v>17</v>
      </c>
      <c r="T626">
        <f>YEAR(tb_list[[#This Row],[Start Date]])</f>
        <v>2020</v>
      </c>
    </row>
    <row r="627" spans="1:20" x14ac:dyDescent="0.3">
      <c r="A627">
        <v>38217</v>
      </c>
      <c r="B627" t="s">
        <v>855</v>
      </c>
      <c r="C627" t="s">
        <v>3</v>
      </c>
      <c r="D627" t="s">
        <v>62</v>
      </c>
      <c r="E627">
        <v>7.2</v>
      </c>
      <c r="F627" s="50">
        <v>43726</v>
      </c>
      <c r="G627" s="50">
        <v>43742</v>
      </c>
      <c r="H627">
        <v>6</v>
      </c>
      <c r="I627">
        <v>2018</v>
      </c>
      <c r="J627" t="s">
        <v>5</v>
      </c>
      <c r="K627">
        <v>12</v>
      </c>
      <c r="L627">
        <v>0.05</v>
      </c>
      <c r="M627">
        <v>0.60000000000000009</v>
      </c>
      <c r="N627">
        <v>17</v>
      </c>
      <c r="O627">
        <v>3.529411764705883E-2</v>
      </c>
      <c r="P627">
        <v>0.70588235294117652</v>
      </c>
      <c r="Q62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27" s="50">
        <f>DATE(YEAR(tb_list[[#This Row],[Start Date]]),1,1)+(WEEKNUM(tb_list[[#This Row],[Start Date]])-1)*7-WEEKDAY(DATE(YEAR(tb_list[[#This Row],[Start Date]]),1,1))+$V$1</f>
        <v>43729</v>
      </c>
      <c r="S627" s="48">
        <f>IF(R627&gt;tb_list[[#This Row],[Start Date]],WEEKNUM(tb_list[[#This Row],[Start Date]])-1,WEEKNUM(tb_list[[#This Row],[Start Date]]))</f>
        <v>37</v>
      </c>
      <c r="T627">
        <f>YEAR(tb_list[[#This Row],[Start Date]])</f>
        <v>2019</v>
      </c>
    </row>
    <row r="628" spans="1:20" x14ac:dyDescent="0.3">
      <c r="A628">
        <v>39380</v>
      </c>
      <c r="B628" t="s">
        <v>856</v>
      </c>
      <c r="C628" t="s">
        <v>3</v>
      </c>
      <c r="D628" t="s">
        <v>62</v>
      </c>
      <c r="E628">
        <v>7.29</v>
      </c>
      <c r="F628" s="50">
        <v>44098</v>
      </c>
      <c r="G628" s="50">
        <v>44112</v>
      </c>
      <c r="H628">
        <v>6</v>
      </c>
      <c r="I628">
        <v>2019</v>
      </c>
      <c r="J628" t="s">
        <v>9</v>
      </c>
      <c r="K628">
        <v>12</v>
      </c>
      <c r="L628">
        <v>0.05</v>
      </c>
      <c r="M628">
        <v>0.60000000000000009</v>
      </c>
      <c r="N628">
        <v>15</v>
      </c>
      <c r="O628">
        <v>4.0000000000000008E-2</v>
      </c>
      <c r="P628">
        <v>0.8</v>
      </c>
      <c r="Q62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28" s="50">
        <f>DATE(YEAR(tb_list[[#This Row],[Start Date]]),1,1)+(WEEKNUM(tb_list[[#This Row],[Start Date]])-1)*7-WEEKDAY(DATE(YEAR(tb_list[[#This Row],[Start Date]]),1,1))+$V$1</f>
        <v>44100</v>
      </c>
      <c r="S628" s="48">
        <f>IF(R628&gt;tb_list[[#This Row],[Start Date]],WEEKNUM(tb_list[[#This Row],[Start Date]])-1,WEEKNUM(tb_list[[#This Row],[Start Date]]))</f>
        <v>38</v>
      </c>
      <c r="T628">
        <f>YEAR(tb_list[[#This Row],[Start Date]])</f>
        <v>2020</v>
      </c>
    </row>
    <row r="629" spans="1:20" x14ac:dyDescent="0.3">
      <c r="A629">
        <v>7</v>
      </c>
      <c r="B629" t="s">
        <v>857</v>
      </c>
      <c r="C629" t="s">
        <v>16</v>
      </c>
      <c r="D629" t="s">
        <v>4</v>
      </c>
      <c r="E629">
        <v>7.24</v>
      </c>
      <c r="F629" s="50">
        <v>42991</v>
      </c>
      <c r="G629" s="50">
        <v>43034</v>
      </c>
      <c r="H629">
        <v>6</v>
      </c>
      <c r="I629">
        <v>2002</v>
      </c>
      <c r="J629" t="s">
        <v>5</v>
      </c>
      <c r="K629">
        <v>26</v>
      </c>
      <c r="L629">
        <v>0.41666666666666669</v>
      </c>
      <c r="M629">
        <v>10.83333333333333</v>
      </c>
      <c r="N629">
        <v>44</v>
      </c>
      <c r="O629">
        <v>0.24621212121212119</v>
      </c>
      <c r="P629">
        <v>0.59090909090909094</v>
      </c>
      <c r="Q62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29" s="50">
        <f>DATE(YEAR(tb_list[[#This Row],[Start Date]]),1,1)+(WEEKNUM(tb_list[[#This Row],[Start Date]])-1)*7-WEEKDAY(DATE(YEAR(tb_list[[#This Row],[Start Date]]),1,1))+$V$1</f>
        <v>42994</v>
      </c>
      <c r="S629" s="48">
        <f>IF(R629&gt;tb_list[[#This Row],[Start Date]],WEEKNUM(tb_list[[#This Row],[Start Date]])-1,WEEKNUM(tb_list[[#This Row],[Start Date]]))</f>
        <v>36</v>
      </c>
      <c r="T629">
        <f>YEAR(tb_list[[#This Row],[Start Date]])</f>
        <v>2017</v>
      </c>
    </row>
    <row r="630" spans="1:20" x14ac:dyDescent="0.3">
      <c r="A630">
        <v>45643</v>
      </c>
      <c r="B630" t="s">
        <v>858</v>
      </c>
      <c r="C630" t="s">
        <v>3</v>
      </c>
      <c r="D630" t="s">
        <v>4</v>
      </c>
      <c r="E630">
        <v>6.61</v>
      </c>
      <c r="F630" s="50">
        <v>44731</v>
      </c>
      <c r="G630" s="50">
        <v>44731</v>
      </c>
      <c r="H630">
        <v>7</v>
      </c>
      <c r="I630">
        <v>2021</v>
      </c>
      <c r="J630" t="s">
        <v>9</v>
      </c>
      <c r="K630">
        <v>1</v>
      </c>
      <c r="L630">
        <v>6.8888888888888888E-2</v>
      </c>
      <c r="M630">
        <v>6.8888888888888888E-2</v>
      </c>
      <c r="N630">
        <v>1</v>
      </c>
      <c r="O630">
        <v>6.8888888888888888E-2</v>
      </c>
      <c r="P630">
        <v>1</v>
      </c>
      <c r="Q63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30" s="50">
        <f>DATE(YEAR(tb_list[[#This Row],[Start Date]]),1,1)+(WEEKNUM(tb_list[[#This Row],[Start Date]])-1)*7-WEEKDAY(DATE(YEAR(tb_list[[#This Row],[Start Date]]),1,1))+$V$1</f>
        <v>44737</v>
      </c>
      <c r="S630" s="48">
        <f>IF(R630&gt;tb_list[[#This Row],[Start Date]],WEEKNUM(tb_list[[#This Row],[Start Date]])-1,WEEKNUM(tb_list[[#This Row],[Start Date]]))</f>
        <v>25</v>
      </c>
      <c r="T630">
        <f>YEAR(tb_list[[#This Row],[Start Date]])</f>
        <v>2022</v>
      </c>
    </row>
    <row r="631" spans="1:20" x14ac:dyDescent="0.3">
      <c r="A631">
        <v>202</v>
      </c>
      <c r="B631" t="s">
        <v>859</v>
      </c>
      <c r="C631" t="s">
        <v>16</v>
      </c>
      <c r="D631" t="s">
        <v>4</v>
      </c>
      <c r="E631">
        <v>7.8</v>
      </c>
      <c r="F631" s="50">
        <v>43102</v>
      </c>
      <c r="G631" s="50">
        <v>43132</v>
      </c>
      <c r="H631">
        <v>8</v>
      </c>
      <c r="I631">
        <v>2003</v>
      </c>
      <c r="J631" t="s">
        <v>9</v>
      </c>
      <c r="K631">
        <v>26</v>
      </c>
      <c r="L631">
        <v>0.38333333333333341</v>
      </c>
      <c r="M631">
        <v>9.9666666666666668</v>
      </c>
      <c r="N631">
        <v>31</v>
      </c>
      <c r="O631">
        <v>0.32150537634408599</v>
      </c>
      <c r="P631">
        <v>0.83870967741935487</v>
      </c>
      <c r="Q63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31" s="50">
        <f>DATE(YEAR(tb_list[[#This Row],[Start Date]]),1,1)+(WEEKNUM(tb_list[[#This Row],[Start Date]])-1)*7-WEEKDAY(DATE(YEAR(tb_list[[#This Row],[Start Date]]),1,1))+$V$1</f>
        <v>43106</v>
      </c>
      <c r="S631" s="48">
        <f>IF(R631&gt;tb_list[[#This Row],[Start Date]],WEEKNUM(tb_list[[#This Row],[Start Date]])-1,WEEKNUM(tb_list[[#This Row],[Start Date]]))</f>
        <v>0</v>
      </c>
      <c r="T631">
        <f>YEAR(tb_list[[#This Row],[Start Date]])</f>
        <v>2018</v>
      </c>
    </row>
    <row r="632" spans="1:20" x14ac:dyDescent="0.3">
      <c r="A632">
        <v>1023</v>
      </c>
      <c r="B632" t="s">
        <v>860</v>
      </c>
      <c r="C632" t="s">
        <v>50</v>
      </c>
      <c r="D632" t="s">
        <v>4</v>
      </c>
      <c r="E632">
        <v>7.99</v>
      </c>
      <c r="F632" s="50">
        <v>43207</v>
      </c>
      <c r="G632" s="50">
        <v>43214</v>
      </c>
      <c r="H632">
        <v>8</v>
      </c>
      <c r="I632">
        <v>2004</v>
      </c>
      <c r="J632" t="s">
        <v>9</v>
      </c>
      <c r="K632">
        <v>4</v>
      </c>
      <c r="L632">
        <v>0.38333333333333341</v>
      </c>
      <c r="M632">
        <v>1.533333333333333</v>
      </c>
      <c r="N632">
        <v>8</v>
      </c>
      <c r="O632">
        <v>0.19166666666666671</v>
      </c>
      <c r="P632">
        <v>0.5</v>
      </c>
      <c r="Q63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32" s="50">
        <f>DATE(YEAR(tb_list[[#This Row],[Start Date]]),1,1)+(WEEKNUM(tb_list[[#This Row],[Start Date]])-1)*7-WEEKDAY(DATE(YEAR(tb_list[[#This Row],[Start Date]]),1,1))+$V$1</f>
        <v>43211</v>
      </c>
      <c r="S632" s="48">
        <f>IF(R632&gt;tb_list[[#This Row],[Start Date]],WEEKNUM(tb_list[[#This Row],[Start Date]])-1,WEEKNUM(tb_list[[#This Row],[Start Date]]))</f>
        <v>15</v>
      </c>
      <c r="T632">
        <f>YEAR(tb_list[[#This Row],[Start Date]])</f>
        <v>2018</v>
      </c>
    </row>
    <row r="633" spans="1:20" x14ac:dyDescent="0.3">
      <c r="A633">
        <v>43299</v>
      </c>
      <c r="B633" t="s">
        <v>861</v>
      </c>
      <c r="C633" t="s">
        <v>16</v>
      </c>
      <c r="D633" t="s">
        <v>4</v>
      </c>
      <c r="E633">
        <v>7.61</v>
      </c>
      <c r="F633" s="50">
        <v>44787</v>
      </c>
      <c r="G633" s="50">
        <v>44802</v>
      </c>
      <c r="H633">
        <v>7</v>
      </c>
      <c r="I633">
        <v>2021</v>
      </c>
      <c r="J633" t="s">
        <v>9</v>
      </c>
      <c r="K633">
        <v>12</v>
      </c>
      <c r="L633">
        <v>0.38388888888888889</v>
      </c>
      <c r="M633">
        <v>4.6066666666666656</v>
      </c>
      <c r="N633">
        <v>16</v>
      </c>
      <c r="O633">
        <v>0.28791666666666671</v>
      </c>
      <c r="P633">
        <v>0.75</v>
      </c>
      <c r="Q63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33" s="50">
        <f>DATE(YEAR(tb_list[[#This Row],[Start Date]]),1,1)+(WEEKNUM(tb_list[[#This Row],[Start Date]])-1)*7-WEEKDAY(DATE(YEAR(tb_list[[#This Row],[Start Date]]),1,1))+$V$1</f>
        <v>44793</v>
      </c>
      <c r="S633" s="48">
        <f>IF(R633&gt;tb_list[[#This Row],[Start Date]],WEEKNUM(tb_list[[#This Row],[Start Date]])-1,WEEKNUM(tb_list[[#This Row],[Start Date]]))</f>
        <v>33</v>
      </c>
      <c r="T633">
        <f>YEAR(tb_list[[#This Row],[Start Date]])</f>
        <v>2022</v>
      </c>
    </row>
    <row r="634" spans="1:20" x14ac:dyDescent="0.3">
      <c r="A634">
        <v>48614</v>
      </c>
      <c r="B634" t="s">
        <v>603</v>
      </c>
      <c r="C634" t="s">
        <v>8</v>
      </c>
      <c r="D634" t="s">
        <v>4</v>
      </c>
      <c r="E634">
        <v>5.13</v>
      </c>
      <c r="F634" s="50">
        <v>45030</v>
      </c>
      <c r="G634" s="50">
        <v>45030</v>
      </c>
      <c r="H634">
        <v>6</v>
      </c>
      <c r="I634">
        <v>2021</v>
      </c>
      <c r="J634" t="s">
        <v>17</v>
      </c>
      <c r="K634">
        <v>1</v>
      </c>
      <c r="L634">
        <v>0.77916666666666667</v>
      </c>
      <c r="M634">
        <v>0.77916666666666667</v>
      </c>
      <c r="N634">
        <v>1</v>
      </c>
      <c r="O634">
        <v>0.77916666666666667</v>
      </c>
      <c r="P634">
        <v>1</v>
      </c>
      <c r="Q63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34" s="50">
        <f>DATE(YEAR(tb_list[[#This Row],[Start Date]]),1,1)+(WEEKNUM(tb_list[[#This Row],[Start Date]])-1)*7-WEEKDAY(DATE(YEAR(tb_list[[#This Row],[Start Date]]),1,1))+$V$1</f>
        <v>45031</v>
      </c>
      <c r="S634" s="48">
        <f>IF(R634&gt;tb_list[[#This Row],[Start Date]],WEEKNUM(tb_list[[#This Row],[Start Date]])-1,WEEKNUM(tb_list[[#This Row],[Start Date]]))</f>
        <v>14</v>
      </c>
      <c r="T634">
        <f>YEAR(tb_list[[#This Row],[Start Date]])</f>
        <v>2023</v>
      </c>
    </row>
    <row r="635" spans="1:20" x14ac:dyDescent="0.3">
      <c r="A635">
        <v>14813</v>
      </c>
      <c r="B635" t="s">
        <v>862</v>
      </c>
      <c r="C635" t="s">
        <v>16</v>
      </c>
      <c r="D635" t="s">
        <v>59</v>
      </c>
      <c r="E635">
        <v>8</v>
      </c>
      <c r="F635" s="50">
        <v>42564</v>
      </c>
      <c r="G635" s="50">
        <v>42566</v>
      </c>
      <c r="H635">
        <v>10</v>
      </c>
      <c r="I635">
        <v>2013</v>
      </c>
      <c r="J635" t="s">
        <v>17</v>
      </c>
      <c r="K635">
        <v>13</v>
      </c>
      <c r="L635">
        <v>0.4</v>
      </c>
      <c r="M635">
        <v>5.2</v>
      </c>
      <c r="N635">
        <v>3</v>
      </c>
      <c r="O635">
        <v>1.7333333333333329</v>
      </c>
      <c r="P635">
        <v>4.333333333333333</v>
      </c>
      <c r="Q63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35" s="50">
        <f>DATE(YEAR(tb_list[[#This Row],[Start Date]]),1,1)+(WEEKNUM(tb_list[[#This Row],[Start Date]])-1)*7-WEEKDAY(DATE(YEAR(tb_list[[#This Row],[Start Date]]),1,1))+$V$1</f>
        <v>42567</v>
      </c>
      <c r="S635" s="48">
        <f>IF(R635&gt;tb_list[[#This Row],[Start Date]],WEEKNUM(tb_list[[#This Row],[Start Date]])-1,WEEKNUM(tb_list[[#This Row],[Start Date]]))</f>
        <v>28</v>
      </c>
      <c r="T635">
        <f>YEAR(tb_list[[#This Row],[Start Date]])</f>
        <v>2016</v>
      </c>
    </row>
    <row r="636" spans="1:20" x14ac:dyDescent="0.3">
      <c r="A636">
        <v>18753</v>
      </c>
      <c r="B636" t="s">
        <v>863</v>
      </c>
      <c r="C636" t="s">
        <v>50</v>
      </c>
      <c r="D636" t="s">
        <v>59</v>
      </c>
      <c r="E636">
        <v>7.59</v>
      </c>
      <c r="F636" s="50">
        <v>42564</v>
      </c>
      <c r="G636" s="50">
        <v>42570</v>
      </c>
      <c r="H636">
        <v>8</v>
      </c>
      <c r="I636">
        <v>2013</v>
      </c>
      <c r="J636" t="s">
        <v>5</v>
      </c>
      <c r="K636">
        <v>1</v>
      </c>
      <c r="L636">
        <v>0.39444444444444438</v>
      </c>
      <c r="M636">
        <v>0.39444444444444438</v>
      </c>
      <c r="N636">
        <v>7</v>
      </c>
      <c r="O636">
        <v>5.634920634920635E-2</v>
      </c>
      <c r="P636">
        <v>0.14285714285714279</v>
      </c>
      <c r="Q63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36" s="50">
        <f>DATE(YEAR(tb_list[[#This Row],[Start Date]]),1,1)+(WEEKNUM(tb_list[[#This Row],[Start Date]])-1)*7-WEEKDAY(DATE(YEAR(tb_list[[#This Row],[Start Date]]),1,1))+$V$1</f>
        <v>42567</v>
      </c>
      <c r="S636" s="48">
        <f>IF(R636&gt;tb_list[[#This Row],[Start Date]],WEEKNUM(tb_list[[#This Row],[Start Date]])-1,WEEKNUM(tb_list[[#This Row],[Start Date]]))</f>
        <v>28</v>
      </c>
      <c r="T636">
        <f>YEAR(tb_list[[#This Row],[Start Date]])</f>
        <v>2016</v>
      </c>
    </row>
    <row r="637" spans="1:20" x14ac:dyDescent="0.3">
      <c r="A637">
        <v>23847</v>
      </c>
      <c r="B637" t="s">
        <v>864</v>
      </c>
      <c r="C637" t="s">
        <v>16</v>
      </c>
      <c r="D637" t="s">
        <v>59</v>
      </c>
      <c r="E637">
        <v>8.2100000000000009</v>
      </c>
      <c r="F637" s="50">
        <v>42552</v>
      </c>
      <c r="G637" s="50">
        <v>42556</v>
      </c>
      <c r="H637">
        <v>9</v>
      </c>
      <c r="I637">
        <v>2015</v>
      </c>
      <c r="J637" t="s">
        <v>17</v>
      </c>
      <c r="K637">
        <v>13</v>
      </c>
      <c r="L637">
        <v>0.4</v>
      </c>
      <c r="M637">
        <v>5.2</v>
      </c>
      <c r="N637">
        <v>5</v>
      </c>
      <c r="O637">
        <v>1.04</v>
      </c>
      <c r="P637">
        <v>2.6</v>
      </c>
      <c r="Q63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37" s="50">
        <f>DATE(YEAR(tb_list[[#This Row],[Start Date]]),1,1)+(WEEKNUM(tb_list[[#This Row],[Start Date]])-1)*7-WEEKDAY(DATE(YEAR(tb_list[[#This Row],[Start Date]]),1,1))+$V$1</f>
        <v>42553</v>
      </c>
      <c r="S637" s="48">
        <f>IF(R637&gt;tb_list[[#This Row],[Start Date]],WEEKNUM(tb_list[[#This Row],[Start Date]])-1,WEEKNUM(tb_list[[#This Row],[Start Date]]))</f>
        <v>26</v>
      </c>
      <c r="T637">
        <f>YEAR(tb_list[[#This Row],[Start Date]])</f>
        <v>2016</v>
      </c>
    </row>
    <row r="638" spans="1:20" x14ac:dyDescent="0.3">
      <c r="A638">
        <v>33161</v>
      </c>
      <c r="B638" t="s">
        <v>865</v>
      </c>
      <c r="C638" t="s">
        <v>50</v>
      </c>
      <c r="D638" t="s">
        <v>59</v>
      </c>
      <c r="E638">
        <v>8.0299999999999994</v>
      </c>
      <c r="F638" s="50">
        <v>43009</v>
      </c>
      <c r="G638" s="50">
        <v>43009</v>
      </c>
      <c r="H638">
        <v>9</v>
      </c>
      <c r="I638">
        <v>2016</v>
      </c>
      <c r="J638" t="s">
        <v>19</v>
      </c>
      <c r="K638">
        <v>1</v>
      </c>
      <c r="L638">
        <v>0.39444444444444438</v>
      </c>
      <c r="M638">
        <v>0.39444444444444438</v>
      </c>
      <c r="N638">
        <v>1</v>
      </c>
      <c r="O638">
        <v>0.39444444444444438</v>
      </c>
      <c r="P638">
        <v>1</v>
      </c>
      <c r="Q63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38" s="50">
        <f>DATE(YEAR(tb_list[[#This Row],[Start Date]]),1,1)+(WEEKNUM(tb_list[[#This Row],[Start Date]])-1)*7-WEEKDAY(DATE(YEAR(tb_list[[#This Row],[Start Date]]),1,1))+$V$1</f>
        <v>43015</v>
      </c>
      <c r="S638" s="48">
        <f>IF(R638&gt;tb_list[[#This Row],[Start Date]],WEEKNUM(tb_list[[#This Row],[Start Date]])-1,WEEKNUM(tb_list[[#This Row],[Start Date]]))</f>
        <v>39</v>
      </c>
      <c r="T638">
        <f>YEAR(tb_list[[#This Row],[Start Date]])</f>
        <v>2017</v>
      </c>
    </row>
    <row r="639" spans="1:20" x14ac:dyDescent="0.3">
      <c r="A639">
        <v>42568</v>
      </c>
      <c r="B639" t="s">
        <v>866</v>
      </c>
      <c r="C639" t="s">
        <v>16</v>
      </c>
      <c r="D639" t="s">
        <v>22</v>
      </c>
      <c r="E639">
        <v>6.53</v>
      </c>
      <c r="F639" s="50">
        <v>44587</v>
      </c>
      <c r="G639" s="50">
        <v>44607</v>
      </c>
      <c r="H639">
        <v>5</v>
      </c>
      <c r="I639">
        <v>2021</v>
      </c>
      <c r="J639" t="s">
        <v>17</v>
      </c>
      <c r="K639">
        <v>12</v>
      </c>
      <c r="L639">
        <v>0.24444444444444441</v>
      </c>
      <c r="M639">
        <v>2.9333333333333331</v>
      </c>
      <c r="N639">
        <v>21</v>
      </c>
      <c r="O639">
        <v>0.13968253968253971</v>
      </c>
      <c r="P639">
        <v>0.5714285714285714</v>
      </c>
      <c r="Q63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39" s="50">
        <f>DATE(YEAR(tb_list[[#This Row],[Start Date]]),1,1)+(WEEKNUM(tb_list[[#This Row],[Start Date]])-1)*7-WEEKDAY(DATE(YEAR(tb_list[[#This Row],[Start Date]]),1,1))+$V$1</f>
        <v>44590</v>
      </c>
      <c r="S639" s="48">
        <f>IF(R639&gt;tb_list[[#This Row],[Start Date]],WEEKNUM(tb_list[[#This Row],[Start Date]])-1,WEEKNUM(tb_list[[#This Row],[Start Date]]))</f>
        <v>4</v>
      </c>
      <c r="T639">
        <f>YEAR(tb_list[[#This Row],[Start Date]])</f>
        <v>2022</v>
      </c>
    </row>
    <row r="640" spans="1:20" x14ac:dyDescent="0.3">
      <c r="A640">
        <v>49263</v>
      </c>
      <c r="B640" t="s">
        <v>867</v>
      </c>
      <c r="C640" t="s">
        <v>16</v>
      </c>
      <c r="D640" t="s">
        <v>22</v>
      </c>
      <c r="E640">
        <v>6.83</v>
      </c>
      <c r="F640" s="50">
        <v>44607</v>
      </c>
      <c r="G640" s="50">
        <v>44630</v>
      </c>
      <c r="H640">
        <v>4</v>
      </c>
      <c r="I640">
        <v>2021</v>
      </c>
      <c r="J640" t="s">
        <v>19</v>
      </c>
      <c r="K640">
        <v>12</v>
      </c>
      <c r="L640">
        <v>0.24444444444444441</v>
      </c>
      <c r="M640">
        <v>2.9333333333333331</v>
      </c>
      <c r="N640">
        <v>24</v>
      </c>
      <c r="O640">
        <v>0.1222222222222222</v>
      </c>
      <c r="P640">
        <v>0.5</v>
      </c>
      <c r="Q64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40" s="50">
        <f>DATE(YEAR(tb_list[[#This Row],[Start Date]]),1,1)+(WEEKNUM(tb_list[[#This Row],[Start Date]])-1)*7-WEEKDAY(DATE(YEAR(tb_list[[#This Row],[Start Date]]),1,1))+$V$1</f>
        <v>44611</v>
      </c>
      <c r="S640" s="48">
        <f>IF(R640&gt;tb_list[[#This Row],[Start Date]],WEEKNUM(tb_list[[#This Row],[Start Date]])-1,WEEKNUM(tb_list[[#This Row],[Start Date]]))</f>
        <v>7</v>
      </c>
      <c r="T640">
        <f>YEAR(tb_list[[#This Row],[Start Date]])</f>
        <v>2022</v>
      </c>
    </row>
    <row r="641" spans="1:20" x14ac:dyDescent="0.3">
      <c r="A641">
        <v>553</v>
      </c>
      <c r="B641" t="s">
        <v>868</v>
      </c>
      <c r="C641" t="s">
        <v>16</v>
      </c>
      <c r="D641" t="s">
        <v>22</v>
      </c>
      <c r="E641">
        <v>7.03</v>
      </c>
      <c r="F641" s="50">
        <v>44002</v>
      </c>
      <c r="G641" s="50">
        <v>44005</v>
      </c>
      <c r="H641">
        <v>4</v>
      </c>
      <c r="I641">
        <v>2000</v>
      </c>
      <c r="J641" t="s">
        <v>19</v>
      </c>
      <c r="K641">
        <v>13</v>
      </c>
      <c r="L641">
        <v>0.38333333333333341</v>
      </c>
      <c r="M641">
        <v>4.9833333333333334</v>
      </c>
      <c r="N641">
        <v>4</v>
      </c>
      <c r="O641">
        <v>1.2458333333333329</v>
      </c>
      <c r="P641">
        <v>3.25</v>
      </c>
      <c r="Q64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41" s="50">
        <f>DATE(YEAR(tb_list[[#This Row],[Start Date]]),1,1)+(WEEKNUM(tb_list[[#This Row],[Start Date]])-1)*7-WEEKDAY(DATE(YEAR(tb_list[[#This Row],[Start Date]]),1,1))+$V$1</f>
        <v>44002</v>
      </c>
      <c r="S641" s="48">
        <f>IF(R641&gt;tb_list[[#This Row],[Start Date]],WEEKNUM(tb_list[[#This Row],[Start Date]])-1,WEEKNUM(tb_list[[#This Row],[Start Date]]))</f>
        <v>25</v>
      </c>
      <c r="T641">
        <f>YEAR(tb_list[[#This Row],[Start Date]])</f>
        <v>2020</v>
      </c>
    </row>
    <row r="642" spans="1:20" x14ac:dyDescent="0.3">
      <c r="A642">
        <v>39989</v>
      </c>
      <c r="B642" t="s">
        <v>869</v>
      </c>
      <c r="C642" t="s">
        <v>69</v>
      </c>
      <c r="D642" t="s">
        <v>4</v>
      </c>
      <c r="E642">
        <v>7.46</v>
      </c>
      <c r="F642" s="50">
        <v>44120</v>
      </c>
      <c r="G642" s="50">
        <v>44120</v>
      </c>
      <c r="H642">
        <v>7</v>
      </c>
      <c r="I642">
        <v>2019</v>
      </c>
      <c r="J642" t="s">
        <v>17</v>
      </c>
      <c r="K642">
        <v>1</v>
      </c>
      <c r="L642">
        <v>6.7500000000000004E-2</v>
      </c>
      <c r="M642">
        <v>6.7500000000000004E-2</v>
      </c>
      <c r="N642">
        <v>1</v>
      </c>
      <c r="O642">
        <v>6.7500000000000004E-2</v>
      </c>
      <c r="P642">
        <v>1</v>
      </c>
      <c r="Q64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42" s="50">
        <f>DATE(YEAR(tb_list[[#This Row],[Start Date]]),1,1)+(WEEKNUM(tb_list[[#This Row],[Start Date]])-1)*7-WEEKDAY(DATE(YEAR(tb_list[[#This Row],[Start Date]]),1,1))+$V$1</f>
        <v>44121</v>
      </c>
      <c r="S642" s="48">
        <f>IF(R642&gt;tb_list[[#This Row],[Start Date]],WEEKNUM(tb_list[[#This Row],[Start Date]])-1,WEEKNUM(tb_list[[#This Row],[Start Date]]))</f>
        <v>41</v>
      </c>
      <c r="T642">
        <f>YEAR(tb_list[[#This Row],[Start Date]])</f>
        <v>2020</v>
      </c>
    </row>
    <row r="643" spans="1:20" x14ac:dyDescent="0.3">
      <c r="A643">
        <v>43697</v>
      </c>
      <c r="B643" t="s">
        <v>870</v>
      </c>
      <c r="C643" t="s">
        <v>3</v>
      </c>
      <c r="D643" t="s">
        <v>36</v>
      </c>
      <c r="E643">
        <v>5.76</v>
      </c>
      <c r="F643" s="50">
        <v>45160</v>
      </c>
      <c r="G643" s="50">
        <v>45167</v>
      </c>
      <c r="H643">
        <v>4</v>
      </c>
      <c r="I643">
        <v>2021</v>
      </c>
      <c r="J643" t="s">
        <v>17</v>
      </c>
      <c r="K643">
        <v>6</v>
      </c>
      <c r="L643">
        <v>0.48333333333333328</v>
      </c>
      <c r="M643">
        <v>2.9</v>
      </c>
      <c r="N643">
        <v>8</v>
      </c>
      <c r="O643">
        <v>0.36249999999999999</v>
      </c>
      <c r="P643">
        <v>0.75</v>
      </c>
      <c r="Q64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43" s="50">
        <f>DATE(YEAR(tb_list[[#This Row],[Start Date]]),1,1)+(WEEKNUM(tb_list[[#This Row],[Start Date]])-1)*7-WEEKDAY(DATE(YEAR(tb_list[[#This Row],[Start Date]]),1,1))+$V$1</f>
        <v>45164</v>
      </c>
      <c r="S643" s="48">
        <f>IF(R643&gt;tb_list[[#This Row],[Start Date]],WEEKNUM(tb_list[[#This Row],[Start Date]])-1,WEEKNUM(tb_list[[#This Row],[Start Date]]))</f>
        <v>33</v>
      </c>
      <c r="T643">
        <f>YEAR(tb_list[[#This Row],[Start Date]])</f>
        <v>2023</v>
      </c>
    </row>
    <row r="644" spans="1:20" x14ac:dyDescent="0.3">
      <c r="A644">
        <v>37940</v>
      </c>
      <c r="B644" t="s">
        <v>871</v>
      </c>
      <c r="C644" t="s">
        <v>16</v>
      </c>
      <c r="D644" t="s">
        <v>105</v>
      </c>
      <c r="E644">
        <v>6.26</v>
      </c>
      <c r="F644" s="50">
        <v>44054</v>
      </c>
      <c r="G644" s="50">
        <v>44090</v>
      </c>
      <c r="H644">
        <v>5</v>
      </c>
      <c r="I644">
        <v>2019</v>
      </c>
      <c r="J644" t="s">
        <v>17</v>
      </c>
      <c r="K644">
        <v>12</v>
      </c>
      <c r="L644">
        <v>5.8333333333333327E-2</v>
      </c>
      <c r="M644">
        <v>0.7</v>
      </c>
      <c r="N644">
        <v>37</v>
      </c>
      <c r="O644">
        <v>1.891891891891892E-2</v>
      </c>
      <c r="P644">
        <v>0.32432432432432429</v>
      </c>
      <c r="Q64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44" s="50">
        <f>DATE(YEAR(tb_list[[#This Row],[Start Date]]),1,1)+(WEEKNUM(tb_list[[#This Row],[Start Date]])-1)*7-WEEKDAY(DATE(YEAR(tb_list[[#This Row],[Start Date]]),1,1))+$V$1</f>
        <v>44058</v>
      </c>
      <c r="S644" s="48">
        <f>IF(R644&gt;tb_list[[#This Row],[Start Date]],WEEKNUM(tb_list[[#This Row],[Start Date]])-1,WEEKNUM(tb_list[[#This Row],[Start Date]]))</f>
        <v>32</v>
      </c>
      <c r="T644">
        <f>YEAR(tb_list[[#This Row],[Start Date]])</f>
        <v>2020</v>
      </c>
    </row>
    <row r="645" spans="1:20" x14ac:dyDescent="0.3">
      <c r="A645">
        <v>39960</v>
      </c>
      <c r="B645" t="s">
        <v>872</v>
      </c>
      <c r="C645" t="s">
        <v>16</v>
      </c>
      <c r="D645" t="s">
        <v>105</v>
      </c>
      <c r="E645">
        <v>6.36</v>
      </c>
      <c r="F645" s="50">
        <v>44106</v>
      </c>
      <c r="G645" s="50">
        <v>44108</v>
      </c>
      <c r="H645">
        <v>6</v>
      </c>
      <c r="I645">
        <v>2020</v>
      </c>
      <c r="J645" t="s">
        <v>9</v>
      </c>
      <c r="K645">
        <v>12</v>
      </c>
      <c r="L645">
        <v>5.5555555555555552E-2</v>
      </c>
      <c r="M645">
        <v>0.66666666666666663</v>
      </c>
      <c r="N645">
        <v>3</v>
      </c>
      <c r="O645">
        <v>0.22222222222222221</v>
      </c>
      <c r="P645">
        <v>4</v>
      </c>
      <c r="Q64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45" s="50">
        <f>DATE(YEAR(tb_list[[#This Row],[Start Date]]),1,1)+(WEEKNUM(tb_list[[#This Row],[Start Date]])-1)*7-WEEKDAY(DATE(YEAR(tb_list[[#This Row],[Start Date]]),1,1))+$V$1</f>
        <v>44107</v>
      </c>
      <c r="S645" s="48">
        <f>IF(R645&gt;tb_list[[#This Row],[Start Date]],WEEKNUM(tb_list[[#This Row],[Start Date]])-1,WEEKNUM(tb_list[[#This Row],[Start Date]]))</f>
        <v>39</v>
      </c>
      <c r="T645">
        <f>YEAR(tb_list[[#This Row],[Start Date]])</f>
        <v>2020</v>
      </c>
    </row>
    <row r="646" spans="1:20" x14ac:dyDescent="0.3">
      <c r="A646">
        <v>42959</v>
      </c>
      <c r="B646" t="s">
        <v>873</v>
      </c>
      <c r="C646" t="s">
        <v>16</v>
      </c>
      <c r="D646" t="s">
        <v>105</v>
      </c>
      <c r="E646">
        <v>6.38</v>
      </c>
      <c r="F646" s="50">
        <v>44410</v>
      </c>
      <c r="G646" s="50">
        <v>44509</v>
      </c>
      <c r="H646">
        <v>6</v>
      </c>
      <c r="I646">
        <v>2021</v>
      </c>
      <c r="J646" t="s">
        <v>9</v>
      </c>
      <c r="K646">
        <v>12</v>
      </c>
      <c r="L646">
        <v>5.8333333333333327E-2</v>
      </c>
      <c r="M646">
        <v>0.7</v>
      </c>
      <c r="N646">
        <v>100</v>
      </c>
      <c r="O646">
        <v>6.9999999999999993E-3</v>
      </c>
      <c r="P646">
        <v>0.12</v>
      </c>
      <c r="Q64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46" s="50">
        <f>DATE(YEAR(tb_list[[#This Row],[Start Date]]),1,1)+(WEEKNUM(tb_list[[#This Row],[Start Date]])-1)*7-WEEKDAY(DATE(YEAR(tb_list[[#This Row],[Start Date]]),1,1))+$V$1</f>
        <v>44415</v>
      </c>
      <c r="S646" s="48">
        <f>IF(R646&gt;tb_list[[#This Row],[Start Date]],WEEKNUM(tb_list[[#This Row],[Start Date]])-1,WEEKNUM(tb_list[[#This Row],[Start Date]]))</f>
        <v>31</v>
      </c>
      <c r="T646">
        <f>YEAR(tb_list[[#This Row],[Start Date]])</f>
        <v>2021</v>
      </c>
    </row>
    <row r="647" spans="1:20" x14ac:dyDescent="0.3">
      <c r="A647">
        <v>40646</v>
      </c>
      <c r="B647" t="s">
        <v>874</v>
      </c>
      <c r="C647" t="s">
        <v>85</v>
      </c>
      <c r="D647" t="s">
        <v>59</v>
      </c>
      <c r="E647">
        <v>7.08</v>
      </c>
      <c r="F647" s="50">
        <v>44540</v>
      </c>
      <c r="G647" s="50">
        <v>44540</v>
      </c>
      <c r="H647">
        <v>4</v>
      </c>
      <c r="I647">
        <v>2020</v>
      </c>
      <c r="J647" t="s">
        <v>19</v>
      </c>
      <c r="K647">
        <v>1</v>
      </c>
      <c r="L647">
        <v>0.88555555555555554</v>
      </c>
      <c r="M647">
        <v>0.88555555555555554</v>
      </c>
      <c r="N647">
        <v>1</v>
      </c>
      <c r="O647">
        <v>0.88555555555555554</v>
      </c>
      <c r="P647">
        <v>1</v>
      </c>
      <c r="Q64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47" s="50">
        <f>DATE(YEAR(tb_list[[#This Row],[Start Date]]),1,1)+(WEEKNUM(tb_list[[#This Row],[Start Date]])-1)*7-WEEKDAY(DATE(YEAR(tb_list[[#This Row],[Start Date]]),1,1))+$V$1</f>
        <v>44541</v>
      </c>
      <c r="S647" s="48">
        <f>IF(R647&gt;tb_list[[#This Row],[Start Date]],WEEKNUM(tb_list[[#This Row],[Start Date]])-1,WEEKNUM(tb_list[[#This Row],[Start Date]]))</f>
        <v>49</v>
      </c>
      <c r="T647">
        <f>YEAR(tb_list[[#This Row],[Start Date]])</f>
        <v>2021</v>
      </c>
    </row>
    <row r="648" spans="1:20" x14ac:dyDescent="0.3">
      <c r="A648">
        <v>39710</v>
      </c>
      <c r="B648" t="s">
        <v>875</v>
      </c>
      <c r="C648" t="s">
        <v>16</v>
      </c>
      <c r="D648" t="s">
        <v>22</v>
      </c>
      <c r="E648">
        <v>6.88</v>
      </c>
      <c r="F648" s="50">
        <v>44307</v>
      </c>
      <c r="G648" s="50">
        <v>44315</v>
      </c>
      <c r="H648">
        <v>9</v>
      </c>
      <c r="I648">
        <v>2020</v>
      </c>
      <c r="J648" t="s">
        <v>17</v>
      </c>
      <c r="K648">
        <v>12</v>
      </c>
      <c r="L648">
        <v>0.38611111111111113</v>
      </c>
      <c r="M648">
        <v>4.6333333333333337</v>
      </c>
      <c r="N648">
        <v>9</v>
      </c>
      <c r="O648">
        <v>0.51481481481481484</v>
      </c>
      <c r="P648">
        <v>1.333333333333333</v>
      </c>
      <c r="Q64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48" s="50">
        <f>DATE(YEAR(tb_list[[#This Row],[Start Date]]),1,1)+(WEEKNUM(tb_list[[#This Row],[Start Date]])-1)*7-WEEKDAY(DATE(YEAR(tb_list[[#This Row],[Start Date]]),1,1))+$V$1</f>
        <v>44310</v>
      </c>
      <c r="S648" s="48">
        <f>IF(R648&gt;tb_list[[#This Row],[Start Date]],WEEKNUM(tb_list[[#This Row],[Start Date]])-1,WEEKNUM(tb_list[[#This Row],[Start Date]]))</f>
        <v>16</v>
      </c>
      <c r="T648">
        <f>YEAR(tb_list[[#This Row],[Start Date]])</f>
        <v>2021</v>
      </c>
    </row>
    <row r="649" spans="1:20" x14ac:dyDescent="0.3">
      <c r="A649">
        <v>41660</v>
      </c>
      <c r="B649" t="s">
        <v>876</v>
      </c>
      <c r="C649" t="s">
        <v>3</v>
      </c>
      <c r="D649" t="s">
        <v>22</v>
      </c>
      <c r="E649">
        <v>6.63</v>
      </c>
      <c r="F649" s="50">
        <v>44329</v>
      </c>
      <c r="G649" s="50">
        <v>44329</v>
      </c>
      <c r="H649">
        <v>7</v>
      </c>
      <c r="I649">
        <v>2020</v>
      </c>
      <c r="J649" t="s">
        <v>17</v>
      </c>
      <c r="K649">
        <v>6</v>
      </c>
      <c r="L649">
        <v>3.3333333333333333E-2</v>
      </c>
      <c r="M649">
        <v>0.2</v>
      </c>
      <c r="N649">
        <v>1</v>
      </c>
      <c r="O649">
        <v>0.2</v>
      </c>
      <c r="P649">
        <v>6</v>
      </c>
      <c r="Q64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49" s="50">
        <f>DATE(YEAR(tb_list[[#This Row],[Start Date]]),1,1)+(WEEKNUM(tb_list[[#This Row],[Start Date]])-1)*7-WEEKDAY(DATE(YEAR(tb_list[[#This Row],[Start Date]]),1,1))+$V$1</f>
        <v>44331</v>
      </c>
      <c r="S649" s="48">
        <f>IF(R649&gt;tb_list[[#This Row],[Start Date]],WEEKNUM(tb_list[[#This Row],[Start Date]])-1,WEEKNUM(tb_list[[#This Row],[Start Date]]))</f>
        <v>19</v>
      </c>
      <c r="T649">
        <f>YEAR(tb_list[[#This Row],[Start Date]])</f>
        <v>2021</v>
      </c>
    </row>
    <row r="650" spans="1:20" x14ac:dyDescent="0.3">
      <c r="A650">
        <v>48653</v>
      </c>
      <c r="B650" t="s">
        <v>877</v>
      </c>
      <c r="C650" t="s">
        <v>69</v>
      </c>
      <c r="D650" t="s">
        <v>36</v>
      </c>
      <c r="E650">
        <v>8.35</v>
      </c>
      <c r="F650" s="50">
        <v>44539</v>
      </c>
      <c r="G650" s="50">
        <v>44539</v>
      </c>
      <c r="H650">
        <v>7</v>
      </c>
      <c r="I650">
        <v>2019</v>
      </c>
      <c r="J650" t="s">
        <v>19</v>
      </c>
      <c r="K650">
        <v>1</v>
      </c>
      <c r="L650">
        <v>7.6388888888888895E-2</v>
      </c>
      <c r="M650">
        <v>7.6388888888888895E-2</v>
      </c>
      <c r="N650">
        <v>1</v>
      </c>
      <c r="O650">
        <v>7.6388888888888895E-2</v>
      </c>
      <c r="P650">
        <v>1</v>
      </c>
      <c r="Q65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50" s="50">
        <f>DATE(YEAR(tb_list[[#This Row],[Start Date]]),1,1)+(WEEKNUM(tb_list[[#This Row],[Start Date]])-1)*7-WEEKDAY(DATE(YEAR(tb_list[[#This Row],[Start Date]]),1,1))+$V$1</f>
        <v>44541</v>
      </c>
      <c r="S650" s="48">
        <f>IF(R650&gt;tb_list[[#This Row],[Start Date]],WEEKNUM(tb_list[[#This Row],[Start Date]])-1,WEEKNUM(tb_list[[#This Row],[Start Date]]))</f>
        <v>49</v>
      </c>
      <c r="T650">
        <f>YEAR(tb_list[[#This Row],[Start Date]])</f>
        <v>2021</v>
      </c>
    </row>
    <row r="651" spans="1:20" x14ac:dyDescent="0.3">
      <c r="A651">
        <v>48727</v>
      </c>
      <c r="B651" t="s">
        <v>878</v>
      </c>
      <c r="C651" t="s">
        <v>3</v>
      </c>
      <c r="D651" t="s">
        <v>4</v>
      </c>
      <c r="E651">
        <v>7.44</v>
      </c>
      <c r="F651" s="50">
        <v>45176</v>
      </c>
      <c r="G651" s="50">
        <v>45176</v>
      </c>
      <c r="H651">
        <v>6</v>
      </c>
      <c r="I651">
        <v>2021</v>
      </c>
      <c r="J651" t="s">
        <v>17</v>
      </c>
      <c r="K651">
        <v>3</v>
      </c>
      <c r="L651">
        <v>0.1488888888888889</v>
      </c>
      <c r="M651">
        <v>0.44666666666666671</v>
      </c>
      <c r="N651">
        <v>1</v>
      </c>
      <c r="O651">
        <v>0.44666666666666671</v>
      </c>
      <c r="P651">
        <v>3</v>
      </c>
      <c r="Q65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51" s="50">
        <f>DATE(YEAR(tb_list[[#This Row],[Start Date]]),1,1)+(WEEKNUM(tb_list[[#This Row],[Start Date]])-1)*7-WEEKDAY(DATE(YEAR(tb_list[[#This Row],[Start Date]]),1,1))+$V$1</f>
        <v>45178</v>
      </c>
      <c r="S651" s="48">
        <f>IF(R651&gt;tb_list[[#This Row],[Start Date]],WEEKNUM(tb_list[[#This Row],[Start Date]])-1,WEEKNUM(tb_list[[#This Row],[Start Date]]))</f>
        <v>35</v>
      </c>
      <c r="T651">
        <f>YEAR(tb_list[[#This Row],[Start Date]])</f>
        <v>2023</v>
      </c>
    </row>
    <row r="652" spans="1:20" x14ac:dyDescent="0.3">
      <c r="A652">
        <v>50042</v>
      </c>
      <c r="B652" t="s">
        <v>604</v>
      </c>
      <c r="C652" t="s">
        <v>69</v>
      </c>
      <c r="D652" t="s">
        <v>4</v>
      </c>
      <c r="E652">
        <v>6.67</v>
      </c>
      <c r="F652" s="50">
        <v>44990</v>
      </c>
      <c r="G652" s="50">
        <v>44990</v>
      </c>
      <c r="H652">
        <v>5</v>
      </c>
      <c r="I652">
        <v>2021</v>
      </c>
      <c r="J652" t="s">
        <v>5</v>
      </c>
      <c r="K652">
        <v>1</v>
      </c>
      <c r="L652">
        <v>6.277777777777778E-2</v>
      </c>
      <c r="M652">
        <v>6.277777777777778E-2</v>
      </c>
      <c r="N652">
        <v>1</v>
      </c>
      <c r="O652">
        <v>6.277777777777778E-2</v>
      </c>
      <c r="P652">
        <v>1</v>
      </c>
      <c r="Q652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52" s="50">
        <f>DATE(YEAR(tb_list[[#This Row],[Start Date]]),1,1)+(WEEKNUM(tb_list[[#This Row],[Start Date]])-1)*7-WEEKDAY(DATE(YEAR(tb_list[[#This Row],[Start Date]]),1,1))+$V$1</f>
        <v>44996</v>
      </c>
      <c r="S652" s="48">
        <f>IF(R652&gt;tb_list[[#This Row],[Start Date]],WEEKNUM(tb_list[[#This Row],[Start Date]])-1,WEEKNUM(tb_list[[#This Row],[Start Date]]))</f>
        <v>9</v>
      </c>
      <c r="T652">
        <f>YEAR(tb_list[[#This Row],[Start Date]])</f>
        <v>2023</v>
      </c>
    </row>
    <row r="653" spans="1:20" x14ac:dyDescent="0.3">
      <c r="A653">
        <v>48876</v>
      </c>
      <c r="B653" t="s">
        <v>605</v>
      </c>
      <c r="C653" t="s">
        <v>69</v>
      </c>
      <c r="D653" t="s">
        <v>4</v>
      </c>
      <c r="E653">
        <v>7.59</v>
      </c>
      <c r="F653" s="50">
        <v>44991</v>
      </c>
      <c r="G653" s="50">
        <v>44991</v>
      </c>
      <c r="H653">
        <v>6</v>
      </c>
      <c r="I653">
        <v>2021</v>
      </c>
      <c r="J653" t="s">
        <v>17</v>
      </c>
      <c r="K653">
        <v>1</v>
      </c>
      <c r="L653">
        <v>5.4722222222222221E-2</v>
      </c>
      <c r="M653">
        <v>5.4722222222222221E-2</v>
      </c>
      <c r="N653">
        <v>1</v>
      </c>
      <c r="O653">
        <v>5.4722222222222221E-2</v>
      </c>
      <c r="P653">
        <v>1</v>
      </c>
      <c r="Q653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53" s="50">
        <f>DATE(YEAR(tb_list[[#This Row],[Start Date]]),1,1)+(WEEKNUM(tb_list[[#This Row],[Start Date]])-1)*7-WEEKDAY(DATE(YEAR(tb_list[[#This Row],[Start Date]]),1,1))+$V$1</f>
        <v>44996</v>
      </c>
      <c r="S653" s="48">
        <f>IF(R653&gt;tb_list[[#This Row],[Start Date]],WEEKNUM(tb_list[[#This Row],[Start Date]])-1,WEEKNUM(tb_list[[#This Row],[Start Date]]))</f>
        <v>9</v>
      </c>
      <c r="T653">
        <f>YEAR(tb_list[[#This Row],[Start Date]])</f>
        <v>2023</v>
      </c>
    </row>
    <row r="654" spans="1:20" x14ac:dyDescent="0.3">
      <c r="A654">
        <v>43001</v>
      </c>
      <c r="B654" t="s">
        <v>879</v>
      </c>
      <c r="C654" t="s">
        <v>3</v>
      </c>
      <c r="D654" t="s">
        <v>22</v>
      </c>
      <c r="E654">
        <v>6.58</v>
      </c>
      <c r="F654" s="50">
        <v>44905</v>
      </c>
      <c r="G654" s="50">
        <v>44907</v>
      </c>
      <c r="H654">
        <v>6</v>
      </c>
      <c r="I654">
        <v>2021</v>
      </c>
      <c r="J654" t="s">
        <v>9</v>
      </c>
      <c r="K654">
        <v>13</v>
      </c>
      <c r="L654">
        <v>5.8333333333333327E-2</v>
      </c>
      <c r="M654">
        <v>0.7583333333333333</v>
      </c>
      <c r="N654">
        <v>3</v>
      </c>
      <c r="O654">
        <v>0.25277777777777782</v>
      </c>
      <c r="P654">
        <v>4.333333333333333</v>
      </c>
      <c r="Q654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54" s="50">
        <f>DATE(YEAR(tb_list[[#This Row],[Start Date]]),1,1)+(WEEKNUM(tb_list[[#This Row],[Start Date]])-1)*7-WEEKDAY(DATE(YEAR(tb_list[[#This Row],[Start Date]]),1,1))+$V$1</f>
        <v>44905</v>
      </c>
      <c r="S654" s="48">
        <f>IF(R654&gt;tb_list[[#This Row],[Start Date]],WEEKNUM(tb_list[[#This Row],[Start Date]])-1,WEEKNUM(tb_list[[#This Row],[Start Date]]))</f>
        <v>50</v>
      </c>
      <c r="T654">
        <f>YEAR(tb_list[[#This Row],[Start Date]])</f>
        <v>2022</v>
      </c>
    </row>
    <row r="655" spans="1:20" x14ac:dyDescent="0.3">
      <c r="A655">
        <v>481</v>
      </c>
      <c r="B655" t="s">
        <v>880</v>
      </c>
      <c r="C655" t="s">
        <v>16</v>
      </c>
      <c r="D655" t="s">
        <v>22</v>
      </c>
      <c r="E655">
        <v>7.48</v>
      </c>
      <c r="F655" s="50">
        <v>42095</v>
      </c>
      <c r="G655" s="50">
        <v>42178</v>
      </c>
      <c r="H655">
        <v>7</v>
      </c>
      <c r="I655">
        <v>2000</v>
      </c>
      <c r="J655" t="s">
        <v>17</v>
      </c>
      <c r="K655">
        <v>224</v>
      </c>
      <c r="L655">
        <v>0.39222222222222219</v>
      </c>
      <c r="M655">
        <v>87.857777777777784</v>
      </c>
      <c r="N655">
        <v>84</v>
      </c>
      <c r="O655">
        <v>1.0459259259259259</v>
      </c>
      <c r="P655">
        <v>2.666666666666667</v>
      </c>
      <c r="Q655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55" s="50">
        <f>DATE(YEAR(tb_list[[#This Row],[Start Date]]),1,1)+(WEEKNUM(tb_list[[#This Row],[Start Date]])-1)*7-WEEKDAY(DATE(YEAR(tb_list[[#This Row],[Start Date]]),1,1))+$V$1</f>
        <v>42098</v>
      </c>
      <c r="S655" s="48">
        <f>IF(R655&gt;tb_list[[#This Row],[Start Date]],WEEKNUM(tb_list[[#This Row],[Start Date]])-1,WEEKNUM(tb_list[[#This Row],[Start Date]]))</f>
        <v>13</v>
      </c>
      <c r="T655">
        <f>YEAR(tb_list[[#This Row],[Start Date]])</f>
        <v>2015</v>
      </c>
    </row>
    <row r="656" spans="1:20" x14ac:dyDescent="0.3">
      <c r="A656">
        <v>482</v>
      </c>
      <c r="B656" t="s">
        <v>881</v>
      </c>
      <c r="C656" t="s">
        <v>16</v>
      </c>
      <c r="D656" t="s">
        <v>22</v>
      </c>
      <c r="E656">
        <v>7.2</v>
      </c>
      <c r="F656" s="50">
        <v>42248</v>
      </c>
      <c r="G656" s="50">
        <v>42491</v>
      </c>
      <c r="H656">
        <v>7</v>
      </c>
      <c r="I656">
        <v>2004</v>
      </c>
      <c r="J656" t="s">
        <v>19</v>
      </c>
      <c r="K656">
        <v>180</v>
      </c>
      <c r="L656">
        <v>0.39833333333333332</v>
      </c>
      <c r="M656">
        <v>71.7</v>
      </c>
      <c r="N656">
        <v>244</v>
      </c>
      <c r="O656">
        <v>0.29385245901639351</v>
      </c>
      <c r="P656">
        <v>0.73770491803278693</v>
      </c>
      <c r="Q656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0</v>
      </c>
      <c r="R656" s="50">
        <f>DATE(YEAR(tb_list[[#This Row],[Start Date]]),1,1)+(WEEKNUM(tb_list[[#This Row],[Start Date]])-1)*7-WEEKDAY(DATE(YEAR(tb_list[[#This Row],[Start Date]]),1,1))+$V$1</f>
        <v>42252</v>
      </c>
      <c r="S656" s="48">
        <f>IF(R656&gt;tb_list[[#This Row],[Start Date]],WEEKNUM(tb_list[[#This Row],[Start Date]])-1,WEEKNUM(tb_list[[#This Row],[Start Date]]))</f>
        <v>35</v>
      </c>
      <c r="T656">
        <f>YEAR(tb_list[[#This Row],[Start Date]])</f>
        <v>2015</v>
      </c>
    </row>
    <row r="657" spans="1:20" x14ac:dyDescent="0.3">
      <c r="A657">
        <v>49838</v>
      </c>
      <c r="B657" t="s">
        <v>606</v>
      </c>
      <c r="C657" t="s">
        <v>69</v>
      </c>
      <c r="D657" t="s">
        <v>4</v>
      </c>
      <c r="E657">
        <v>7.67</v>
      </c>
      <c r="F657" s="50">
        <v>44991</v>
      </c>
      <c r="G657" s="50">
        <v>44991</v>
      </c>
      <c r="H657">
        <v>6</v>
      </c>
      <c r="I657">
        <v>2021</v>
      </c>
      <c r="J657" t="s">
        <v>5</v>
      </c>
      <c r="K657">
        <v>1</v>
      </c>
      <c r="L657">
        <v>6.6944444444444445E-2</v>
      </c>
      <c r="M657">
        <v>6.6944444444444445E-2</v>
      </c>
      <c r="N657">
        <v>1</v>
      </c>
      <c r="O657">
        <v>6.6944444444444445E-2</v>
      </c>
      <c r="P657">
        <v>1</v>
      </c>
      <c r="Q657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57" s="50">
        <f>DATE(YEAR(tb_list[[#This Row],[Start Date]]),1,1)+(WEEKNUM(tb_list[[#This Row],[Start Date]])-1)*7-WEEKDAY(DATE(YEAR(tb_list[[#This Row],[Start Date]]),1,1))+$V$1</f>
        <v>44996</v>
      </c>
      <c r="S657" s="48">
        <f>IF(R657&gt;tb_list[[#This Row],[Start Date]],WEEKNUM(tb_list[[#This Row],[Start Date]])-1,WEEKNUM(tb_list[[#This Row],[Start Date]]))</f>
        <v>9</v>
      </c>
      <c r="T657">
        <f>YEAR(tb_list[[#This Row],[Start Date]])</f>
        <v>2023</v>
      </c>
    </row>
    <row r="658" spans="1:20" x14ac:dyDescent="0.3">
      <c r="A658">
        <v>50175</v>
      </c>
      <c r="B658" t="s">
        <v>882</v>
      </c>
      <c r="C658" t="s">
        <v>16</v>
      </c>
      <c r="D658" t="s">
        <v>59</v>
      </c>
      <c r="E658">
        <v>7.03</v>
      </c>
      <c r="F658" s="50">
        <v>45055</v>
      </c>
      <c r="G658" s="50">
        <v>45060</v>
      </c>
      <c r="H658">
        <v>5</v>
      </c>
      <c r="I658">
        <v>2022</v>
      </c>
      <c r="J658" t="s">
        <v>17</v>
      </c>
      <c r="K658">
        <v>12</v>
      </c>
      <c r="L658">
        <v>0.39444444444444438</v>
      </c>
      <c r="M658">
        <v>4.7333333333333334</v>
      </c>
      <c r="N658">
        <v>6</v>
      </c>
      <c r="O658">
        <v>0.78888888888888886</v>
      </c>
      <c r="P658">
        <v>2</v>
      </c>
      <c r="Q658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58" s="50">
        <f>DATE(YEAR(tb_list[[#This Row],[Start Date]]),1,1)+(WEEKNUM(tb_list[[#This Row],[Start Date]])-1)*7-WEEKDAY(DATE(YEAR(tb_list[[#This Row],[Start Date]]),1,1))+$V$1</f>
        <v>45059</v>
      </c>
      <c r="S658" s="48">
        <f>IF(R658&gt;tb_list[[#This Row],[Start Date]],WEEKNUM(tb_list[[#This Row],[Start Date]])-1,WEEKNUM(tb_list[[#This Row],[Start Date]]))</f>
        <v>18</v>
      </c>
      <c r="T658">
        <f>YEAR(tb_list[[#This Row],[Start Date]])</f>
        <v>2023</v>
      </c>
    </row>
    <row r="659" spans="1:20" x14ac:dyDescent="0.3">
      <c r="A659">
        <v>51562</v>
      </c>
      <c r="B659" t="s">
        <v>883</v>
      </c>
      <c r="C659" t="s">
        <v>8</v>
      </c>
      <c r="D659" t="s">
        <v>59</v>
      </c>
      <c r="E659">
        <v>6.53</v>
      </c>
      <c r="F659" s="50">
        <v>45228</v>
      </c>
      <c r="G659" s="50">
        <v>45228</v>
      </c>
      <c r="H659">
        <v>5</v>
      </c>
      <c r="I659">
        <v>2022</v>
      </c>
      <c r="J659" t="s">
        <v>17</v>
      </c>
      <c r="K659">
        <v>2</v>
      </c>
      <c r="L659">
        <v>0.19361111111111109</v>
      </c>
      <c r="M659">
        <v>0.38722222222222219</v>
      </c>
      <c r="N659">
        <v>1</v>
      </c>
      <c r="O659">
        <v>0.38722222222222219</v>
      </c>
      <c r="P659">
        <v>2</v>
      </c>
      <c r="Q659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59" s="50">
        <f>DATE(YEAR(tb_list[[#This Row],[Start Date]]),1,1)+(WEEKNUM(tb_list[[#This Row],[Start Date]])-1)*7-WEEKDAY(DATE(YEAR(tb_list[[#This Row],[Start Date]]),1,1))+$V$1</f>
        <v>45234</v>
      </c>
      <c r="S659" s="48">
        <f>IF(R659&gt;tb_list[[#This Row],[Start Date]],WEEKNUM(tb_list[[#This Row],[Start Date]])-1,WEEKNUM(tb_list[[#This Row],[Start Date]]))</f>
        <v>43</v>
      </c>
      <c r="T659">
        <f>YEAR(tb_list[[#This Row],[Start Date]])</f>
        <v>2023</v>
      </c>
    </row>
    <row r="660" spans="1:20" x14ac:dyDescent="0.3">
      <c r="A660">
        <v>41124</v>
      </c>
      <c r="B660" t="s">
        <v>884</v>
      </c>
      <c r="C660" t="s">
        <v>3</v>
      </c>
      <c r="D660" t="s">
        <v>4</v>
      </c>
      <c r="E660">
        <v>5.21</v>
      </c>
      <c r="F660" s="50">
        <v>44393</v>
      </c>
      <c r="G660" s="50">
        <v>44399</v>
      </c>
      <c r="H660">
        <v>4</v>
      </c>
      <c r="I660">
        <v>2020</v>
      </c>
      <c r="J660" t="s">
        <v>17</v>
      </c>
      <c r="K660">
        <v>12</v>
      </c>
      <c r="L660">
        <v>6.6666666666666666E-2</v>
      </c>
      <c r="M660">
        <v>0.8</v>
      </c>
      <c r="N660">
        <v>7</v>
      </c>
      <c r="O660">
        <v>0.1142857142857143</v>
      </c>
      <c r="P660">
        <v>1.714285714285714</v>
      </c>
      <c r="Q660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60" s="50">
        <f>DATE(YEAR(tb_list[[#This Row],[Start Date]]),1,1)+(WEEKNUM(tb_list[[#This Row],[Start Date]])-1)*7-WEEKDAY(DATE(YEAR(tb_list[[#This Row],[Start Date]]),1,1))+$V$1</f>
        <v>44394</v>
      </c>
      <c r="S660" s="48">
        <f>IF(R660&gt;tb_list[[#This Row],[Start Date]],WEEKNUM(tb_list[[#This Row],[Start Date]])-1,WEEKNUM(tb_list[[#This Row],[Start Date]]))</f>
        <v>28</v>
      </c>
      <c r="T660">
        <f>YEAR(tb_list[[#This Row],[Start Date]])</f>
        <v>2021</v>
      </c>
    </row>
    <row r="661" spans="1:20" x14ac:dyDescent="0.3">
      <c r="A661">
        <v>42906</v>
      </c>
      <c r="B661" t="s">
        <v>885</v>
      </c>
      <c r="C661" t="s">
        <v>85</v>
      </c>
      <c r="D661" t="s">
        <v>4</v>
      </c>
      <c r="E661">
        <v>5.72</v>
      </c>
      <c r="F661" s="50">
        <v>45194</v>
      </c>
      <c r="G661" s="50">
        <v>45194</v>
      </c>
      <c r="H661">
        <v>5</v>
      </c>
      <c r="I661">
        <v>2019</v>
      </c>
      <c r="J661" t="s">
        <v>17</v>
      </c>
      <c r="K661">
        <v>1</v>
      </c>
      <c r="L661">
        <v>0.48333333333333328</v>
      </c>
      <c r="M661">
        <v>0.48333333333333328</v>
      </c>
      <c r="N661">
        <v>1</v>
      </c>
      <c r="O661">
        <v>0.48333333333333328</v>
      </c>
      <c r="P661">
        <v>1</v>
      </c>
      <c r="Q661">
        <f>IF(tb_list[[#This Row],[Finish Date]]-tb_list[[#This Row],[Start Date]]&lt;=7,IF(OR(AND(WEEKDAY(tb_list[[#This Row],[Start Date]])&gt;=$V$1,OR(WEEKDAY(tb_list[[#This Row],[Finish Date]])&gt;=WEEKDAY(tb_list[[#This Row],[Start Date]]),WEEKDAY(tb_list[[#This Row],[Finish Date]])&lt;$V$1)),AND(WEEKDAY(tb_list[[#This Row],[Start Date]])&lt;$V$1,WEEKDAY(tb_list[[#This Row],[Finish Date]])&lt;$V$1)),1,0),0)</f>
        <v>1</v>
      </c>
      <c r="R661" s="50">
        <f>DATE(YEAR(tb_list[[#This Row],[Start Date]]),1,1)+(WEEKNUM(tb_list[[#This Row],[Start Date]])-1)*7-WEEKDAY(DATE(YEAR(tb_list[[#This Row],[Start Date]]),1,1))+$V$1</f>
        <v>45199</v>
      </c>
      <c r="S661" s="48">
        <f>IF(R661&gt;tb_list[[#This Row],[Start Date]],WEEKNUM(tb_list[[#This Row],[Start Date]])-1,WEEKNUM(tb_list[[#This Row],[Start Date]]))</f>
        <v>38</v>
      </c>
      <c r="T661">
        <f>YEAR(tb_list[[#This Row],[Start Date]])</f>
        <v>2023</v>
      </c>
    </row>
    <row r="662" spans="1:20" x14ac:dyDescent="0.3">
      <c r="R662" s="50"/>
    </row>
    <row r="663" spans="1:20" x14ac:dyDescent="0.3">
      <c r="R663" s="50"/>
    </row>
    <row r="664" spans="1:20" x14ac:dyDescent="0.3">
      <c r="R664" s="50"/>
    </row>
    <row r="665" spans="1:20" x14ac:dyDescent="0.3">
      <c r="R665" s="50"/>
    </row>
    <row r="666" spans="1:20" x14ac:dyDescent="0.3">
      <c r="R666" s="50"/>
    </row>
    <row r="667" spans="1:20" x14ac:dyDescent="0.3">
      <c r="R667" s="50"/>
    </row>
    <row r="668" spans="1:20" x14ac:dyDescent="0.3">
      <c r="R668" s="50"/>
    </row>
    <row r="669" spans="1:20" x14ac:dyDescent="0.3">
      <c r="R669" s="50"/>
    </row>
    <row r="670" spans="1:20" x14ac:dyDescent="0.3">
      <c r="R670" s="50"/>
    </row>
    <row r="671" spans="1:20" x14ac:dyDescent="0.3">
      <c r="R671" s="50"/>
    </row>
    <row r="672" spans="1:20" x14ac:dyDescent="0.3">
      <c r="R672" s="50"/>
    </row>
    <row r="673" spans="18:18" x14ac:dyDescent="0.3">
      <c r="R673" s="50"/>
    </row>
    <row r="674" spans="18:18" x14ac:dyDescent="0.3">
      <c r="R674" s="50"/>
    </row>
    <row r="675" spans="18:18" x14ac:dyDescent="0.3">
      <c r="R675" s="50"/>
    </row>
    <row r="676" spans="18:18" x14ac:dyDescent="0.3">
      <c r="R676" s="50"/>
    </row>
    <row r="677" spans="18:18" x14ac:dyDescent="0.3">
      <c r="R677" s="50"/>
    </row>
    <row r="678" spans="18:18" x14ac:dyDescent="0.3">
      <c r="R678" s="50"/>
    </row>
    <row r="679" spans="18:18" x14ac:dyDescent="0.3">
      <c r="R679" s="50"/>
    </row>
    <row r="680" spans="18:18" x14ac:dyDescent="0.3">
      <c r="R680" s="50"/>
    </row>
    <row r="681" spans="18:18" x14ac:dyDescent="0.3">
      <c r="R681" s="50"/>
    </row>
    <row r="682" spans="18:18" x14ac:dyDescent="0.3">
      <c r="R682" s="50"/>
    </row>
    <row r="683" spans="18:18" x14ac:dyDescent="0.3">
      <c r="R683" s="50"/>
    </row>
    <row r="684" spans="18:18" x14ac:dyDescent="0.3">
      <c r="R684" s="50"/>
    </row>
    <row r="685" spans="18:18" x14ac:dyDescent="0.3">
      <c r="R685" s="50"/>
    </row>
    <row r="686" spans="18:18" x14ac:dyDescent="0.3">
      <c r="R686" s="50"/>
    </row>
    <row r="687" spans="18:18" x14ac:dyDescent="0.3">
      <c r="R687" s="50"/>
    </row>
    <row r="688" spans="18:18" x14ac:dyDescent="0.3">
      <c r="R688" s="50"/>
    </row>
    <row r="689" spans="18:18" x14ac:dyDescent="0.3">
      <c r="R689" s="50"/>
    </row>
    <row r="690" spans="18:18" x14ac:dyDescent="0.3">
      <c r="R690" s="50"/>
    </row>
    <row r="691" spans="18:18" x14ac:dyDescent="0.3">
      <c r="R691" s="50"/>
    </row>
    <row r="692" spans="18:18" x14ac:dyDescent="0.3">
      <c r="R692" s="50"/>
    </row>
    <row r="693" spans="18:18" x14ac:dyDescent="0.3">
      <c r="R693" s="50"/>
    </row>
    <row r="694" spans="18:18" x14ac:dyDescent="0.3">
      <c r="R694" s="50"/>
    </row>
    <row r="695" spans="18:18" x14ac:dyDescent="0.3">
      <c r="R695" s="50"/>
    </row>
    <row r="696" spans="18:18" x14ac:dyDescent="0.3">
      <c r="R696" s="50"/>
    </row>
    <row r="697" spans="18:18" x14ac:dyDescent="0.3">
      <c r="R697" s="50"/>
    </row>
    <row r="698" spans="18:18" x14ac:dyDescent="0.3">
      <c r="R698" s="50"/>
    </row>
    <row r="699" spans="18:18" x14ac:dyDescent="0.3">
      <c r="R699" s="50"/>
    </row>
    <row r="700" spans="18:18" x14ac:dyDescent="0.3">
      <c r="R700" s="50"/>
    </row>
    <row r="701" spans="18:18" x14ac:dyDescent="0.3">
      <c r="R701" s="50"/>
    </row>
    <row r="702" spans="18:18" x14ac:dyDescent="0.3">
      <c r="R702" s="50"/>
    </row>
    <row r="703" spans="18:18" x14ac:dyDescent="0.3">
      <c r="R703" s="50"/>
    </row>
    <row r="704" spans="18:18" x14ac:dyDescent="0.3">
      <c r="R704" s="50"/>
    </row>
    <row r="705" spans="18:18" x14ac:dyDescent="0.3">
      <c r="R705" s="50"/>
    </row>
    <row r="706" spans="18:18" x14ac:dyDescent="0.3">
      <c r="R706" s="50"/>
    </row>
    <row r="707" spans="18:18" x14ac:dyDescent="0.3">
      <c r="R707" s="50"/>
    </row>
    <row r="708" spans="18:18" x14ac:dyDescent="0.3">
      <c r="R708" s="50"/>
    </row>
    <row r="709" spans="18:18" x14ac:dyDescent="0.3">
      <c r="R709" s="50"/>
    </row>
    <row r="710" spans="18:18" x14ac:dyDescent="0.3">
      <c r="R710" s="50"/>
    </row>
    <row r="711" spans="18:18" x14ac:dyDescent="0.3">
      <c r="R711" s="50"/>
    </row>
    <row r="712" spans="18:18" x14ac:dyDescent="0.3">
      <c r="R712" s="50"/>
    </row>
    <row r="713" spans="18:18" x14ac:dyDescent="0.3">
      <c r="R713" s="50"/>
    </row>
    <row r="714" spans="18:18" x14ac:dyDescent="0.3">
      <c r="R714" s="50"/>
    </row>
    <row r="715" spans="18:18" x14ac:dyDescent="0.3">
      <c r="R715" s="50"/>
    </row>
    <row r="716" spans="18:18" x14ac:dyDescent="0.3">
      <c r="R716" s="50"/>
    </row>
    <row r="717" spans="18:18" x14ac:dyDescent="0.3">
      <c r="R717" s="50"/>
    </row>
    <row r="718" spans="18:18" x14ac:dyDescent="0.3">
      <c r="R718" s="50"/>
    </row>
    <row r="719" spans="18:18" x14ac:dyDescent="0.3">
      <c r="R719" s="50"/>
    </row>
    <row r="720" spans="18:18" x14ac:dyDescent="0.3">
      <c r="R720" s="50"/>
    </row>
    <row r="721" spans="18:18" x14ac:dyDescent="0.3">
      <c r="R721" s="50"/>
    </row>
    <row r="722" spans="18:18" x14ac:dyDescent="0.3">
      <c r="R722" s="50"/>
    </row>
    <row r="723" spans="18:18" x14ac:dyDescent="0.3">
      <c r="R723" s="50"/>
    </row>
    <row r="724" spans="18:18" x14ac:dyDescent="0.3">
      <c r="R724" s="50"/>
    </row>
    <row r="725" spans="18:18" x14ac:dyDescent="0.3">
      <c r="R725" s="50"/>
    </row>
    <row r="726" spans="18:18" x14ac:dyDescent="0.3">
      <c r="R726" s="50"/>
    </row>
    <row r="727" spans="18:18" x14ac:dyDescent="0.3">
      <c r="R727" s="50"/>
    </row>
    <row r="728" spans="18:18" x14ac:dyDescent="0.3">
      <c r="R728" s="50"/>
    </row>
    <row r="729" spans="18:18" x14ac:dyDescent="0.3">
      <c r="R729" s="50"/>
    </row>
    <row r="730" spans="18:18" x14ac:dyDescent="0.3">
      <c r="R730" s="50"/>
    </row>
    <row r="731" spans="18:18" x14ac:dyDescent="0.3">
      <c r="R731" s="50"/>
    </row>
    <row r="732" spans="18:18" x14ac:dyDescent="0.3">
      <c r="R732" s="50"/>
    </row>
    <row r="733" spans="18:18" x14ac:dyDescent="0.3">
      <c r="R733" s="50"/>
    </row>
    <row r="734" spans="18:18" x14ac:dyDescent="0.3">
      <c r="R734" s="50"/>
    </row>
    <row r="735" spans="18:18" x14ac:dyDescent="0.3">
      <c r="R735" s="50"/>
    </row>
    <row r="736" spans="18:18" x14ac:dyDescent="0.3">
      <c r="R736" s="50"/>
    </row>
    <row r="737" spans="18:18" x14ac:dyDescent="0.3">
      <c r="R737" s="50"/>
    </row>
    <row r="738" spans="18:18" x14ac:dyDescent="0.3">
      <c r="R738" s="50"/>
    </row>
    <row r="739" spans="18:18" x14ac:dyDescent="0.3">
      <c r="R739" s="50"/>
    </row>
    <row r="740" spans="18:18" x14ac:dyDescent="0.3">
      <c r="R740" s="50"/>
    </row>
    <row r="741" spans="18:18" x14ac:dyDescent="0.3">
      <c r="R741" s="50"/>
    </row>
    <row r="742" spans="18:18" x14ac:dyDescent="0.3">
      <c r="R742" s="50"/>
    </row>
    <row r="743" spans="18:18" x14ac:dyDescent="0.3">
      <c r="R743" s="50"/>
    </row>
    <row r="744" spans="18:18" x14ac:dyDescent="0.3">
      <c r="R744" s="50"/>
    </row>
    <row r="745" spans="18:18" x14ac:dyDescent="0.3">
      <c r="R745" s="50"/>
    </row>
    <row r="746" spans="18:18" x14ac:dyDescent="0.3">
      <c r="R746" s="50"/>
    </row>
    <row r="747" spans="18:18" x14ac:dyDescent="0.3">
      <c r="R747" s="50"/>
    </row>
    <row r="748" spans="18:18" x14ac:dyDescent="0.3">
      <c r="R748" s="50"/>
    </row>
    <row r="749" spans="18:18" x14ac:dyDescent="0.3">
      <c r="R749" s="50"/>
    </row>
    <row r="750" spans="18:18" x14ac:dyDescent="0.3">
      <c r="R750" s="50"/>
    </row>
    <row r="751" spans="18:18" x14ac:dyDescent="0.3">
      <c r="R751" s="50"/>
    </row>
    <row r="752" spans="18:18" x14ac:dyDescent="0.3">
      <c r="R752" s="50"/>
    </row>
    <row r="753" spans="18:18" x14ac:dyDescent="0.3">
      <c r="R753" s="50"/>
    </row>
    <row r="754" spans="18:18" x14ac:dyDescent="0.3">
      <c r="R754" s="50"/>
    </row>
    <row r="755" spans="18:18" x14ac:dyDescent="0.3">
      <c r="R755" s="50"/>
    </row>
    <row r="756" spans="18:18" x14ac:dyDescent="0.3">
      <c r="R756" s="50"/>
    </row>
    <row r="757" spans="18:18" x14ac:dyDescent="0.3">
      <c r="R757" s="50"/>
    </row>
    <row r="758" spans="18:18" x14ac:dyDescent="0.3">
      <c r="R758" s="50"/>
    </row>
    <row r="759" spans="18:18" x14ac:dyDescent="0.3">
      <c r="R759" s="50"/>
    </row>
    <row r="760" spans="18:18" x14ac:dyDescent="0.3">
      <c r="R760" s="50"/>
    </row>
    <row r="761" spans="18:18" x14ac:dyDescent="0.3">
      <c r="R761" s="50"/>
    </row>
    <row r="762" spans="18:18" x14ac:dyDescent="0.3">
      <c r="R762" s="50"/>
    </row>
    <row r="763" spans="18:18" x14ac:dyDescent="0.3">
      <c r="R763" s="50"/>
    </row>
    <row r="764" spans="18:18" x14ac:dyDescent="0.3">
      <c r="R764" s="50"/>
    </row>
    <row r="765" spans="18:18" x14ac:dyDescent="0.3">
      <c r="R765" s="50"/>
    </row>
    <row r="766" spans="18:18" x14ac:dyDescent="0.3">
      <c r="R766" s="50"/>
    </row>
    <row r="767" spans="18:18" x14ac:dyDescent="0.3">
      <c r="R767" s="50"/>
    </row>
    <row r="768" spans="18:18" x14ac:dyDescent="0.3">
      <c r="R768" s="50"/>
    </row>
    <row r="769" spans="18:18" x14ac:dyDescent="0.3">
      <c r="R769" s="50"/>
    </row>
    <row r="770" spans="18:18" x14ac:dyDescent="0.3">
      <c r="R770" s="50"/>
    </row>
    <row r="771" spans="18:18" x14ac:dyDescent="0.3">
      <c r="R771" s="50"/>
    </row>
    <row r="772" spans="18:18" x14ac:dyDescent="0.3">
      <c r="R772" s="50"/>
    </row>
    <row r="773" spans="18:18" x14ac:dyDescent="0.3">
      <c r="R773" s="50"/>
    </row>
    <row r="774" spans="18:18" x14ac:dyDescent="0.3">
      <c r="R774" s="50"/>
    </row>
    <row r="775" spans="18:18" x14ac:dyDescent="0.3">
      <c r="R775" s="50"/>
    </row>
    <row r="776" spans="18:18" x14ac:dyDescent="0.3">
      <c r="R776" s="50"/>
    </row>
    <row r="777" spans="18:18" x14ac:dyDescent="0.3">
      <c r="R777" s="50"/>
    </row>
    <row r="778" spans="18:18" x14ac:dyDescent="0.3">
      <c r="R778" s="50"/>
    </row>
    <row r="779" spans="18:18" x14ac:dyDescent="0.3">
      <c r="R779" s="50"/>
    </row>
    <row r="780" spans="18:18" x14ac:dyDescent="0.3">
      <c r="R780" s="50"/>
    </row>
  </sheetData>
  <pageMargins left="0.7" right="0.7" top="0.75" bottom="0.75" header="0.3" footer="0.3"/>
  <pageSetup paperSize="9" orientation="portrait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040"/>
  <sheetViews>
    <sheetView workbookViewId="0">
      <selection activeCell="B15" sqref="B15"/>
    </sheetView>
  </sheetViews>
  <sheetFormatPr defaultRowHeight="14.4" x14ac:dyDescent="0.3"/>
  <cols>
    <col min="1" max="1" width="17" style="51" bestFit="1" customWidth="1"/>
    <col min="4" max="4" width="12.33203125" customWidth="1"/>
    <col min="5" max="5" width="15.77734375" style="26" bestFit="1" customWidth="1"/>
    <col min="6" max="6" width="17" style="48" bestFit="1" customWidth="1"/>
    <col min="7" max="7" width="11.77734375" style="48" bestFit="1" customWidth="1"/>
    <col min="9" max="9" width="10.5546875" style="26" bestFit="1" customWidth="1"/>
    <col min="16" max="16" width="8.88671875" style="49" customWidth="1"/>
    <col min="17" max="17" width="11.6640625" bestFit="1" customWidth="1"/>
  </cols>
  <sheetData>
    <row r="1" spans="1:13" x14ac:dyDescent="0.3">
      <c r="A1" s="51" t="s">
        <v>607</v>
      </c>
      <c r="B1" t="s">
        <v>709</v>
      </c>
      <c r="C1" t="s">
        <v>609</v>
      </c>
      <c r="D1" t="s">
        <v>708</v>
      </c>
      <c r="E1" s="26" t="s">
        <v>710</v>
      </c>
      <c r="F1" s="48" t="s">
        <v>711</v>
      </c>
      <c r="G1" s="48" t="s">
        <v>700</v>
      </c>
    </row>
    <row r="2" spans="1:13" x14ac:dyDescent="0.3">
      <c r="A2" s="51">
        <v>42005</v>
      </c>
      <c r="B2">
        <f>SUMIFS(user_list!O:O,user_list!F:F,"&lt;="&amp;A2,user_list!G:G,"&gt;="&amp;A2)</f>
        <v>0</v>
      </c>
      <c r="C2">
        <f>SUMIFS(user_list!P:P,user_list!F:F,"&lt;="&amp;A2,user_list!G:G,"&gt;="&amp;A2)</f>
        <v>0</v>
      </c>
      <c r="D2">
        <f>SUMIFS(user_list!O:O,user_list!F:F,"&lt;="&amp;A2,user_list!G:G,"&gt;="&amp;A2,user_list!I:I,days!G2)+SUMIFS(user_list!O:O,user_list!F:F,"&lt;="&amp;A2,user_list!G:G,"&gt;="&amp;A2,user_list!I:I,days!G2-1)</f>
        <v>0</v>
      </c>
      <c r="E2" s="26">
        <f>COUNTIF(user_list!G:G,A2)</f>
        <v>0</v>
      </c>
      <c r="F2" s="48">
        <f t="shared" ref="F2:F65" si="0">MONTH(A2)</f>
        <v>1</v>
      </c>
      <c r="G2" s="48">
        <f t="shared" ref="G2:G65" si="1">YEAR(A2)</f>
        <v>2015</v>
      </c>
      <c r="L2" s="48"/>
    </row>
    <row r="3" spans="1:13" x14ac:dyDescent="0.3">
      <c r="A3" s="51">
        <v>42006</v>
      </c>
      <c r="B3">
        <f>SUMIFS(user_list!O:O,user_list!F:F,"&lt;="&amp;A3,user_list!G:G,"&gt;="&amp;A3)</f>
        <v>0</v>
      </c>
      <c r="C3">
        <f>SUMIFS(user_list!P:P,user_list!F:F,"&lt;="&amp;A3,user_list!G:G,"&gt;="&amp;A3)</f>
        <v>0</v>
      </c>
      <c r="D3">
        <f>SUMIFS(user_list!O:O,user_list!F:F,"&lt;="&amp;A3,user_list!G:G,"&gt;="&amp;A3,user_list!I:I,days!G3)+SUMIFS(user_list!O:O,user_list!F:F,"&lt;="&amp;A3,user_list!G:G,"&gt;="&amp;A3,user_list!I:I,days!G3-1)</f>
        <v>0</v>
      </c>
      <c r="E3" s="26">
        <f>COUNTIF(user_list!G:G,A3)</f>
        <v>0</v>
      </c>
      <c r="F3" s="48">
        <f t="shared" si="0"/>
        <v>1</v>
      </c>
      <c r="G3" s="48">
        <f t="shared" si="1"/>
        <v>2015</v>
      </c>
      <c r="L3" s="48"/>
    </row>
    <row r="4" spans="1:13" x14ac:dyDescent="0.3">
      <c r="A4" s="51">
        <v>42007</v>
      </c>
      <c r="B4">
        <f>SUMIFS(user_list!O:O,user_list!F:F,"&lt;="&amp;A4,user_list!G:G,"&gt;="&amp;A4)</f>
        <v>0</v>
      </c>
      <c r="C4">
        <f>SUMIFS(user_list!P:P,user_list!F:F,"&lt;="&amp;A4,user_list!G:G,"&gt;="&amp;A4)</f>
        <v>0</v>
      </c>
      <c r="D4">
        <f>SUMIFS(user_list!O:O,user_list!F:F,"&lt;="&amp;A4,user_list!G:G,"&gt;="&amp;A4,user_list!I:I,days!G4)+SUMIFS(user_list!O:O,user_list!F:F,"&lt;="&amp;A4,user_list!G:G,"&gt;="&amp;A4,user_list!I:I,days!G4-1)</f>
        <v>0</v>
      </c>
      <c r="E4" s="26">
        <f>COUNTIF(user_list!G:G,A4)</f>
        <v>0</v>
      </c>
      <c r="F4" s="48">
        <f t="shared" si="0"/>
        <v>1</v>
      </c>
      <c r="G4" s="48">
        <f t="shared" si="1"/>
        <v>2015</v>
      </c>
      <c r="L4" s="48"/>
    </row>
    <row r="5" spans="1:13" x14ac:dyDescent="0.3">
      <c r="A5" s="51">
        <v>42008</v>
      </c>
      <c r="B5">
        <f>SUMIFS(user_list!O:O,user_list!F:F,"&lt;="&amp;A5,user_list!G:G,"&gt;="&amp;A5)</f>
        <v>0</v>
      </c>
      <c r="C5">
        <f>SUMIFS(user_list!P:P,user_list!F:F,"&lt;="&amp;A5,user_list!G:G,"&gt;="&amp;A5)</f>
        <v>0</v>
      </c>
      <c r="D5">
        <f>SUMIFS(user_list!O:O,user_list!F:F,"&lt;="&amp;A5,user_list!G:G,"&gt;="&amp;A5,user_list!I:I,days!G5)+SUMIFS(user_list!O:O,user_list!F:F,"&lt;="&amp;A5,user_list!G:G,"&gt;="&amp;A5,user_list!I:I,days!G5-1)</f>
        <v>0</v>
      </c>
      <c r="E5" s="26">
        <f>COUNTIF(user_list!G:G,A5)</f>
        <v>0</v>
      </c>
      <c r="F5" s="48">
        <f t="shared" si="0"/>
        <v>1</v>
      </c>
      <c r="G5" s="48">
        <f t="shared" si="1"/>
        <v>2015</v>
      </c>
      <c r="L5" s="48"/>
    </row>
    <row r="6" spans="1:13" x14ac:dyDescent="0.3">
      <c r="A6" s="51">
        <v>42009</v>
      </c>
      <c r="B6">
        <f>SUMIFS(user_list!O:O,user_list!F:F,"&lt;="&amp;A6,user_list!G:G,"&gt;="&amp;A6)</f>
        <v>0</v>
      </c>
      <c r="C6">
        <f>SUMIFS(user_list!P:P,user_list!F:F,"&lt;="&amp;A6,user_list!G:G,"&gt;="&amp;A6)</f>
        <v>0</v>
      </c>
      <c r="D6">
        <f>SUMIFS(user_list!O:O,user_list!F:F,"&lt;="&amp;A6,user_list!G:G,"&gt;="&amp;A6,user_list!I:I,days!G6)+SUMIFS(user_list!O:O,user_list!F:F,"&lt;="&amp;A6,user_list!G:G,"&gt;="&amp;A6,user_list!I:I,days!G6-1)</f>
        <v>0</v>
      </c>
      <c r="E6" s="26">
        <f>COUNTIF(user_list!G:G,A6)</f>
        <v>0</v>
      </c>
      <c r="F6" s="48">
        <f t="shared" si="0"/>
        <v>1</v>
      </c>
      <c r="G6" s="48">
        <f t="shared" si="1"/>
        <v>2015</v>
      </c>
      <c r="L6" s="48"/>
    </row>
    <row r="7" spans="1:13" x14ac:dyDescent="0.3">
      <c r="A7" s="51">
        <v>42010</v>
      </c>
      <c r="B7">
        <f>SUMIFS(user_list!O:O,user_list!F:F,"&lt;="&amp;A7,user_list!G:G,"&gt;="&amp;A7)</f>
        <v>0</v>
      </c>
      <c r="C7">
        <f>SUMIFS(user_list!P:P,user_list!F:F,"&lt;="&amp;A7,user_list!G:G,"&gt;="&amp;A7)</f>
        <v>0</v>
      </c>
      <c r="D7">
        <f>SUMIFS(user_list!O:O,user_list!F:F,"&lt;="&amp;A7,user_list!G:G,"&gt;="&amp;A7,user_list!I:I,days!G7)+SUMIFS(user_list!O:O,user_list!F:F,"&lt;="&amp;A7,user_list!G:G,"&gt;="&amp;A7,user_list!I:I,days!G7-1)</f>
        <v>0</v>
      </c>
      <c r="E7" s="26">
        <f>COUNTIF(user_list!G:G,A7)</f>
        <v>0</v>
      </c>
      <c r="F7" s="48">
        <f t="shared" si="0"/>
        <v>1</v>
      </c>
      <c r="G7" s="48">
        <f t="shared" si="1"/>
        <v>2015</v>
      </c>
      <c r="L7" s="48"/>
    </row>
    <row r="8" spans="1:13" x14ac:dyDescent="0.3">
      <c r="A8" s="51">
        <v>42011</v>
      </c>
      <c r="B8">
        <f>SUMIFS(user_list!O:O,user_list!F:F,"&lt;="&amp;A8,user_list!G:G,"&gt;="&amp;A8)</f>
        <v>0</v>
      </c>
      <c r="C8">
        <f>SUMIFS(user_list!P:P,user_list!F:F,"&lt;="&amp;A8,user_list!G:G,"&gt;="&amp;A8)</f>
        <v>0</v>
      </c>
      <c r="D8">
        <f>SUMIFS(user_list!O:O,user_list!F:F,"&lt;="&amp;A8,user_list!G:G,"&gt;="&amp;A8,user_list!I:I,days!G8)+SUMIFS(user_list!O:O,user_list!F:F,"&lt;="&amp;A8,user_list!G:G,"&gt;="&amp;A8,user_list!I:I,days!G8-1)</f>
        <v>0</v>
      </c>
      <c r="E8" s="26">
        <f>COUNTIF(user_list!G:G,A8)</f>
        <v>0</v>
      </c>
      <c r="F8" s="48">
        <f t="shared" si="0"/>
        <v>1</v>
      </c>
      <c r="G8" s="48">
        <f t="shared" si="1"/>
        <v>2015</v>
      </c>
      <c r="L8" s="48"/>
    </row>
    <row r="9" spans="1:13" x14ac:dyDescent="0.3">
      <c r="A9" s="51">
        <v>42012</v>
      </c>
      <c r="B9">
        <f>SUMIFS(user_list!O:O,user_list!F:F,"&lt;="&amp;A9,user_list!G:G,"&gt;="&amp;A9)</f>
        <v>0</v>
      </c>
      <c r="C9">
        <f>SUMIFS(user_list!P:P,user_list!F:F,"&lt;="&amp;A9,user_list!G:G,"&gt;="&amp;A9)</f>
        <v>0</v>
      </c>
      <c r="D9">
        <f>SUMIFS(user_list!O:O,user_list!F:F,"&lt;="&amp;A9,user_list!G:G,"&gt;="&amp;A9,user_list!I:I,days!G9)+SUMIFS(user_list!O:O,user_list!F:F,"&lt;="&amp;A9,user_list!G:G,"&gt;="&amp;A9,user_list!I:I,days!G9-1)</f>
        <v>0</v>
      </c>
      <c r="E9" s="26">
        <f>COUNTIF(user_list!G:G,A9)</f>
        <v>0</v>
      </c>
      <c r="F9" s="48">
        <f t="shared" si="0"/>
        <v>1</v>
      </c>
      <c r="G9" s="48">
        <f t="shared" si="1"/>
        <v>2015</v>
      </c>
      <c r="L9" s="48"/>
    </row>
    <row r="10" spans="1:13" x14ac:dyDescent="0.3">
      <c r="A10" s="51">
        <v>42013</v>
      </c>
      <c r="B10">
        <f>SUMIFS(user_list!O:O,user_list!F:F,"&lt;="&amp;A10,user_list!G:G,"&gt;="&amp;A10)</f>
        <v>0</v>
      </c>
      <c r="C10">
        <f>SUMIFS(user_list!P:P,user_list!F:F,"&lt;="&amp;A10,user_list!G:G,"&gt;="&amp;A10)</f>
        <v>0</v>
      </c>
      <c r="D10">
        <f>SUMIFS(user_list!O:O,user_list!F:F,"&lt;="&amp;A10,user_list!G:G,"&gt;="&amp;A10,user_list!I:I,days!G10)+SUMIFS(user_list!O:O,user_list!F:F,"&lt;="&amp;A10,user_list!G:G,"&gt;="&amp;A10,user_list!I:I,days!G10-1)</f>
        <v>0</v>
      </c>
      <c r="E10" s="26">
        <f>COUNTIF(user_list!G:G,A10)</f>
        <v>0</v>
      </c>
      <c r="F10" s="48">
        <f t="shared" si="0"/>
        <v>1</v>
      </c>
      <c r="G10" s="48">
        <f t="shared" si="1"/>
        <v>2015</v>
      </c>
      <c r="L10" s="48"/>
    </row>
    <row r="11" spans="1:13" x14ac:dyDescent="0.3">
      <c r="A11" s="51">
        <v>42014</v>
      </c>
      <c r="B11">
        <f>SUMIFS(user_list!O:O,user_list!F:F,"&lt;="&amp;A11,user_list!G:G,"&gt;="&amp;A11)</f>
        <v>0</v>
      </c>
      <c r="C11">
        <f>SUMIFS(user_list!P:P,user_list!F:F,"&lt;="&amp;A11,user_list!G:G,"&gt;="&amp;A11)</f>
        <v>0</v>
      </c>
      <c r="D11">
        <f>SUMIFS(user_list!O:O,user_list!F:F,"&lt;="&amp;A11,user_list!G:G,"&gt;="&amp;A11,user_list!I:I,days!G11)+SUMIFS(user_list!O:O,user_list!F:F,"&lt;="&amp;A11,user_list!G:G,"&gt;="&amp;A11,user_list!I:I,days!G11-1)</f>
        <v>0</v>
      </c>
      <c r="E11" s="26">
        <f>COUNTIF(user_list!G:G,A11)</f>
        <v>0</v>
      </c>
      <c r="F11" s="48">
        <f t="shared" si="0"/>
        <v>1</v>
      </c>
      <c r="G11" s="48">
        <f t="shared" si="1"/>
        <v>2015</v>
      </c>
      <c r="L11" s="48"/>
    </row>
    <row r="12" spans="1:13" x14ac:dyDescent="0.3">
      <c r="A12" s="51">
        <v>42015</v>
      </c>
      <c r="B12">
        <f>SUMIFS(user_list!O:O,user_list!F:F,"&lt;="&amp;A12,user_list!G:G,"&gt;="&amp;A12)</f>
        <v>0</v>
      </c>
      <c r="C12">
        <f>SUMIFS(user_list!P:P,user_list!F:F,"&lt;="&amp;A12,user_list!G:G,"&gt;="&amp;A12)</f>
        <v>0</v>
      </c>
      <c r="D12">
        <f>SUMIFS(user_list!O:O,user_list!F:F,"&lt;="&amp;A12,user_list!G:G,"&gt;="&amp;A12,user_list!I:I,days!G12)+SUMIFS(user_list!O:O,user_list!F:F,"&lt;="&amp;A12,user_list!G:G,"&gt;="&amp;A12,user_list!I:I,days!G12-1)</f>
        <v>0</v>
      </c>
      <c r="E12" s="26">
        <f>COUNTIF(user_list!G:G,A12)</f>
        <v>0</v>
      </c>
      <c r="F12" s="48">
        <f t="shared" si="0"/>
        <v>1</v>
      </c>
      <c r="G12" s="48">
        <f t="shared" si="1"/>
        <v>2015</v>
      </c>
      <c r="L12" s="48"/>
    </row>
    <row r="13" spans="1:13" x14ac:dyDescent="0.3">
      <c r="A13" s="51">
        <v>42016</v>
      </c>
      <c r="B13">
        <f>SUMIFS(user_list!O:O,user_list!F:F,"&lt;="&amp;A13,user_list!G:G,"&gt;="&amp;A13)</f>
        <v>0</v>
      </c>
      <c r="C13">
        <f>SUMIFS(user_list!P:P,user_list!F:F,"&lt;="&amp;A13,user_list!G:G,"&gt;="&amp;A13)</f>
        <v>0</v>
      </c>
      <c r="D13">
        <f>SUMIFS(user_list!O:O,user_list!F:F,"&lt;="&amp;A13,user_list!G:G,"&gt;="&amp;A13,user_list!I:I,days!G13)+SUMIFS(user_list!O:O,user_list!F:F,"&lt;="&amp;A13,user_list!G:G,"&gt;="&amp;A13,user_list!I:I,days!G13-1)</f>
        <v>0</v>
      </c>
      <c r="E13" s="26">
        <f>COUNTIF(user_list!G:G,A13)</f>
        <v>0</v>
      </c>
      <c r="F13" s="48">
        <f t="shared" si="0"/>
        <v>1</v>
      </c>
      <c r="G13" s="48">
        <f t="shared" si="1"/>
        <v>2015</v>
      </c>
      <c r="L13" s="48"/>
    </row>
    <row r="14" spans="1:13" x14ac:dyDescent="0.3">
      <c r="A14" s="51">
        <v>42017</v>
      </c>
      <c r="B14">
        <f>SUMIFS(user_list!O:O,user_list!F:F,"&lt;="&amp;A14,user_list!G:G,"&gt;="&amp;A14)</f>
        <v>0</v>
      </c>
      <c r="C14">
        <f>SUMIFS(user_list!P:P,user_list!F:F,"&lt;="&amp;A14,user_list!G:G,"&gt;="&amp;A14)</f>
        <v>0</v>
      </c>
      <c r="D14">
        <f>SUMIFS(user_list!O:O,user_list!F:F,"&lt;="&amp;A14,user_list!G:G,"&gt;="&amp;A14,user_list!I:I,days!G14)+SUMIFS(user_list!O:O,user_list!F:F,"&lt;="&amp;A14,user_list!G:G,"&gt;="&amp;A14,user_list!I:I,days!G14-1)</f>
        <v>0</v>
      </c>
      <c r="E14" s="26">
        <f>COUNTIF(user_list!G:G,A14)</f>
        <v>0</v>
      </c>
      <c r="F14" s="48">
        <f t="shared" si="0"/>
        <v>1</v>
      </c>
      <c r="G14" s="48">
        <f t="shared" si="1"/>
        <v>2015</v>
      </c>
      <c r="L14" s="48"/>
      <c r="M14" s="48"/>
    </row>
    <row r="15" spans="1:13" x14ac:dyDescent="0.3">
      <c r="A15" s="51">
        <v>42018</v>
      </c>
      <c r="B15">
        <f>SUMIFS(user_list!O:O,user_list!F:F,"&lt;="&amp;A15,user_list!G:G,"&gt;="&amp;A15)</f>
        <v>0.67634408602150531</v>
      </c>
      <c r="C15">
        <f>SUMIFS(user_list!P:P,user_list!F:F,"&lt;="&amp;A15,user_list!G:G,"&gt;="&amp;A15)</f>
        <v>1.645161290322581</v>
      </c>
      <c r="D15">
        <f>SUMIFS(user_list!O:O,user_list!F:F,"&lt;="&amp;A15,user_list!G:G,"&gt;="&amp;A15,user_list!I:I,days!G15)+SUMIFS(user_list!O:O,user_list!F:F,"&lt;="&amp;A15,user_list!G:G,"&gt;="&amp;A15,user_list!I:I,days!G15-1)</f>
        <v>0</v>
      </c>
      <c r="E15" s="26">
        <f>COUNTIF(user_list!G:G,A15)</f>
        <v>0</v>
      </c>
      <c r="F15" s="48">
        <f t="shared" si="0"/>
        <v>1</v>
      </c>
      <c r="G15" s="48">
        <f t="shared" si="1"/>
        <v>2015</v>
      </c>
      <c r="L15" s="48"/>
      <c r="M15" s="48"/>
    </row>
    <row r="16" spans="1:13" x14ac:dyDescent="0.3">
      <c r="A16" s="51">
        <v>42019</v>
      </c>
      <c r="B16">
        <f>SUMIFS(user_list!O:O,user_list!F:F,"&lt;="&amp;A16,user_list!G:G,"&gt;="&amp;A16)</f>
        <v>0.67634408602150531</v>
      </c>
      <c r="C16">
        <f>SUMIFS(user_list!P:P,user_list!F:F,"&lt;="&amp;A16,user_list!G:G,"&gt;="&amp;A16)</f>
        <v>1.645161290322581</v>
      </c>
      <c r="D16">
        <f>SUMIFS(user_list!O:O,user_list!F:F,"&lt;="&amp;A16,user_list!G:G,"&gt;="&amp;A16,user_list!I:I,days!G16)+SUMIFS(user_list!O:O,user_list!F:F,"&lt;="&amp;A16,user_list!G:G,"&gt;="&amp;A16,user_list!I:I,days!G16-1)</f>
        <v>0</v>
      </c>
      <c r="E16" s="26">
        <f>COUNTIF(user_list!G:G,A16)</f>
        <v>0</v>
      </c>
      <c r="F16" s="48">
        <f t="shared" si="0"/>
        <v>1</v>
      </c>
      <c r="G16" s="48">
        <f t="shared" si="1"/>
        <v>2015</v>
      </c>
      <c r="L16" s="48"/>
      <c r="M16" s="48"/>
    </row>
    <row r="17" spans="1:13" x14ac:dyDescent="0.3">
      <c r="A17" s="51">
        <v>42020</v>
      </c>
      <c r="B17">
        <f>SUMIFS(user_list!O:O,user_list!F:F,"&lt;="&amp;A17,user_list!G:G,"&gt;="&amp;A17)</f>
        <v>0.67634408602150531</v>
      </c>
      <c r="C17">
        <f>SUMIFS(user_list!P:P,user_list!F:F,"&lt;="&amp;A17,user_list!G:G,"&gt;="&amp;A17)</f>
        <v>1.645161290322581</v>
      </c>
      <c r="D17">
        <f>SUMIFS(user_list!O:O,user_list!F:F,"&lt;="&amp;A17,user_list!G:G,"&gt;="&amp;A17,user_list!I:I,days!G17)+SUMIFS(user_list!O:O,user_list!F:F,"&lt;="&amp;A17,user_list!G:G,"&gt;="&amp;A17,user_list!I:I,days!G17-1)</f>
        <v>0</v>
      </c>
      <c r="E17" s="26">
        <f>COUNTIF(user_list!G:G,A17)</f>
        <v>0</v>
      </c>
      <c r="F17" s="48">
        <f t="shared" si="0"/>
        <v>1</v>
      </c>
      <c r="G17" s="48">
        <f t="shared" si="1"/>
        <v>2015</v>
      </c>
      <c r="L17" s="48"/>
      <c r="M17" s="48"/>
    </row>
    <row r="18" spans="1:13" x14ac:dyDescent="0.3">
      <c r="A18" s="51">
        <v>42021</v>
      </c>
      <c r="B18">
        <f>SUMIFS(user_list!O:O,user_list!F:F,"&lt;="&amp;A18,user_list!G:G,"&gt;="&amp;A18)</f>
        <v>0.67634408602150531</v>
      </c>
      <c r="C18">
        <f>SUMIFS(user_list!P:P,user_list!F:F,"&lt;="&amp;A18,user_list!G:G,"&gt;="&amp;A18)</f>
        <v>1.645161290322581</v>
      </c>
      <c r="D18">
        <f>SUMIFS(user_list!O:O,user_list!F:F,"&lt;="&amp;A18,user_list!G:G,"&gt;="&amp;A18,user_list!I:I,days!G18)+SUMIFS(user_list!O:O,user_list!F:F,"&lt;="&amp;A18,user_list!G:G,"&gt;="&amp;A18,user_list!I:I,days!G18-1)</f>
        <v>0</v>
      </c>
      <c r="E18" s="26">
        <f>COUNTIF(user_list!G:G,A18)</f>
        <v>0</v>
      </c>
      <c r="F18" s="48">
        <f t="shared" si="0"/>
        <v>1</v>
      </c>
      <c r="G18" s="48">
        <f t="shared" si="1"/>
        <v>2015</v>
      </c>
      <c r="L18" s="48"/>
      <c r="M18" s="48"/>
    </row>
    <row r="19" spans="1:13" x14ac:dyDescent="0.3">
      <c r="A19" s="51">
        <v>42022</v>
      </c>
      <c r="B19">
        <f>SUMIFS(user_list!O:O,user_list!F:F,"&lt;="&amp;A19,user_list!G:G,"&gt;="&amp;A19)</f>
        <v>0.67634408602150531</v>
      </c>
      <c r="C19">
        <f>SUMIFS(user_list!P:P,user_list!F:F,"&lt;="&amp;A19,user_list!G:G,"&gt;="&amp;A19)</f>
        <v>1.645161290322581</v>
      </c>
      <c r="D19">
        <f>SUMIFS(user_list!O:O,user_list!F:F,"&lt;="&amp;A19,user_list!G:G,"&gt;="&amp;A19,user_list!I:I,days!G19)+SUMIFS(user_list!O:O,user_list!F:F,"&lt;="&amp;A19,user_list!G:G,"&gt;="&amp;A19,user_list!I:I,days!G19-1)</f>
        <v>0</v>
      </c>
      <c r="E19" s="26">
        <f>COUNTIF(user_list!G:G,A19)</f>
        <v>0</v>
      </c>
      <c r="F19" s="48">
        <f t="shared" si="0"/>
        <v>1</v>
      </c>
      <c r="G19" s="48">
        <f t="shared" si="1"/>
        <v>2015</v>
      </c>
      <c r="L19" s="48"/>
      <c r="M19" s="48"/>
    </row>
    <row r="20" spans="1:13" x14ac:dyDescent="0.3">
      <c r="A20" s="51">
        <v>42023</v>
      </c>
      <c r="B20">
        <f>SUMIFS(user_list!O:O,user_list!F:F,"&lt;="&amp;A20,user_list!G:G,"&gt;="&amp;A20)</f>
        <v>0.67634408602150531</v>
      </c>
      <c r="C20">
        <f>SUMIFS(user_list!P:P,user_list!F:F,"&lt;="&amp;A20,user_list!G:G,"&gt;="&amp;A20)</f>
        <v>1.645161290322581</v>
      </c>
      <c r="D20">
        <f>SUMIFS(user_list!O:O,user_list!F:F,"&lt;="&amp;A20,user_list!G:G,"&gt;="&amp;A20,user_list!I:I,days!G20)+SUMIFS(user_list!O:O,user_list!F:F,"&lt;="&amp;A20,user_list!G:G,"&gt;="&amp;A20,user_list!I:I,days!G20-1)</f>
        <v>0</v>
      </c>
      <c r="E20" s="26">
        <f>COUNTIF(user_list!G:G,A20)</f>
        <v>0</v>
      </c>
      <c r="F20" s="48">
        <f t="shared" si="0"/>
        <v>1</v>
      </c>
      <c r="G20" s="48">
        <f t="shared" si="1"/>
        <v>2015</v>
      </c>
      <c r="L20" s="48"/>
      <c r="M20" s="48"/>
    </row>
    <row r="21" spans="1:13" x14ac:dyDescent="0.3">
      <c r="A21" s="51">
        <v>42024</v>
      </c>
      <c r="B21">
        <f>SUMIFS(user_list!O:O,user_list!F:F,"&lt;="&amp;A21,user_list!G:G,"&gt;="&amp;A21)</f>
        <v>0.67634408602150531</v>
      </c>
      <c r="C21">
        <f>SUMIFS(user_list!P:P,user_list!F:F,"&lt;="&amp;A21,user_list!G:G,"&gt;="&amp;A21)</f>
        <v>1.645161290322581</v>
      </c>
      <c r="D21">
        <f>SUMIFS(user_list!O:O,user_list!F:F,"&lt;="&amp;A21,user_list!G:G,"&gt;="&amp;A21,user_list!I:I,days!G21)+SUMIFS(user_list!O:O,user_list!F:F,"&lt;="&amp;A21,user_list!G:G,"&gt;="&amp;A21,user_list!I:I,days!G21-1)</f>
        <v>0</v>
      </c>
      <c r="E21" s="26">
        <f>COUNTIF(user_list!G:G,A21)</f>
        <v>0</v>
      </c>
      <c r="F21" s="48">
        <f t="shared" si="0"/>
        <v>1</v>
      </c>
      <c r="G21" s="48">
        <f t="shared" si="1"/>
        <v>2015</v>
      </c>
      <c r="L21" s="48"/>
      <c r="M21" s="48"/>
    </row>
    <row r="22" spans="1:13" x14ac:dyDescent="0.3">
      <c r="A22" s="51">
        <v>42025</v>
      </c>
      <c r="B22">
        <f>SUMIFS(user_list!O:O,user_list!F:F,"&lt;="&amp;A22,user_list!G:G,"&gt;="&amp;A22)</f>
        <v>0.67634408602150531</v>
      </c>
      <c r="C22">
        <f>SUMIFS(user_list!P:P,user_list!F:F,"&lt;="&amp;A22,user_list!G:G,"&gt;="&amp;A22)</f>
        <v>1.645161290322581</v>
      </c>
      <c r="D22">
        <f>SUMIFS(user_list!O:O,user_list!F:F,"&lt;="&amp;A22,user_list!G:G,"&gt;="&amp;A22,user_list!I:I,days!G22)+SUMIFS(user_list!O:O,user_list!F:F,"&lt;="&amp;A22,user_list!G:G,"&gt;="&amp;A22,user_list!I:I,days!G22-1)</f>
        <v>0</v>
      </c>
      <c r="E22" s="26">
        <f>COUNTIF(user_list!G:G,A22)</f>
        <v>0</v>
      </c>
      <c r="F22" s="48">
        <f t="shared" si="0"/>
        <v>1</v>
      </c>
      <c r="G22" s="48">
        <f t="shared" si="1"/>
        <v>2015</v>
      </c>
      <c r="L22" s="48"/>
      <c r="M22" s="48"/>
    </row>
    <row r="23" spans="1:13" x14ac:dyDescent="0.3">
      <c r="A23" s="51">
        <v>42026</v>
      </c>
      <c r="B23">
        <f>SUMIFS(user_list!O:O,user_list!F:F,"&lt;="&amp;A23,user_list!G:G,"&gt;="&amp;A23)</f>
        <v>0.67634408602150531</v>
      </c>
      <c r="C23">
        <f>SUMIFS(user_list!P:P,user_list!F:F,"&lt;="&amp;A23,user_list!G:G,"&gt;="&amp;A23)</f>
        <v>1.645161290322581</v>
      </c>
      <c r="D23">
        <f>SUMIFS(user_list!O:O,user_list!F:F,"&lt;="&amp;A23,user_list!G:G,"&gt;="&amp;A23,user_list!I:I,days!G23)+SUMIFS(user_list!O:O,user_list!F:F,"&lt;="&amp;A23,user_list!G:G,"&gt;="&amp;A23,user_list!I:I,days!G23-1)</f>
        <v>0</v>
      </c>
      <c r="E23" s="26">
        <f>COUNTIF(user_list!G:G,A23)</f>
        <v>0</v>
      </c>
      <c r="F23" s="48">
        <f t="shared" si="0"/>
        <v>1</v>
      </c>
      <c r="G23" s="48">
        <f t="shared" si="1"/>
        <v>2015</v>
      </c>
      <c r="L23" s="48"/>
      <c r="M23" s="48"/>
    </row>
    <row r="24" spans="1:13" x14ac:dyDescent="0.3">
      <c r="A24" s="51">
        <v>42027</v>
      </c>
      <c r="B24">
        <f>SUMIFS(user_list!O:O,user_list!F:F,"&lt;="&amp;A24,user_list!G:G,"&gt;="&amp;A24)</f>
        <v>0.67634408602150531</v>
      </c>
      <c r="C24">
        <f>SUMIFS(user_list!P:P,user_list!F:F,"&lt;="&amp;A24,user_list!G:G,"&gt;="&amp;A24)</f>
        <v>1.645161290322581</v>
      </c>
      <c r="D24">
        <f>SUMIFS(user_list!O:O,user_list!F:F,"&lt;="&amp;A24,user_list!G:G,"&gt;="&amp;A24,user_list!I:I,days!G24)+SUMIFS(user_list!O:O,user_list!F:F,"&lt;="&amp;A24,user_list!G:G,"&gt;="&amp;A24,user_list!I:I,days!G24-1)</f>
        <v>0</v>
      </c>
      <c r="E24" s="26">
        <f>COUNTIF(user_list!G:G,A24)</f>
        <v>0</v>
      </c>
      <c r="F24" s="48">
        <f t="shared" si="0"/>
        <v>1</v>
      </c>
      <c r="G24" s="48">
        <f t="shared" si="1"/>
        <v>2015</v>
      </c>
      <c r="L24" s="48"/>
      <c r="M24" s="48"/>
    </row>
    <row r="25" spans="1:13" x14ac:dyDescent="0.3">
      <c r="A25" s="51">
        <v>42028</v>
      </c>
      <c r="B25">
        <f>SUMIFS(user_list!O:O,user_list!F:F,"&lt;="&amp;A25,user_list!G:G,"&gt;="&amp;A25)</f>
        <v>0.67634408602150531</v>
      </c>
      <c r="C25">
        <f>SUMIFS(user_list!P:P,user_list!F:F,"&lt;="&amp;A25,user_list!G:G,"&gt;="&amp;A25)</f>
        <v>1.645161290322581</v>
      </c>
      <c r="D25">
        <f>SUMIFS(user_list!O:O,user_list!F:F,"&lt;="&amp;A25,user_list!G:G,"&gt;="&amp;A25,user_list!I:I,days!G25)+SUMIFS(user_list!O:O,user_list!F:F,"&lt;="&amp;A25,user_list!G:G,"&gt;="&amp;A25,user_list!I:I,days!G25-1)</f>
        <v>0</v>
      </c>
      <c r="E25" s="26">
        <f>COUNTIF(user_list!G:G,A25)</f>
        <v>0</v>
      </c>
      <c r="F25" s="48">
        <f t="shared" si="0"/>
        <v>1</v>
      </c>
      <c r="G25" s="48">
        <f t="shared" si="1"/>
        <v>2015</v>
      </c>
      <c r="L25" s="48"/>
      <c r="M25" s="48"/>
    </row>
    <row r="26" spans="1:13" x14ac:dyDescent="0.3">
      <c r="A26" s="51">
        <v>42029</v>
      </c>
      <c r="B26">
        <f>SUMIFS(user_list!O:O,user_list!F:F,"&lt;="&amp;A26,user_list!G:G,"&gt;="&amp;A26)</f>
        <v>0.67634408602150531</v>
      </c>
      <c r="C26">
        <f>SUMIFS(user_list!P:P,user_list!F:F,"&lt;="&amp;A26,user_list!G:G,"&gt;="&amp;A26)</f>
        <v>1.645161290322581</v>
      </c>
      <c r="D26">
        <f>SUMIFS(user_list!O:O,user_list!F:F,"&lt;="&amp;A26,user_list!G:G,"&gt;="&amp;A26,user_list!I:I,days!G26)+SUMIFS(user_list!O:O,user_list!F:F,"&lt;="&amp;A26,user_list!G:G,"&gt;="&amp;A26,user_list!I:I,days!G26-1)</f>
        <v>0</v>
      </c>
      <c r="E26" s="26">
        <f>COUNTIF(user_list!G:G,A26)</f>
        <v>0</v>
      </c>
      <c r="F26" s="48">
        <f t="shared" si="0"/>
        <v>1</v>
      </c>
      <c r="G26" s="48">
        <f t="shared" si="1"/>
        <v>2015</v>
      </c>
      <c r="L26" s="48"/>
      <c r="M26" s="48"/>
    </row>
    <row r="27" spans="1:13" x14ac:dyDescent="0.3">
      <c r="A27" s="51">
        <v>42030</v>
      </c>
      <c r="B27">
        <f>SUMIFS(user_list!O:O,user_list!F:F,"&lt;="&amp;A27,user_list!G:G,"&gt;="&amp;A27)</f>
        <v>0.67634408602150531</v>
      </c>
      <c r="C27">
        <f>SUMIFS(user_list!P:P,user_list!F:F,"&lt;="&amp;A27,user_list!G:G,"&gt;="&amp;A27)</f>
        <v>1.645161290322581</v>
      </c>
      <c r="D27">
        <f>SUMIFS(user_list!O:O,user_list!F:F,"&lt;="&amp;A27,user_list!G:G,"&gt;="&amp;A27,user_list!I:I,days!G27)+SUMIFS(user_list!O:O,user_list!F:F,"&lt;="&amp;A27,user_list!G:G,"&gt;="&amp;A27,user_list!I:I,days!G27-1)</f>
        <v>0</v>
      </c>
      <c r="E27" s="26">
        <f>COUNTIF(user_list!G:G,A27)</f>
        <v>0</v>
      </c>
      <c r="F27" s="48">
        <f t="shared" si="0"/>
        <v>1</v>
      </c>
      <c r="G27" s="48">
        <f t="shared" si="1"/>
        <v>2015</v>
      </c>
      <c r="L27" s="48"/>
      <c r="M27" s="48"/>
    </row>
    <row r="28" spans="1:13" x14ac:dyDescent="0.3">
      <c r="A28" s="51">
        <v>42031</v>
      </c>
      <c r="B28">
        <f>SUMIFS(user_list!O:O,user_list!F:F,"&lt;="&amp;A28,user_list!G:G,"&gt;="&amp;A28)</f>
        <v>0.67634408602150531</v>
      </c>
      <c r="C28">
        <f>SUMIFS(user_list!P:P,user_list!F:F,"&lt;="&amp;A28,user_list!G:G,"&gt;="&amp;A28)</f>
        <v>1.645161290322581</v>
      </c>
      <c r="D28">
        <f>SUMIFS(user_list!O:O,user_list!F:F,"&lt;="&amp;A28,user_list!G:G,"&gt;="&amp;A28,user_list!I:I,days!G28)+SUMIFS(user_list!O:O,user_list!F:F,"&lt;="&amp;A28,user_list!G:G,"&gt;="&amp;A28,user_list!I:I,days!G28-1)</f>
        <v>0</v>
      </c>
      <c r="E28" s="26">
        <f>COUNTIF(user_list!G:G,A28)</f>
        <v>0</v>
      </c>
      <c r="F28" s="48">
        <f t="shared" si="0"/>
        <v>1</v>
      </c>
      <c r="G28" s="48">
        <f t="shared" si="1"/>
        <v>2015</v>
      </c>
      <c r="L28" s="48"/>
      <c r="M28" s="48"/>
    </row>
    <row r="29" spans="1:13" x14ac:dyDescent="0.3">
      <c r="A29" s="51">
        <v>42032</v>
      </c>
      <c r="B29">
        <f>SUMIFS(user_list!O:O,user_list!F:F,"&lt;="&amp;A29,user_list!G:G,"&gt;="&amp;A29)</f>
        <v>0.67634408602150531</v>
      </c>
      <c r="C29">
        <f>SUMIFS(user_list!P:P,user_list!F:F,"&lt;="&amp;A29,user_list!G:G,"&gt;="&amp;A29)</f>
        <v>1.645161290322581</v>
      </c>
      <c r="D29">
        <f>SUMIFS(user_list!O:O,user_list!F:F,"&lt;="&amp;A29,user_list!G:G,"&gt;="&amp;A29,user_list!I:I,days!G29)+SUMIFS(user_list!O:O,user_list!F:F,"&lt;="&amp;A29,user_list!G:G,"&gt;="&amp;A29,user_list!I:I,days!G29-1)</f>
        <v>0</v>
      </c>
      <c r="E29" s="26">
        <f>COUNTIF(user_list!G:G,A29)</f>
        <v>0</v>
      </c>
      <c r="F29" s="48">
        <f t="shared" si="0"/>
        <v>1</v>
      </c>
      <c r="G29" s="48">
        <f t="shared" si="1"/>
        <v>2015</v>
      </c>
      <c r="L29" s="48"/>
      <c r="M29" s="48"/>
    </row>
    <row r="30" spans="1:13" x14ac:dyDescent="0.3">
      <c r="A30" s="51">
        <v>42033</v>
      </c>
      <c r="B30">
        <f>SUMIFS(user_list!O:O,user_list!F:F,"&lt;="&amp;A30,user_list!G:G,"&gt;="&amp;A30)</f>
        <v>0.67634408602150531</v>
      </c>
      <c r="C30">
        <f>SUMIFS(user_list!P:P,user_list!F:F,"&lt;="&amp;A30,user_list!G:G,"&gt;="&amp;A30)</f>
        <v>1.645161290322581</v>
      </c>
      <c r="D30">
        <f>SUMIFS(user_list!O:O,user_list!F:F,"&lt;="&amp;A30,user_list!G:G,"&gt;="&amp;A30,user_list!I:I,days!G30)+SUMIFS(user_list!O:O,user_list!F:F,"&lt;="&amp;A30,user_list!G:G,"&gt;="&amp;A30,user_list!I:I,days!G30-1)</f>
        <v>0</v>
      </c>
      <c r="E30" s="26">
        <f>COUNTIF(user_list!G:G,A30)</f>
        <v>0</v>
      </c>
      <c r="F30" s="48">
        <f t="shared" si="0"/>
        <v>1</v>
      </c>
      <c r="G30" s="48">
        <f t="shared" si="1"/>
        <v>2015</v>
      </c>
      <c r="L30" s="48"/>
      <c r="M30" s="48"/>
    </row>
    <row r="31" spans="1:13" x14ac:dyDescent="0.3">
      <c r="A31" s="51">
        <v>42034</v>
      </c>
      <c r="B31">
        <f>SUMIFS(user_list!O:O,user_list!F:F,"&lt;="&amp;A31,user_list!G:G,"&gt;="&amp;A31)</f>
        <v>0.67634408602150531</v>
      </c>
      <c r="C31">
        <f>SUMIFS(user_list!P:P,user_list!F:F,"&lt;="&amp;A31,user_list!G:G,"&gt;="&amp;A31)</f>
        <v>1.645161290322581</v>
      </c>
      <c r="D31">
        <f>SUMIFS(user_list!O:O,user_list!F:F,"&lt;="&amp;A31,user_list!G:G,"&gt;="&amp;A31,user_list!I:I,days!G31)+SUMIFS(user_list!O:O,user_list!F:F,"&lt;="&amp;A31,user_list!G:G,"&gt;="&amp;A31,user_list!I:I,days!G31-1)</f>
        <v>0</v>
      </c>
      <c r="E31" s="26">
        <f>COUNTIF(user_list!G:G,A31)</f>
        <v>0</v>
      </c>
      <c r="F31" s="48">
        <f t="shared" si="0"/>
        <v>1</v>
      </c>
      <c r="G31" s="48">
        <f t="shared" si="1"/>
        <v>2015</v>
      </c>
      <c r="L31" s="48"/>
      <c r="M31" s="48"/>
    </row>
    <row r="32" spans="1:13" x14ac:dyDescent="0.3">
      <c r="A32" s="51">
        <v>42035</v>
      </c>
      <c r="B32">
        <f>SUMIFS(user_list!O:O,user_list!F:F,"&lt;="&amp;A32,user_list!G:G,"&gt;="&amp;A32)</f>
        <v>0.67634408602150531</v>
      </c>
      <c r="C32">
        <f>SUMIFS(user_list!P:P,user_list!F:F,"&lt;="&amp;A32,user_list!G:G,"&gt;="&amp;A32)</f>
        <v>1.645161290322581</v>
      </c>
      <c r="D32">
        <f>SUMIFS(user_list!O:O,user_list!F:F,"&lt;="&amp;A32,user_list!G:G,"&gt;="&amp;A32,user_list!I:I,days!G32)+SUMIFS(user_list!O:O,user_list!F:F,"&lt;="&amp;A32,user_list!G:G,"&gt;="&amp;A32,user_list!I:I,days!G32-1)</f>
        <v>0</v>
      </c>
      <c r="E32" s="26">
        <f>COUNTIF(user_list!G:G,A32)</f>
        <v>0</v>
      </c>
      <c r="F32" s="48">
        <f t="shared" si="0"/>
        <v>1</v>
      </c>
      <c r="G32" s="48">
        <f t="shared" si="1"/>
        <v>2015</v>
      </c>
      <c r="L32" s="48"/>
      <c r="M32" s="48"/>
    </row>
    <row r="33" spans="1:13" x14ac:dyDescent="0.3">
      <c r="A33" s="51">
        <v>42036</v>
      </c>
      <c r="B33">
        <f>SUMIFS(user_list!O:O,user_list!F:F,"&lt;="&amp;A33,user_list!G:G,"&gt;="&amp;A33)</f>
        <v>0.67634408602150531</v>
      </c>
      <c r="C33">
        <f>SUMIFS(user_list!P:P,user_list!F:F,"&lt;="&amp;A33,user_list!G:G,"&gt;="&amp;A33)</f>
        <v>1.645161290322581</v>
      </c>
      <c r="D33">
        <f>SUMIFS(user_list!O:O,user_list!F:F,"&lt;="&amp;A33,user_list!G:G,"&gt;="&amp;A33,user_list!I:I,days!G33)+SUMIFS(user_list!O:O,user_list!F:F,"&lt;="&amp;A33,user_list!G:G,"&gt;="&amp;A33,user_list!I:I,days!G33-1)</f>
        <v>0</v>
      </c>
      <c r="E33" s="26">
        <f>COUNTIF(user_list!G:G,A33)</f>
        <v>0</v>
      </c>
      <c r="F33" s="48">
        <f t="shared" si="0"/>
        <v>2</v>
      </c>
      <c r="G33" s="48">
        <f t="shared" si="1"/>
        <v>2015</v>
      </c>
      <c r="L33" s="48"/>
      <c r="M33" s="48"/>
    </row>
    <row r="34" spans="1:13" x14ac:dyDescent="0.3">
      <c r="A34" s="51">
        <v>42037</v>
      </c>
      <c r="B34">
        <f>SUMIFS(user_list!O:O,user_list!F:F,"&lt;="&amp;A34,user_list!G:G,"&gt;="&amp;A34)</f>
        <v>0.67634408602150531</v>
      </c>
      <c r="C34">
        <f>SUMIFS(user_list!P:P,user_list!F:F,"&lt;="&amp;A34,user_list!G:G,"&gt;="&amp;A34)</f>
        <v>1.645161290322581</v>
      </c>
      <c r="D34">
        <f>SUMIFS(user_list!O:O,user_list!F:F,"&lt;="&amp;A34,user_list!G:G,"&gt;="&amp;A34,user_list!I:I,days!G34)+SUMIFS(user_list!O:O,user_list!F:F,"&lt;="&amp;A34,user_list!G:G,"&gt;="&amp;A34,user_list!I:I,days!G34-1)</f>
        <v>0</v>
      </c>
      <c r="E34" s="26">
        <f>COUNTIF(user_list!G:G,A34)</f>
        <v>0</v>
      </c>
      <c r="F34" s="48">
        <f t="shared" si="0"/>
        <v>2</v>
      </c>
      <c r="G34" s="48">
        <f t="shared" si="1"/>
        <v>2015</v>
      </c>
      <c r="L34" s="48"/>
      <c r="M34" s="48"/>
    </row>
    <row r="35" spans="1:13" x14ac:dyDescent="0.3">
      <c r="A35" s="51">
        <v>42038</v>
      </c>
      <c r="B35">
        <f>SUMIFS(user_list!O:O,user_list!F:F,"&lt;="&amp;A35,user_list!G:G,"&gt;="&amp;A35)</f>
        <v>0.67634408602150531</v>
      </c>
      <c r="C35">
        <f>SUMIFS(user_list!P:P,user_list!F:F,"&lt;="&amp;A35,user_list!G:G,"&gt;="&amp;A35)</f>
        <v>1.645161290322581</v>
      </c>
      <c r="D35">
        <f>SUMIFS(user_list!O:O,user_list!F:F,"&lt;="&amp;A35,user_list!G:G,"&gt;="&amp;A35,user_list!I:I,days!G35)+SUMIFS(user_list!O:O,user_list!F:F,"&lt;="&amp;A35,user_list!G:G,"&gt;="&amp;A35,user_list!I:I,days!G35-1)</f>
        <v>0</v>
      </c>
      <c r="E35" s="26">
        <f>COUNTIF(user_list!G:G,A35)</f>
        <v>0</v>
      </c>
      <c r="F35" s="48">
        <f t="shared" si="0"/>
        <v>2</v>
      </c>
      <c r="G35" s="48">
        <f t="shared" si="1"/>
        <v>2015</v>
      </c>
      <c r="L35" s="48"/>
      <c r="M35" s="48"/>
    </row>
    <row r="36" spans="1:13" x14ac:dyDescent="0.3">
      <c r="A36" s="51">
        <v>42039</v>
      </c>
      <c r="B36">
        <f>SUMIFS(user_list!O:O,user_list!F:F,"&lt;="&amp;A36,user_list!G:G,"&gt;="&amp;A36)</f>
        <v>0.67634408602150531</v>
      </c>
      <c r="C36">
        <f>SUMIFS(user_list!P:P,user_list!F:F,"&lt;="&amp;A36,user_list!G:G,"&gt;="&amp;A36)</f>
        <v>1.645161290322581</v>
      </c>
      <c r="D36">
        <f>SUMIFS(user_list!O:O,user_list!F:F,"&lt;="&amp;A36,user_list!G:G,"&gt;="&amp;A36,user_list!I:I,days!G36)+SUMIFS(user_list!O:O,user_list!F:F,"&lt;="&amp;A36,user_list!G:G,"&gt;="&amp;A36,user_list!I:I,days!G36-1)</f>
        <v>0</v>
      </c>
      <c r="E36" s="26">
        <f>COUNTIF(user_list!G:G,A36)</f>
        <v>0</v>
      </c>
      <c r="F36" s="48">
        <f t="shared" si="0"/>
        <v>2</v>
      </c>
      <c r="G36" s="48">
        <f t="shared" si="1"/>
        <v>2015</v>
      </c>
      <c r="L36" s="48"/>
      <c r="M36" s="48"/>
    </row>
    <row r="37" spans="1:13" x14ac:dyDescent="0.3">
      <c r="A37" s="51">
        <v>42040</v>
      </c>
      <c r="B37">
        <f>SUMIFS(user_list!O:O,user_list!F:F,"&lt;="&amp;A37,user_list!G:G,"&gt;="&amp;A37)</f>
        <v>0.67634408602150531</v>
      </c>
      <c r="C37">
        <f>SUMIFS(user_list!P:P,user_list!F:F,"&lt;="&amp;A37,user_list!G:G,"&gt;="&amp;A37)</f>
        <v>1.645161290322581</v>
      </c>
      <c r="D37">
        <f>SUMIFS(user_list!O:O,user_list!F:F,"&lt;="&amp;A37,user_list!G:G,"&gt;="&amp;A37,user_list!I:I,days!G37)+SUMIFS(user_list!O:O,user_list!F:F,"&lt;="&amp;A37,user_list!G:G,"&gt;="&amp;A37,user_list!I:I,days!G37-1)</f>
        <v>0</v>
      </c>
      <c r="E37" s="26">
        <f>COUNTIF(user_list!G:G,A37)</f>
        <v>0</v>
      </c>
      <c r="F37" s="48">
        <f t="shared" si="0"/>
        <v>2</v>
      </c>
      <c r="G37" s="48">
        <f t="shared" si="1"/>
        <v>2015</v>
      </c>
      <c r="L37" s="48"/>
      <c r="M37" s="48"/>
    </row>
    <row r="38" spans="1:13" x14ac:dyDescent="0.3">
      <c r="A38" s="51">
        <v>42041</v>
      </c>
      <c r="B38">
        <f>SUMIFS(user_list!O:O,user_list!F:F,"&lt;="&amp;A38,user_list!G:G,"&gt;="&amp;A38)</f>
        <v>0.67634408602150531</v>
      </c>
      <c r="C38">
        <f>SUMIFS(user_list!P:P,user_list!F:F,"&lt;="&amp;A38,user_list!G:G,"&gt;="&amp;A38)</f>
        <v>1.645161290322581</v>
      </c>
      <c r="D38">
        <f>SUMIFS(user_list!O:O,user_list!F:F,"&lt;="&amp;A38,user_list!G:G,"&gt;="&amp;A38,user_list!I:I,days!G38)+SUMIFS(user_list!O:O,user_list!F:F,"&lt;="&amp;A38,user_list!G:G,"&gt;="&amp;A38,user_list!I:I,days!G38-1)</f>
        <v>0</v>
      </c>
      <c r="E38" s="26">
        <f>COUNTIF(user_list!G:G,A38)</f>
        <v>0</v>
      </c>
      <c r="F38" s="48">
        <f t="shared" si="0"/>
        <v>2</v>
      </c>
      <c r="G38" s="48">
        <f t="shared" si="1"/>
        <v>2015</v>
      </c>
      <c r="L38" s="48"/>
      <c r="M38" s="48"/>
    </row>
    <row r="39" spans="1:13" x14ac:dyDescent="0.3">
      <c r="A39" s="51">
        <v>42042</v>
      </c>
      <c r="B39">
        <f>SUMIFS(user_list!O:O,user_list!F:F,"&lt;="&amp;A39,user_list!G:G,"&gt;="&amp;A39)</f>
        <v>0.67634408602150531</v>
      </c>
      <c r="C39">
        <f>SUMIFS(user_list!P:P,user_list!F:F,"&lt;="&amp;A39,user_list!G:G,"&gt;="&amp;A39)</f>
        <v>1.645161290322581</v>
      </c>
      <c r="D39">
        <f>SUMIFS(user_list!O:O,user_list!F:F,"&lt;="&amp;A39,user_list!G:G,"&gt;="&amp;A39,user_list!I:I,days!G39)+SUMIFS(user_list!O:O,user_list!F:F,"&lt;="&amp;A39,user_list!G:G,"&gt;="&amp;A39,user_list!I:I,days!G39-1)</f>
        <v>0</v>
      </c>
      <c r="E39" s="26">
        <f>COUNTIF(user_list!G:G,A39)</f>
        <v>0</v>
      </c>
      <c r="F39" s="48">
        <f t="shared" si="0"/>
        <v>2</v>
      </c>
      <c r="G39" s="48">
        <f t="shared" si="1"/>
        <v>2015</v>
      </c>
      <c r="L39" s="48"/>
      <c r="M39" s="48"/>
    </row>
    <row r="40" spans="1:13" x14ac:dyDescent="0.3">
      <c r="A40" s="51">
        <v>42043</v>
      </c>
      <c r="B40">
        <f>SUMIFS(user_list!O:O,user_list!F:F,"&lt;="&amp;A40,user_list!G:G,"&gt;="&amp;A40)</f>
        <v>0.67634408602150531</v>
      </c>
      <c r="C40">
        <f>SUMIFS(user_list!P:P,user_list!F:F,"&lt;="&amp;A40,user_list!G:G,"&gt;="&amp;A40)</f>
        <v>1.645161290322581</v>
      </c>
      <c r="D40">
        <f>SUMIFS(user_list!O:O,user_list!F:F,"&lt;="&amp;A40,user_list!G:G,"&gt;="&amp;A40,user_list!I:I,days!G40)+SUMIFS(user_list!O:O,user_list!F:F,"&lt;="&amp;A40,user_list!G:G,"&gt;="&amp;A40,user_list!I:I,days!G40-1)</f>
        <v>0</v>
      </c>
      <c r="E40" s="26">
        <f>COUNTIF(user_list!G:G,A40)</f>
        <v>0</v>
      </c>
      <c r="F40" s="48">
        <f t="shared" si="0"/>
        <v>2</v>
      </c>
      <c r="G40" s="48">
        <f t="shared" si="1"/>
        <v>2015</v>
      </c>
      <c r="L40" s="48"/>
      <c r="M40" s="48"/>
    </row>
    <row r="41" spans="1:13" x14ac:dyDescent="0.3">
      <c r="A41" s="51">
        <v>42044</v>
      </c>
      <c r="B41">
        <f>SUMIFS(user_list!O:O,user_list!F:F,"&lt;="&amp;A41,user_list!G:G,"&gt;="&amp;A41)</f>
        <v>0.67634408602150531</v>
      </c>
      <c r="C41">
        <f>SUMIFS(user_list!P:P,user_list!F:F,"&lt;="&amp;A41,user_list!G:G,"&gt;="&amp;A41)</f>
        <v>1.645161290322581</v>
      </c>
      <c r="D41">
        <f>SUMIFS(user_list!O:O,user_list!F:F,"&lt;="&amp;A41,user_list!G:G,"&gt;="&amp;A41,user_list!I:I,days!G41)+SUMIFS(user_list!O:O,user_list!F:F,"&lt;="&amp;A41,user_list!G:G,"&gt;="&amp;A41,user_list!I:I,days!G41-1)</f>
        <v>0</v>
      </c>
      <c r="E41" s="26">
        <f>COUNTIF(user_list!G:G,A41)</f>
        <v>0</v>
      </c>
      <c r="F41" s="48">
        <f t="shared" si="0"/>
        <v>2</v>
      </c>
      <c r="G41" s="48">
        <f t="shared" si="1"/>
        <v>2015</v>
      </c>
      <c r="L41" s="48"/>
      <c r="M41" s="48"/>
    </row>
    <row r="42" spans="1:13" x14ac:dyDescent="0.3">
      <c r="A42" s="51">
        <v>42045</v>
      </c>
      <c r="B42">
        <f>SUMIFS(user_list!O:O,user_list!F:F,"&lt;="&amp;A42,user_list!G:G,"&gt;="&amp;A42)</f>
        <v>0.67634408602150531</v>
      </c>
      <c r="C42">
        <f>SUMIFS(user_list!P:P,user_list!F:F,"&lt;="&amp;A42,user_list!G:G,"&gt;="&amp;A42)</f>
        <v>1.645161290322581</v>
      </c>
      <c r="D42">
        <f>SUMIFS(user_list!O:O,user_list!F:F,"&lt;="&amp;A42,user_list!G:G,"&gt;="&amp;A42,user_list!I:I,days!G42)+SUMIFS(user_list!O:O,user_list!F:F,"&lt;="&amp;A42,user_list!G:G,"&gt;="&amp;A42,user_list!I:I,days!G42-1)</f>
        <v>0</v>
      </c>
      <c r="E42" s="26">
        <f>COUNTIF(user_list!G:G,A42)</f>
        <v>0</v>
      </c>
      <c r="F42" s="48">
        <f t="shared" si="0"/>
        <v>2</v>
      </c>
      <c r="G42" s="48">
        <f t="shared" si="1"/>
        <v>2015</v>
      </c>
      <c r="L42" s="48"/>
      <c r="M42" s="48"/>
    </row>
    <row r="43" spans="1:13" x14ac:dyDescent="0.3">
      <c r="A43" s="51">
        <v>42046</v>
      </c>
      <c r="B43">
        <f>SUMIFS(user_list!O:O,user_list!F:F,"&lt;="&amp;A43,user_list!G:G,"&gt;="&amp;A43)</f>
        <v>0.67634408602150531</v>
      </c>
      <c r="C43">
        <f>SUMIFS(user_list!P:P,user_list!F:F,"&lt;="&amp;A43,user_list!G:G,"&gt;="&amp;A43)</f>
        <v>1.645161290322581</v>
      </c>
      <c r="D43">
        <f>SUMIFS(user_list!O:O,user_list!F:F,"&lt;="&amp;A43,user_list!G:G,"&gt;="&amp;A43,user_list!I:I,days!G43)+SUMIFS(user_list!O:O,user_list!F:F,"&lt;="&amp;A43,user_list!G:G,"&gt;="&amp;A43,user_list!I:I,days!G43-1)</f>
        <v>0</v>
      </c>
      <c r="E43" s="26">
        <f>COUNTIF(user_list!G:G,A43)</f>
        <v>0</v>
      </c>
      <c r="F43" s="48">
        <f t="shared" si="0"/>
        <v>2</v>
      </c>
      <c r="G43" s="48">
        <f t="shared" si="1"/>
        <v>2015</v>
      </c>
      <c r="L43" s="48"/>
      <c r="M43" s="48"/>
    </row>
    <row r="44" spans="1:13" x14ac:dyDescent="0.3">
      <c r="A44" s="51">
        <v>42047</v>
      </c>
      <c r="B44">
        <f>SUMIFS(user_list!O:O,user_list!F:F,"&lt;="&amp;A44,user_list!G:G,"&gt;="&amp;A44)</f>
        <v>0.67634408602150531</v>
      </c>
      <c r="C44">
        <f>SUMIFS(user_list!P:P,user_list!F:F,"&lt;="&amp;A44,user_list!G:G,"&gt;="&amp;A44)</f>
        <v>1.645161290322581</v>
      </c>
      <c r="D44">
        <f>SUMIFS(user_list!O:O,user_list!F:F,"&lt;="&amp;A44,user_list!G:G,"&gt;="&amp;A44,user_list!I:I,days!G44)+SUMIFS(user_list!O:O,user_list!F:F,"&lt;="&amp;A44,user_list!G:G,"&gt;="&amp;A44,user_list!I:I,days!G44-1)</f>
        <v>0</v>
      </c>
      <c r="E44" s="26">
        <f>COUNTIF(user_list!G:G,A44)</f>
        <v>0</v>
      </c>
      <c r="F44" s="48">
        <f t="shared" si="0"/>
        <v>2</v>
      </c>
      <c r="G44" s="48">
        <f t="shared" si="1"/>
        <v>2015</v>
      </c>
      <c r="L44" s="48"/>
      <c r="M44" s="48"/>
    </row>
    <row r="45" spans="1:13" x14ac:dyDescent="0.3">
      <c r="A45" s="51">
        <v>42048</v>
      </c>
      <c r="B45">
        <f>SUMIFS(user_list!O:O,user_list!F:F,"&lt;="&amp;A45,user_list!G:G,"&gt;="&amp;A45)</f>
        <v>0.67634408602150531</v>
      </c>
      <c r="C45">
        <f>SUMIFS(user_list!P:P,user_list!F:F,"&lt;="&amp;A45,user_list!G:G,"&gt;="&amp;A45)</f>
        <v>1.645161290322581</v>
      </c>
      <c r="D45">
        <f>SUMIFS(user_list!O:O,user_list!F:F,"&lt;="&amp;A45,user_list!G:G,"&gt;="&amp;A45,user_list!I:I,days!G45)+SUMIFS(user_list!O:O,user_list!F:F,"&lt;="&amp;A45,user_list!G:G,"&gt;="&amp;A45,user_list!I:I,days!G45-1)</f>
        <v>0</v>
      </c>
      <c r="E45" s="26">
        <f>COUNTIF(user_list!G:G,A45)</f>
        <v>0</v>
      </c>
      <c r="F45" s="48">
        <f t="shared" si="0"/>
        <v>2</v>
      </c>
      <c r="G45" s="48">
        <f t="shared" si="1"/>
        <v>2015</v>
      </c>
      <c r="L45" s="48"/>
      <c r="M45" s="48"/>
    </row>
    <row r="46" spans="1:13" x14ac:dyDescent="0.3">
      <c r="A46" s="51">
        <v>42049</v>
      </c>
      <c r="B46">
        <f>SUMIFS(user_list!O:O,user_list!F:F,"&lt;="&amp;A46,user_list!G:G,"&gt;="&amp;A46)</f>
        <v>0.67634408602150531</v>
      </c>
      <c r="C46">
        <f>SUMIFS(user_list!P:P,user_list!F:F,"&lt;="&amp;A46,user_list!G:G,"&gt;="&amp;A46)</f>
        <v>1.645161290322581</v>
      </c>
      <c r="D46">
        <f>SUMIFS(user_list!O:O,user_list!F:F,"&lt;="&amp;A46,user_list!G:G,"&gt;="&amp;A46,user_list!I:I,days!G46)+SUMIFS(user_list!O:O,user_list!F:F,"&lt;="&amp;A46,user_list!G:G,"&gt;="&amp;A46,user_list!I:I,days!G46-1)</f>
        <v>0</v>
      </c>
      <c r="E46" s="26">
        <f>COUNTIF(user_list!G:G,A46)</f>
        <v>0</v>
      </c>
      <c r="F46" s="48">
        <f t="shared" si="0"/>
        <v>2</v>
      </c>
      <c r="G46" s="48">
        <f t="shared" si="1"/>
        <v>2015</v>
      </c>
      <c r="L46" s="48"/>
      <c r="M46" s="48"/>
    </row>
    <row r="47" spans="1:13" x14ac:dyDescent="0.3">
      <c r="A47" s="51">
        <v>42050</v>
      </c>
      <c r="B47">
        <f>SUMIFS(user_list!O:O,user_list!F:F,"&lt;="&amp;A47,user_list!G:G,"&gt;="&amp;A47)</f>
        <v>0.67634408602150531</v>
      </c>
      <c r="C47">
        <f>SUMIFS(user_list!P:P,user_list!F:F,"&lt;="&amp;A47,user_list!G:G,"&gt;="&amp;A47)</f>
        <v>1.645161290322581</v>
      </c>
      <c r="D47">
        <f>SUMIFS(user_list!O:O,user_list!F:F,"&lt;="&amp;A47,user_list!G:G,"&gt;="&amp;A47,user_list!I:I,days!G47)+SUMIFS(user_list!O:O,user_list!F:F,"&lt;="&amp;A47,user_list!G:G,"&gt;="&amp;A47,user_list!I:I,days!G47-1)</f>
        <v>0</v>
      </c>
      <c r="E47" s="26">
        <f>COUNTIF(user_list!G:G,A47)</f>
        <v>0</v>
      </c>
      <c r="F47" s="48">
        <f t="shared" si="0"/>
        <v>2</v>
      </c>
      <c r="G47" s="48">
        <f t="shared" si="1"/>
        <v>2015</v>
      </c>
      <c r="L47" s="48"/>
      <c r="M47" s="48"/>
    </row>
    <row r="48" spans="1:13" x14ac:dyDescent="0.3">
      <c r="A48" s="51">
        <v>42051</v>
      </c>
      <c r="B48">
        <f>SUMIFS(user_list!O:O,user_list!F:F,"&lt;="&amp;A48,user_list!G:G,"&gt;="&amp;A48)</f>
        <v>0.67634408602150531</v>
      </c>
      <c r="C48">
        <f>SUMIFS(user_list!P:P,user_list!F:F,"&lt;="&amp;A48,user_list!G:G,"&gt;="&amp;A48)</f>
        <v>1.645161290322581</v>
      </c>
      <c r="D48">
        <f>SUMIFS(user_list!O:O,user_list!F:F,"&lt;="&amp;A48,user_list!G:G,"&gt;="&amp;A48,user_list!I:I,days!G48)+SUMIFS(user_list!O:O,user_list!F:F,"&lt;="&amp;A48,user_list!G:G,"&gt;="&amp;A48,user_list!I:I,days!G48-1)</f>
        <v>0</v>
      </c>
      <c r="E48" s="26">
        <f>COUNTIF(user_list!G:G,A48)</f>
        <v>0</v>
      </c>
      <c r="F48" s="48">
        <f t="shared" si="0"/>
        <v>2</v>
      </c>
      <c r="G48" s="48">
        <f t="shared" si="1"/>
        <v>2015</v>
      </c>
      <c r="L48" s="48"/>
      <c r="M48" s="48"/>
    </row>
    <row r="49" spans="1:13" x14ac:dyDescent="0.3">
      <c r="A49" s="51">
        <v>42052</v>
      </c>
      <c r="B49">
        <f>SUMIFS(user_list!O:O,user_list!F:F,"&lt;="&amp;A49,user_list!G:G,"&gt;="&amp;A49)</f>
        <v>0.67634408602150531</v>
      </c>
      <c r="C49">
        <f>SUMIFS(user_list!P:P,user_list!F:F,"&lt;="&amp;A49,user_list!G:G,"&gt;="&amp;A49)</f>
        <v>1.645161290322581</v>
      </c>
      <c r="D49">
        <f>SUMIFS(user_list!O:O,user_list!F:F,"&lt;="&amp;A49,user_list!G:G,"&gt;="&amp;A49,user_list!I:I,days!G49)+SUMIFS(user_list!O:O,user_list!F:F,"&lt;="&amp;A49,user_list!G:G,"&gt;="&amp;A49,user_list!I:I,days!G49-1)</f>
        <v>0</v>
      </c>
      <c r="E49" s="26">
        <f>COUNTIF(user_list!G:G,A49)</f>
        <v>0</v>
      </c>
      <c r="F49" s="48">
        <f t="shared" si="0"/>
        <v>2</v>
      </c>
      <c r="G49" s="48">
        <f t="shared" si="1"/>
        <v>2015</v>
      </c>
      <c r="L49" s="48"/>
      <c r="M49" s="48"/>
    </row>
    <row r="50" spans="1:13" x14ac:dyDescent="0.3">
      <c r="A50" s="51">
        <v>42053</v>
      </c>
      <c r="B50">
        <f>SUMIFS(user_list!O:O,user_list!F:F,"&lt;="&amp;A50,user_list!G:G,"&gt;="&amp;A50)</f>
        <v>0.67634408602150531</v>
      </c>
      <c r="C50">
        <f>SUMIFS(user_list!P:P,user_list!F:F,"&lt;="&amp;A50,user_list!G:G,"&gt;="&amp;A50)</f>
        <v>1.645161290322581</v>
      </c>
      <c r="D50">
        <f>SUMIFS(user_list!O:O,user_list!F:F,"&lt;="&amp;A50,user_list!G:G,"&gt;="&amp;A50,user_list!I:I,days!G50)+SUMIFS(user_list!O:O,user_list!F:F,"&lt;="&amp;A50,user_list!G:G,"&gt;="&amp;A50,user_list!I:I,days!G50-1)</f>
        <v>0</v>
      </c>
      <c r="E50" s="26">
        <f>COUNTIF(user_list!G:G,A50)</f>
        <v>0</v>
      </c>
      <c r="F50" s="48">
        <f t="shared" si="0"/>
        <v>2</v>
      </c>
      <c r="G50" s="48">
        <f t="shared" si="1"/>
        <v>2015</v>
      </c>
      <c r="L50" s="48"/>
      <c r="M50" s="48"/>
    </row>
    <row r="51" spans="1:13" x14ac:dyDescent="0.3">
      <c r="A51" s="51">
        <v>42054</v>
      </c>
      <c r="B51">
        <f>SUMIFS(user_list!O:O,user_list!F:F,"&lt;="&amp;A51,user_list!G:G,"&gt;="&amp;A51)</f>
        <v>0.67634408602150531</v>
      </c>
      <c r="C51">
        <f>SUMIFS(user_list!P:P,user_list!F:F,"&lt;="&amp;A51,user_list!G:G,"&gt;="&amp;A51)</f>
        <v>1.645161290322581</v>
      </c>
      <c r="D51">
        <f>SUMIFS(user_list!O:O,user_list!F:F,"&lt;="&amp;A51,user_list!G:G,"&gt;="&amp;A51,user_list!I:I,days!G51)+SUMIFS(user_list!O:O,user_list!F:F,"&lt;="&amp;A51,user_list!G:G,"&gt;="&amp;A51,user_list!I:I,days!G51-1)</f>
        <v>0</v>
      </c>
      <c r="E51" s="26">
        <f>COUNTIF(user_list!G:G,A51)</f>
        <v>0</v>
      </c>
      <c r="F51" s="48">
        <f t="shared" si="0"/>
        <v>2</v>
      </c>
      <c r="G51" s="48">
        <f t="shared" si="1"/>
        <v>2015</v>
      </c>
      <c r="L51" s="48"/>
      <c r="M51" s="48"/>
    </row>
    <row r="52" spans="1:13" x14ac:dyDescent="0.3">
      <c r="A52" s="51">
        <v>42055</v>
      </c>
      <c r="B52">
        <f>SUMIFS(user_list!O:O,user_list!F:F,"&lt;="&amp;A52,user_list!G:G,"&gt;="&amp;A52)</f>
        <v>0.67634408602150531</v>
      </c>
      <c r="C52">
        <f>SUMIFS(user_list!P:P,user_list!F:F,"&lt;="&amp;A52,user_list!G:G,"&gt;="&amp;A52)</f>
        <v>1.645161290322581</v>
      </c>
      <c r="D52">
        <f>SUMIFS(user_list!O:O,user_list!F:F,"&lt;="&amp;A52,user_list!G:G,"&gt;="&amp;A52,user_list!I:I,days!G52)+SUMIFS(user_list!O:O,user_list!F:F,"&lt;="&amp;A52,user_list!G:G,"&gt;="&amp;A52,user_list!I:I,days!G52-1)</f>
        <v>0</v>
      </c>
      <c r="E52" s="26">
        <f>COUNTIF(user_list!G:G,A52)</f>
        <v>0</v>
      </c>
      <c r="F52" s="48">
        <f t="shared" si="0"/>
        <v>2</v>
      </c>
      <c r="G52" s="48">
        <f t="shared" si="1"/>
        <v>2015</v>
      </c>
      <c r="L52" s="48"/>
      <c r="M52" s="48"/>
    </row>
    <row r="53" spans="1:13" x14ac:dyDescent="0.3">
      <c r="A53" s="51">
        <v>42056</v>
      </c>
      <c r="B53">
        <f>SUMIFS(user_list!O:O,user_list!F:F,"&lt;="&amp;A53,user_list!G:G,"&gt;="&amp;A53)</f>
        <v>0.67634408602150531</v>
      </c>
      <c r="C53">
        <f>SUMIFS(user_list!P:P,user_list!F:F,"&lt;="&amp;A53,user_list!G:G,"&gt;="&amp;A53)</f>
        <v>1.645161290322581</v>
      </c>
      <c r="D53">
        <f>SUMIFS(user_list!O:O,user_list!F:F,"&lt;="&amp;A53,user_list!G:G,"&gt;="&amp;A53,user_list!I:I,days!G53)+SUMIFS(user_list!O:O,user_list!F:F,"&lt;="&amp;A53,user_list!G:G,"&gt;="&amp;A53,user_list!I:I,days!G53-1)</f>
        <v>0</v>
      </c>
      <c r="E53" s="26">
        <f>COUNTIF(user_list!G:G,A53)</f>
        <v>0</v>
      </c>
      <c r="F53" s="48">
        <f t="shared" si="0"/>
        <v>2</v>
      </c>
      <c r="G53" s="48">
        <f t="shared" si="1"/>
        <v>2015</v>
      </c>
      <c r="L53" s="48"/>
      <c r="M53" s="48"/>
    </row>
    <row r="54" spans="1:13" x14ac:dyDescent="0.3">
      <c r="A54" s="51">
        <v>42057</v>
      </c>
      <c r="B54">
        <f>SUMIFS(user_list!O:O,user_list!F:F,"&lt;="&amp;A54,user_list!G:G,"&gt;="&amp;A54)</f>
        <v>0.67634408602150531</v>
      </c>
      <c r="C54">
        <f>SUMIFS(user_list!P:P,user_list!F:F,"&lt;="&amp;A54,user_list!G:G,"&gt;="&amp;A54)</f>
        <v>1.645161290322581</v>
      </c>
      <c r="D54">
        <f>SUMIFS(user_list!O:O,user_list!F:F,"&lt;="&amp;A54,user_list!G:G,"&gt;="&amp;A54,user_list!I:I,days!G54)+SUMIFS(user_list!O:O,user_list!F:F,"&lt;="&amp;A54,user_list!G:G,"&gt;="&amp;A54,user_list!I:I,days!G54-1)</f>
        <v>0</v>
      </c>
      <c r="E54" s="26">
        <f>COUNTIF(user_list!G:G,A54)</f>
        <v>0</v>
      </c>
      <c r="F54" s="48">
        <f t="shared" si="0"/>
        <v>2</v>
      </c>
      <c r="G54" s="48">
        <f t="shared" si="1"/>
        <v>2015</v>
      </c>
      <c r="L54" s="48"/>
      <c r="M54" s="48"/>
    </row>
    <row r="55" spans="1:13" x14ac:dyDescent="0.3">
      <c r="A55" s="51">
        <v>42058</v>
      </c>
      <c r="B55">
        <f>SUMIFS(user_list!O:O,user_list!F:F,"&lt;="&amp;A55,user_list!G:G,"&gt;="&amp;A55)</f>
        <v>0.67634408602150531</v>
      </c>
      <c r="C55">
        <f>SUMIFS(user_list!P:P,user_list!F:F,"&lt;="&amp;A55,user_list!G:G,"&gt;="&amp;A55)</f>
        <v>1.645161290322581</v>
      </c>
      <c r="D55">
        <f>SUMIFS(user_list!O:O,user_list!F:F,"&lt;="&amp;A55,user_list!G:G,"&gt;="&amp;A55,user_list!I:I,days!G55)+SUMIFS(user_list!O:O,user_list!F:F,"&lt;="&amp;A55,user_list!G:G,"&gt;="&amp;A55,user_list!I:I,days!G55-1)</f>
        <v>0</v>
      </c>
      <c r="E55" s="26">
        <f>COUNTIF(user_list!G:G,A55)</f>
        <v>0</v>
      </c>
      <c r="F55" s="48">
        <f t="shared" si="0"/>
        <v>2</v>
      </c>
      <c r="G55" s="48">
        <f t="shared" si="1"/>
        <v>2015</v>
      </c>
      <c r="L55" s="48"/>
      <c r="M55" s="48"/>
    </row>
    <row r="56" spans="1:13" x14ac:dyDescent="0.3">
      <c r="A56" s="51">
        <v>42059</v>
      </c>
      <c r="B56">
        <f>SUMIFS(user_list!O:O,user_list!F:F,"&lt;="&amp;A56,user_list!G:G,"&gt;="&amp;A56)</f>
        <v>0.67634408602150531</v>
      </c>
      <c r="C56">
        <f>SUMIFS(user_list!P:P,user_list!F:F,"&lt;="&amp;A56,user_list!G:G,"&gt;="&amp;A56)</f>
        <v>1.645161290322581</v>
      </c>
      <c r="D56">
        <f>SUMIFS(user_list!O:O,user_list!F:F,"&lt;="&amp;A56,user_list!G:G,"&gt;="&amp;A56,user_list!I:I,days!G56)+SUMIFS(user_list!O:O,user_list!F:F,"&lt;="&amp;A56,user_list!G:G,"&gt;="&amp;A56,user_list!I:I,days!G56-1)</f>
        <v>0</v>
      </c>
      <c r="E56" s="26">
        <f>COUNTIF(user_list!G:G,A56)</f>
        <v>0</v>
      </c>
      <c r="F56" s="48">
        <f t="shared" si="0"/>
        <v>2</v>
      </c>
      <c r="G56" s="48">
        <f t="shared" si="1"/>
        <v>2015</v>
      </c>
      <c r="L56" s="48"/>
      <c r="M56" s="48"/>
    </row>
    <row r="57" spans="1:13" x14ac:dyDescent="0.3">
      <c r="A57" s="51">
        <v>42060</v>
      </c>
      <c r="B57">
        <f>SUMIFS(user_list!O:O,user_list!F:F,"&lt;="&amp;A57,user_list!G:G,"&gt;="&amp;A57)</f>
        <v>0.67634408602150531</v>
      </c>
      <c r="C57">
        <f>SUMIFS(user_list!P:P,user_list!F:F,"&lt;="&amp;A57,user_list!G:G,"&gt;="&amp;A57)</f>
        <v>1.645161290322581</v>
      </c>
      <c r="D57">
        <f>SUMIFS(user_list!O:O,user_list!F:F,"&lt;="&amp;A57,user_list!G:G,"&gt;="&amp;A57,user_list!I:I,days!G57)+SUMIFS(user_list!O:O,user_list!F:F,"&lt;="&amp;A57,user_list!G:G,"&gt;="&amp;A57,user_list!I:I,days!G57-1)</f>
        <v>0</v>
      </c>
      <c r="E57" s="26">
        <f>COUNTIF(user_list!G:G,A57)</f>
        <v>0</v>
      </c>
      <c r="F57" s="48">
        <f t="shared" si="0"/>
        <v>2</v>
      </c>
      <c r="G57" s="48">
        <f t="shared" si="1"/>
        <v>2015</v>
      </c>
      <c r="L57" s="48"/>
      <c r="M57" s="48"/>
    </row>
    <row r="58" spans="1:13" x14ac:dyDescent="0.3">
      <c r="A58" s="51">
        <v>42061</v>
      </c>
      <c r="B58">
        <f>SUMIFS(user_list!O:O,user_list!F:F,"&lt;="&amp;A58,user_list!G:G,"&gt;="&amp;A58)</f>
        <v>0.67634408602150531</v>
      </c>
      <c r="C58">
        <f>SUMIFS(user_list!P:P,user_list!F:F,"&lt;="&amp;A58,user_list!G:G,"&gt;="&amp;A58)</f>
        <v>1.645161290322581</v>
      </c>
      <c r="D58">
        <f>SUMIFS(user_list!O:O,user_list!F:F,"&lt;="&amp;A58,user_list!G:G,"&gt;="&amp;A58,user_list!I:I,days!G58)+SUMIFS(user_list!O:O,user_list!F:F,"&lt;="&amp;A58,user_list!G:G,"&gt;="&amp;A58,user_list!I:I,days!G58-1)</f>
        <v>0</v>
      </c>
      <c r="E58" s="26">
        <f>COUNTIF(user_list!G:G,A58)</f>
        <v>0</v>
      </c>
      <c r="F58" s="48">
        <f t="shared" si="0"/>
        <v>2</v>
      </c>
      <c r="G58" s="48">
        <f t="shared" si="1"/>
        <v>2015</v>
      </c>
      <c r="L58" s="48"/>
      <c r="M58" s="48"/>
    </row>
    <row r="59" spans="1:13" x14ac:dyDescent="0.3">
      <c r="A59" s="51">
        <v>42062</v>
      </c>
      <c r="B59">
        <f>SUMIFS(user_list!O:O,user_list!F:F,"&lt;="&amp;A59,user_list!G:G,"&gt;="&amp;A59)</f>
        <v>0.67634408602150531</v>
      </c>
      <c r="C59">
        <f>SUMIFS(user_list!P:P,user_list!F:F,"&lt;="&amp;A59,user_list!G:G,"&gt;="&amp;A59)</f>
        <v>1.645161290322581</v>
      </c>
      <c r="D59">
        <f>SUMIFS(user_list!O:O,user_list!F:F,"&lt;="&amp;A59,user_list!G:G,"&gt;="&amp;A59,user_list!I:I,days!G59)+SUMIFS(user_list!O:O,user_list!F:F,"&lt;="&amp;A59,user_list!G:G,"&gt;="&amp;A59,user_list!I:I,days!G59-1)</f>
        <v>0</v>
      </c>
      <c r="E59" s="26">
        <f>COUNTIF(user_list!G:G,A59)</f>
        <v>0</v>
      </c>
      <c r="F59" s="48">
        <f t="shared" si="0"/>
        <v>2</v>
      </c>
      <c r="G59" s="48">
        <f t="shared" si="1"/>
        <v>2015</v>
      </c>
      <c r="L59" s="48"/>
      <c r="M59" s="48"/>
    </row>
    <row r="60" spans="1:13" x14ac:dyDescent="0.3">
      <c r="A60" s="51">
        <v>42063</v>
      </c>
      <c r="B60">
        <f>SUMIFS(user_list!O:O,user_list!F:F,"&lt;="&amp;A60,user_list!G:G,"&gt;="&amp;A60)</f>
        <v>0.67634408602150531</v>
      </c>
      <c r="C60">
        <f>SUMIFS(user_list!P:P,user_list!F:F,"&lt;="&amp;A60,user_list!G:G,"&gt;="&amp;A60)</f>
        <v>1.645161290322581</v>
      </c>
      <c r="D60">
        <f>SUMIFS(user_list!O:O,user_list!F:F,"&lt;="&amp;A60,user_list!G:G,"&gt;="&amp;A60,user_list!I:I,days!G60)+SUMIFS(user_list!O:O,user_list!F:F,"&lt;="&amp;A60,user_list!G:G,"&gt;="&amp;A60,user_list!I:I,days!G60-1)</f>
        <v>0</v>
      </c>
      <c r="E60" s="26">
        <f>COUNTIF(user_list!G:G,A60)</f>
        <v>0</v>
      </c>
      <c r="F60" s="48">
        <f t="shared" si="0"/>
        <v>2</v>
      </c>
      <c r="G60" s="48">
        <f t="shared" si="1"/>
        <v>2015</v>
      </c>
      <c r="L60" s="48"/>
      <c r="M60" s="48"/>
    </row>
    <row r="61" spans="1:13" x14ac:dyDescent="0.3">
      <c r="A61" s="51">
        <v>42064</v>
      </c>
      <c r="B61">
        <f>SUMIFS(user_list!O:O,user_list!F:F,"&lt;="&amp;A61,user_list!G:G,"&gt;="&amp;A61)</f>
        <v>0.67634408602150531</v>
      </c>
      <c r="C61">
        <f>SUMIFS(user_list!P:P,user_list!F:F,"&lt;="&amp;A61,user_list!G:G,"&gt;="&amp;A61)</f>
        <v>1.645161290322581</v>
      </c>
      <c r="D61">
        <f>SUMIFS(user_list!O:O,user_list!F:F,"&lt;="&amp;A61,user_list!G:G,"&gt;="&amp;A61,user_list!I:I,days!G61)+SUMIFS(user_list!O:O,user_list!F:F,"&lt;="&amp;A61,user_list!G:G,"&gt;="&amp;A61,user_list!I:I,days!G61-1)</f>
        <v>0</v>
      </c>
      <c r="E61" s="26">
        <f>COUNTIF(user_list!G:G,A61)</f>
        <v>0</v>
      </c>
      <c r="F61" s="48">
        <f t="shared" si="0"/>
        <v>3</v>
      </c>
      <c r="G61" s="48">
        <f t="shared" si="1"/>
        <v>2015</v>
      </c>
      <c r="L61" s="48"/>
      <c r="M61" s="48"/>
    </row>
    <row r="62" spans="1:13" x14ac:dyDescent="0.3">
      <c r="A62" s="51">
        <v>42065</v>
      </c>
      <c r="B62">
        <f>SUMIFS(user_list!O:O,user_list!F:F,"&lt;="&amp;A62,user_list!G:G,"&gt;="&amp;A62)</f>
        <v>0.67634408602150531</v>
      </c>
      <c r="C62">
        <f>SUMIFS(user_list!P:P,user_list!F:F,"&lt;="&amp;A62,user_list!G:G,"&gt;="&amp;A62)</f>
        <v>1.645161290322581</v>
      </c>
      <c r="D62">
        <f>SUMIFS(user_list!O:O,user_list!F:F,"&lt;="&amp;A62,user_list!G:G,"&gt;="&amp;A62,user_list!I:I,days!G62)+SUMIFS(user_list!O:O,user_list!F:F,"&lt;="&amp;A62,user_list!G:G,"&gt;="&amp;A62,user_list!I:I,days!G62-1)</f>
        <v>0</v>
      </c>
      <c r="E62" s="26">
        <f>COUNTIF(user_list!G:G,A62)</f>
        <v>0</v>
      </c>
      <c r="F62" s="48">
        <f t="shared" si="0"/>
        <v>3</v>
      </c>
      <c r="G62" s="48">
        <f t="shared" si="1"/>
        <v>2015</v>
      </c>
      <c r="L62" s="48"/>
      <c r="M62" s="48"/>
    </row>
    <row r="63" spans="1:13" x14ac:dyDescent="0.3">
      <c r="A63" s="51">
        <v>42066</v>
      </c>
      <c r="B63">
        <f>SUMIFS(user_list!O:O,user_list!F:F,"&lt;="&amp;A63,user_list!G:G,"&gt;="&amp;A63)</f>
        <v>0.67634408602150531</v>
      </c>
      <c r="C63">
        <f>SUMIFS(user_list!P:P,user_list!F:F,"&lt;="&amp;A63,user_list!G:G,"&gt;="&amp;A63)</f>
        <v>1.645161290322581</v>
      </c>
      <c r="D63">
        <f>SUMIFS(user_list!O:O,user_list!F:F,"&lt;="&amp;A63,user_list!G:G,"&gt;="&amp;A63,user_list!I:I,days!G63)+SUMIFS(user_list!O:O,user_list!F:F,"&lt;="&amp;A63,user_list!G:G,"&gt;="&amp;A63,user_list!I:I,days!G63-1)</f>
        <v>0</v>
      </c>
      <c r="E63" s="26">
        <f>COUNTIF(user_list!G:G,A63)</f>
        <v>0</v>
      </c>
      <c r="F63" s="48">
        <f t="shared" si="0"/>
        <v>3</v>
      </c>
      <c r="G63" s="48">
        <f t="shared" si="1"/>
        <v>2015</v>
      </c>
      <c r="L63" s="48"/>
      <c r="M63" s="48"/>
    </row>
    <row r="64" spans="1:13" x14ac:dyDescent="0.3">
      <c r="A64" s="51">
        <v>42067</v>
      </c>
      <c r="B64">
        <f>SUMIFS(user_list!O:O,user_list!F:F,"&lt;="&amp;A64,user_list!G:G,"&gt;="&amp;A64)</f>
        <v>0.67634408602150531</v>
      </c>
      <c r="C64">
        <f>SUMIFS(user_list!P:P,user_list!F:F,"&lt;="&amp;A64,user_list!G:G,"&gt;="&amp;A64)</f>
        <v>1.645161290322581</v>
      </c>
      <c r="D64">
        <f>SUMIFS(user_list!O:O,user_list!F:F,"&lt;="&amp;A64,user_list!G:G,"&gt;="&amp;A64,user_list!I:I,days!G64)+SUMIFS(user_list!O:O,user_list!F:F,"&lt;="&amp;A64,user_list!G:G,"&gt;="&amp;A64,user_list!I:I,days!G64-1)</f>
        <v>0</v>
      </c>
      <c r="E64" s="26">
        <f>COUNTIF(user_list!G:G,A64)</f>
        <v>0</v>
      </c>
      <c r="F64" s="48">
        <f t="shared" si="0"/>
        <v>3</v>
      </c>
      <c r="G64" s="48">
        <f t="shared" si="1"/>
        <v>2015</v>
      </c>
      <c r="L64" s="48"/>
      <c r="M64" s="48"/>
    </row>
    <row r="65" spans="1:13" x14ac:dyDescent="0.3">
      <c r="A65" s="51">
        <v>42068</v>
      </c>
      <c r="B65">
        <f>SUMIFS(user_list!O:O,user_list!F:F,"&lt;="&amp;A65,user_list!G:G,"&gt;="&amp;A65)</f>
        <v>0.67634408602150531</v>
      </c>
      <c r="C65">
        <f>SUMIFS(user_list!P:P,user_list!F:F,"&lt;="&amp;A65,user_list!G:G,"&gt;="&amp;A65)</f>
        <v>1.645161290322581</v>
      </c>
      <c r="D65">
        <f>SUMIFS(user_list!O:O,user_list!F:F,"&lt;="&amp;A65,user_list!G:G,"&gt;="&amp;A65,user_list!I:I,days!G65)+SUMIFS(user_list!O:O,user_list!F:F,"&lt;="&amp;A65,user_list!G:G,"&gt;="&amp;A65,user_list!I:I,days!G65-1)</f>
        <v>0</v>
      </c>
      <c r="E65" s="26">
        <f>COUNTIF(user_list!G:G,A65)</f>
        <v>0</v>
      </c>
      <c r="F65" s="48">
        <f t="shared" si="0"/>
        <v>3</v>
      </c>
      <c r="G65" s="48">
        <f t="shared" si="1"/>
        <v>2015</v>
      </c>
      <c r="L65" s="48"/>
      <c r="M65" s="48"/>
    </row>
    <row r="66" spans="1:13" x14ac:dyDescent="0.3">
      <c r="A66" s="51">
        <v>42069</v>
      </c>
      <c r="B66">
        <f>SUMIFS(user_list!O:O,user_list!F:F,"&lt;="&amp;A66,user_list!G:G,"&gt;="&amp;A66)</f>
        <v>0.67634408602150531</v>
      </c>
      <c r="C66">
        <f>SUMIFS(user_list!P:P,user_list!F:F,"&lt;="&amp;A66,user_list!G:G,"&gt;="&amp;A66)</f>
        <v>1.645161290322581</v>
      </c>
      <c r="D66">
        <f>SUMIFS(user_list!O:O,user_list!F:F,"&lt;="&amp;A66,user_list!G:G,"&gt;="&amp;A66,user_list!I:I,days!G66)+SUMIFS(user_list!O:O,user_list!F:F,"&lt;="&amp;A66,user_list!G:G,"&gt;="&amp;A66,user_list!I:I,days!G66-1)</f>
        <v>0</v>
      </c>
      <c r="E66" s="26">
        <f>COUNTIF(user_list!G:G,A66)</f>
        <v>0</v>
      </c>
      <c r="F66" s="48">
        <f t="shared" ref="F66:F129" si="2">MONTH(A66)</f>
        <v>3</v>
      </c>
      <c r="G66" s="48">
        <f t="shared" ref="G66:G129" si="3">YEAR(A66)</f>
        <v>2015</v>
      </c>
      <c r="L66" s="48"/>
      <c r="M66" s="48"/>
    </row>
    <row r="67" spans="1:13" x14ac:dyDescent="0.3">
      <c r="A67" s="51">
        <v>42070</v>
      </c>
      <c r="B67">
        <f>SUMIFS(user_list!O:O,user_list!F:F,"&lt;="&amp;A67,user_list!G:G,"&gt;="&amp;A67)</f>
        <v>0.67634408602150531</v>
      </c>
      <c r="C67">
        <f>SUMIFS(user_list!P:P,user_list!F:F,"&lt;="&amp;A67,user_list!G:G,"&gt;="&amp;A67)</f>
        <v>1.645161290322581</v>
      </c>
      <c r="D67">
        <f>SUMIFS(user_list!O:O,user_list!F:F,"&lt;="&amp;A67,user_list!G:G,"&gt;="&amp;A67,user_list!I:I,days!G67)+SUMIFS(user_list!O:O,user_list!F:F,"&lt;="&amp;A67,user_list!G:G,"&gt;="&amp;A67,user_list!I:I,days!G67-1)</f>
        <v>0</v>
      </c>
      <c r="E67" s="26">
        <f>COUNTIF(user_list!G:G,A67)</f>
        <v>0</v>
      </c>
      <c r="F67" s="48">
        <f t="shared" si="2"/>
        <v>3</v>
      </c>
      <c r="G67" s="48">
        <f t="shared" si="3"/>
        <v>2015</v>
      </c>
      <c r="L67" s="48"/>
      <c r="M67" s="48"/>
    </row>
    <row r="68" spans="1:13" x14ac:dyDescent="0.3">
      <c r="A68" s="51">
        <v>42071</v>
      </c>
      <c r="B68">
        <f>SUMIFS(user_list!O:O,user_list!F:F,"&lt;="&amp;A68,user_list!G:G,"&gt;="&amp;A68)</f>
        <v>0.67634408602150531</v>
      </c>
      <c r="C68">
        <f>SUMIFS(user_list!P:P,user_list!F:F,"&lt;="&amp;A68,user_list!G:G,"&gt;="&amp;A68)</f>
        <v>1.645161290322581</v>
      </c>
      <c r="D68">
        <f>SUMIFS(user_list!O:O,user_list!F:F,"&lt;="&amp;A68,user_list!G:G,"&gt;="&amp;A68,user_list!I:I,days!G68)+SUMIFS(user_list!O:O,user_list!F:F,"&lt;="&amp;A68,user_list!G:G,"&gt;="&amp;A68,user_list!I:I,days!G68-1)</f>
        <v>0</v>
      </c>
      <c r="E68" s="26">
        <f>COUNTIF(user_list!G:G,A68)</f>
        <v>0</v>
      </c>
      <c r="F68" s="48">
        <f t="shared" si="2"/>
        <v>3</v>
      </c>
      <c r="G68" s="48">
        <f t="shared" si="3"/>
        <v>2015</v>
      </c>
      <c r="L68" s="48"/>
      <c r="M68" s="48"/>
    </row>
    <row r="69" spans="1:13" x14ac:dyDescent="0.3">
      <c r="A69" s="51">
        <v>42072</v>
      </c>
      <c r="B69">
        <f>SUMIFS(user_list!O:O,user_list!F:F,"&lt;="&amp;A69,user_list!G:G,"&gt;="&amp;A69)</f>
        <v>0.67634408602150531</v>
      </c>
      <c r="C69">
        <f>SUMIFS(user_list!P:P,user_list!F:F,"&lt;="&amp;A69,user_list!G:G,"&gt;="&amp;A69)</f>
        <v>1.645161290322581</v>
      </c>
      <c r="D69">
        <f>SUMIFS(user_list!O:O,user_list!F:F,"&lt;="&amp;A69,user_list!G:G,"&gt;="&amp;A69,user_list!I:I,days!G69)+SUMIFS(user_list!O:O,user_list!F:F,"&lt;="&amp;A69,user_list!G:G,"&gt;="&amp;A69,user_list!I:I,days!G69-1)</f>
        <v>0</v>
      </c>
      <c r="E69" s="26">
        <f>COUNTIF(user_list!G:G,A69)</f>
        <v>0</v>
      </c>
      <c r="F69" s="48">
        <f t="shared" si="2"/>
        <v>3</v>
      </c>
      <c r="G69" s="48">
        <f t="shared" si="3"/>
        <v>2015</v>
      </c>
      <c r="L69" s="48"/>
      <c r="M69" s="48"/>
    </row>
    <row r="70" spans="1:13" x14ac:dyDescent="0.3">
      <c r="A70" s="51">
        <v>42073</v>
      </c>
      <c r="B70">
        <f>SUMIFS(user_list!O:O,user_list!F:F,"&lt;="&amp;A70,user_list!G:G,"&gt;="&amp;A70)</f>
        <v>0.67634408602150531</v>
      </c>
      <c r="C70">
        <f>SUMIFS(user_list!P:P,user_list!F:F,"&lt;="&amp;A70,user_list!G:G,"&gt;="&amp;A70)</f>
        <v>1.645161290322581</v>
      </c>
      <c r="D70">
        <f>SUMIFS(user_list!O:O,user_list!F:F,"&lt;="&amp;A70,user_list!G:G,"&gt;="&amp;A70,user_list!I:I,days!G70)+SUMIFS(user_list!O:O,user_list!F:F,"&lt;="&amp;A70,user_list!G:G,"&gt;="&amp;A70,user_list!I:I,days!G70-1)</f>
        <v>0</v>
      </c>
      <c r="E70" s="26">
        <f>COUNTIF(user_list!G:G,A70)</f>
        <v>0</v>
      </c>
      <c r="F70" s="48">
        <f t="shared" si="2"/>
        <v>3</v>
      </c>
      <c r="G70" s="48">
        <f t="shared" si="3"/>
        <v>2015</v>
      </c>
      <c r="L70" s="48"/>
      <c r="M70" s="48"/>
    </row>
    <row r="71" spans="1:13" x14ac:dyDescent="0.3">
      <c r="A71" s="51">
        <v>42074</v>
      </c>
      <c r="B71">
        <f>SUMIFS(user_list!O:O,user_list!F:F,"&lt;="&amp;A71,user_list!G:G,"&gt;="&amp;A71)</f>
        <v>0.67634408602150531</v>
      </c>
      <c r="C71">
        <f>SUMIFS(user_list!P:P,user_list!F:F,"&lt;="&amp;A71,user_list!G:G,"&gt;="&amp;A71)</f>
        <v>1.645161290322581</v>
      </c>
      <c r="D71">
        <f>SUMIFS(user_list!O:O,user_list!F:F,"&lt;="&amp;A71,user_list!G:G,"&gt;="&amp;A71,user_list!I:I,days!G71)+SUMIFS(user_list!O:O,user_list!F:F,"&lt;="&amp;A71,user_list!G:G,"&gt;="&amp;A71,user_list!I:I,days!G71-1)</f>
        <v>0</v>
      </c>
      <c r="E71" s="26">
        <f>COUNTIF(user_list!G:G,A71)</f>
        <v>0</v>
      </c>
      <c r="F71" s="48">
        <f t="shared" si="2"/>
        <v>3</v>
      </c>
      <c r="G71" s="48">
        <f t="shared" si="3"/>
        <v>2015</v>
      </c>
      <c r="L71" s="48"/>
      <c r="M71" s="48"/>
    </row>
    <row r="72" spans="1:13" x14ac:dyDescent="0.3">
      <c r="A72" s="51">
        <v>42075</v>
      </c>
      <c r="B72">
        <f>SUMIFS(user_list!O:O,user_list!F:F,"&lt;="&amp;A72,user_list!G:G,"&gt;="&amp;A72)</f>
        <v>0.67634408602150531</v>
      </c>
      <c r="C72">
        <f>SUMIFS(user_list!P:P,user_list!F:F,"&lt;="&amp;A72,user_list!G:G,"&gt;="&amp;A72)</f>
        <v>1.645161290322581</v>
      </c>
      <c r="D72">
        <f>SUMIFS(user_list!O:O,user_list!F:F,"&lt;="&amp;A72,user_list!G:G,"&gt;="&amp;A72,user_list!I:I,days!G72)+SUMIFS(user_list!O:O,user_list!F:F,"&lt;="&amp;A72,user_list!G:G,"&gt;="&amp;A72,user_list!I:I,days!G72-1)</f>
        <v>0</v>
      </c>
      <c r="E72" s="26">
        <f>COUNTIF(user_list!G:G,A72)</f>
        <v>0</v>
      </c>
      <c r="F72" s="48">
        <f t="shared" si="2"/>
        <v>3</v>
      </c>
      <c r="G72" s="48">
        <f t="shared" si="3"/>
        <v>2015</v>
      </c>
      <c r="L72" s="48"/>
      <c r="M72" s="48"/>
    </row>
    <row r="73" spans="1:13" x14ac:dyDescent="0.3">
      <c r="A73" s="51">
        <v>42076</v>
      </c>
      <c r="B73">
        <f>SUMIFS(user_list!O:O,user_list!F:F,"&lt;="&amp;A73,user_list!G:G,"&gt;="&amp;A73)</f>
        <v>0.67634408602150531</v>
      </c>
      <c r="C73">
        <f>SUMIFS(user_list!P:P,user_list!F:F,"&lt;="&amp;A73,user_list!G:G,"&gt;="&amp;A73)</f>
        <v>1.645161290322581</v>
      </c>
      <c r="D73">
        <f>SUMIFS(user_list!O:O,user_list!F:F,"&lt;="&amp;A73,user_list!G:G,"&gt;="&amp;A73,user_list!I:I,days!G73)+SUMIFS(user_list!O:O,user_list!F:F,"&lt;="&amp;A73,user_list!G:G,"&gt;="&amp;A73,user_list!I:I,days!G73-1)</f>
        <v>0</v>
      </c>
      <c r="E73" s="26">
        <f>COUNTIF(user_list!G:G,A73)</f>
        <v>0</v>
      </c>
      <c r="F73" s="48">
        <f t="shared" si="2"/>
        <v>3</v>
      </c>
      <c r="G73" s="48">
        <f t="shared" si="3"/>
        <v>2015</v>
      </c>
      <c r="L73" s="48"/>
      <c r="M73" s="48"/>
    </row>
    <row r="74" spans="1:13" x14ac:dyDescent="0.3">
      <c r="A74" s="51">
        <v>42077</v>
      </c>
      <c r="B74">
        <f>SUMIFS(user_list!O:O,user_list!F:F,"&lt;="&amp;A74,user_list!G:G,"&gt;="&amp;A74)</f>
        <v>0.67634408602150531</v>
      </c>
      <c r="C74">
        <f>SUMIFS(user_list!P:P,user_list!F:F,"&lt;="&amp;A74,user_list!G:G,"&gt;="&amp;A74)</f>
        <v>1.645161290322581</v>
      </c>
      <c r="D74">
        <f>SUMIFS(user_list!O:O,user_list!F:F,"&lt;="&amp;A74,user_list!G:G,"&gt;="&amp;A74,user_list!I:I,days!G74)+SUMIFS(user_list!O:O,user_list!F:F,"&lt;="&amp;A74,user_list!G:G,"&gt;="&amp;A74,user_list!I:I,days!G74-1)</f>
        <v>0</v>
      </c>
      <c r="E74" s="26">
        <f>COUNTIF(user_list!G:G,A74)</f>
        <v>0</v>
      </c>
      <c r="F74" s="48">
        <f t="shared" si="2"/>
        <v>3</v>
      </c>
      <c r="G74" s="48">
        <f t="shared" si="3"/>
        <v>2015</v>
      </c>
      <c r="L74" s="48"/>
      <c r="M74" s="48"/>
    </row>
    <row r="75" spans="1:13" x14ac:dyDescent="0.3">
      <c r="A75" s="51">
        <v>42078</v>
      </c>
      <c r="B75">
        <f>SUMIFS(user_list!O:O,user_list!F:F,"&lt;="&amp;A75,user_list!G:G,"&gt;="&amp;A75)</f>
        <v>0.67634408602150531</v>
      </c>
      <c r="C75">
        <f>SUMIFS(user_list!P:P,user_list!F:F,"&lt;="&amp;A75,user_list!G:G,"&gt;="&amp;A75)</f>
        <v>1.645161290322581</v>
      </c>
      <c r="D75">
        <f>SUMIFS(user_list!O:O,user_list!F:F,"&lt;="&amp;A75,user_list!G:G,"&gt;="&amp;A75,user_list!I:I,days!G75)+SUMIFS(user_list!O:O,user_list!F:F,"&lt;="&amp;A75,user_list!G:G,"&gt;="&amp;A75,user_list!I:I,days!G75-1)</f>
        <v>0</v>
      </c>
      <c r="E75" s="26">
        <f>COUNTIF(user_list!G:G,A75)</f>
        <v>0</v>
      </c>
      <c r="F75" s="48">
        <f t="shared" si="2"/>
        <v>3</v>
      </c>
      <c r="G75" s="48">
        <f t="shared" si="3"/>
        <v>2015</v>
      </c>
      <c r="L75" s="48"/>
      <c r="M75" s="48"/>
    </row>
    <row r="76" spans="1:13" x14ac:dyDescent="0.3">
      <c r="A76" s="51">
        <v>42079</v>
      </c>
      <c r="B76">
        <f>SUMIFS(user_list!O:O,user_list!F:F,"&lt;="&amp;A76,user_list!G:G,"&gt;="&amp;A76)</f>
        <v>0.67634408602150531</v>
      </c>
      <c r="C76">
        <f>SUMIFS(user_list!P:P,user_list!F:F,"&lt;="&amp;A76,user_list!G:G,"&gt;="&amp;A76)</f>
        <v>1.645161290322581</v>
      </c>
      <c r="D76">
        <f>SUMIFS(user_list!O:O,user_list!F:F,"&lt;="&amp;A76,user_list!G:G,"&gt;="&amp;A76,user_list!I:I,days!G76)+SUMIFS(user_list!O:O,user_list!F:F,"&lt;="&amp;A76,user_list!G:G,"&gt;="&amp;A76,user_list!I:I,days!G76-1)</f>
        <v>0</v>
      </c>
      <c r="E76" s="26">
        <f>COUNTIF(user_list!G:G,A76)</f>
        <v>0</v>
      </c>
      <c r="F76" s="48">
        <f t="shared" si="2"/>
        <v>3</v>
      </c>
      <c r="G76" s="48">
        <f t="shared" si="3"/>
        <v>2015</v>
      </c>
      <c r="L76" s="48"/>
      <c r="M76" s="48"/>
    </row>
    <row r="77" spans="1:13" x14ac:dyDescent="0.3">
      <c r="A77" s="51">
        <v>42080</v>
      </c>
      <c r="B77">
        <f>SUMIFS(user_list!O:O,user_list!F:F,"&lt;="&amp;A77,user_list!G:G,"&gt;="&amp;A77)</f>
        <v>0.67634408602150531</v>
      </c>
      <c r="C77">
        <f>SUMIFS(user_list!P:P,user_list!F:F,"&lt;="&amp;A77,user_list!G:G,"&gt;="&amp;A77)</f>
        <v>1.645161290322581</v>
      </c>
      <c r="D77">
        <f>SUMIFS(user_list!O:O,user_list!F:F,"&lt;="&amp;A77,user_list!G:G,"&gt;="&amp;A77,user_list!I:I,days!G77)+SUMIFS(user_list!O:O,user_list!F:F,"&lt;="&amp;A77,user_list!G:G,"&gt;="&amp;A77,user_list!I:I,days!G77-1)</f>
        <v>0</v>
      </c>
      <c r="E77" s="26">
        <f>COUNTIF(user_list!G:G,A77)</f>
        <v>0</v>
      </c>
      <c r="F77" s="48">
        <f t="shared" si="2"/>
        <v>3</v>
      </c>
      <c r="G77" s="48">
        <f t="shared" si="3"/>
        <v>2015</v>
      </c>
      <c r="L77" s="48"/>
      <c r="M77" s="48"/>
    </row>
    <row r="78" spans="1:13" x14ac:dyDescent="0.3">
      <c r="A78" s="51">
        <v>42081</v>
      </c>
      <c r="B78">
        <f>SUMIFS(user_list!O:O,user_list!F:F,"&lt;="&amp;A78,user_list!G:G,"&gt;="&amp;A78)</f>
        <v>0.67634408602150531</v>
      </c>
      <c r="C78">
        <f>SUMIFS(user_list!P:P,user_list!F:F,"&lt;="&amp;A78,user_list!G:G,"&gt;="&amp;A78)</f>
        <v>1.645161290322581</v>
      </c>
      <c r="D78">
        <f>SUMIFS(user_list!O:O,user_list!F:F,"&lt;="&amp;A78,user_list!G:G,"&gt;="&amp;A78,user_list!I:I,days!G78)+SUMIFS(user_list!O:O,user_list!F:F,"&lt;="&amp;A78,user_list!G:G,"&gt;="&amp;A78,user_list!I:I,days!G78-1)</f>
        <v>0</v>
      </c>
      <c r="E78" s="26">
        <f>COUNTIF(user_list!G:G,A78)</f>
        <v>0</v>
      </c>
      <c r="F78" s="48">
        <f t="shared" si="2"/>
        <v>3</v>
      </c>
      <c r="G78" s="48">
        <f t="shared" si="3"/>
        <v>2015</v>
      </c>
      <c r="L78" s="48"/>
      <c r="M78" s="48"/>
    </row>
    <row r="79" spans="1:13" x14ac:dyDescent="0.3">
      <c r="A79" s="51">
        <v>42082</v>
      </c>
      <c r="B79">
        <f>SUMIFS(user_list!O:O,user_list!F:F,"&lt;="&amp;A79,user_list!G:G,"&gt;="&amp;A79)</f>
        <v>0.67634408602150531</v>
      </c>
      <c r="C79">
        <f>SUMIFS(user_list!P:P,user_list!F:F,"&lt;="&amp;A79,user_list!G:G,"&gt;="&amp;A79)</f>
        <v>1.645161290322581</v>
      </c>
      <c r="D79">
        <f>SUMIFS(user_list!O:O,user_list!F:F,"&lt;="&amp;A79,user_list!G:G,"&gt;="&amp;A79,user_list!I:I,days!G79)+SUMIFS(user_list!O:O,user_list!F:F,"&lt;="&amp;A79,user_list!G:G,"&gt;="&amp;A79,user_list!I:I,days!G79-1)</f>
        <v>0</v>
      </c>
      <c r="E79" s="26">
        <f>COUNTIF(user_list!G:G,A79)</f>
        <v>0</v>
      </c>
      <c r="F79" s="48">
        <f t="shared" si="2"/>
        <v>3</v>
      </c>
      <c r="G79" s="48">
        <f t="shared" si="3"/>
        <v>2015</v>
      </c>
      <c r="L79" s="48"/>
      <c r="M79" s="48"/>
    </row>
    <row r="80" spans="1:13" x14ac:dyDescent="0.3">
      <c r="A80" s="51">
        <v>42083</v>
      </c>
      <c r="B80">
        <f>SUMIFS(user_list!O:O,user_list!F:F,"&lt;="&amp;A80,user_list!G:G,"&gt;="&amp;A80)</f>
        <v>0.67634408602150531</v>
      </c>
      <c r="C80">
        <f>SUMIFS(user_list!P:P,user_list!F:F,"&lt;="&amp;A80,user_list!G:G,"&gt;="&amp;A80)</f>
        <v>1.645161290322581</v>
      </c>
      <c r="D80">
        <f>SUMIFS(user_list!O:O,user_list!F:F,"&lt;="&amp;A80,user_list!G:G,"&gt;="&amp;A80,user_list!I:I,days!G80)+SUMIFS(user_list!O:O,user_list!F:F,"&lt;="&amp;A80,user_list!G:G,"&gt;="&amp;A80,user_list!I:I,days!G80-1)</f>
        <v>0</v>
      </c>
      <c r="E80" s="26">
        <f>COUNTIF(user_list!G:G,A80)</f>
        <v>0</v>
      </c>
      <c r="F80" s="48">
        <f t="shared" si="2"/>
        <v>3</v>
      </c>
      <c r="G80" s="48">
        <f t="shared" si="3"/>
        <v>2015</v>
      </c>
      <c r="L80" s="48"/>
      <c r="M80" s="48"/>
    </row>
    <row r="81" spans="1:13" x14ac:dyDescent="0.3">
      <c r="A81" s="51">
        <v>42084</v>
      </c>
      <c r="B81">
        <f>SUMIFS(user_list!O:O,user_list!F:F,"&lt;="&amp;A81,user_list!G:G,"&gt;="&amp;A81)</f>
        <v>0.67634408602150531</v>
      </c>
      <c r="C81">
        <f>SUMIFS(user_list!P:P,user_list!F:F,"&lt;="&amp;A81,user_list!G:G,"&gt;="&amp;A81)</f>
        <v>1.645161290322581</v>
      </c>
      <c r="D81">
        <f>SUMIFS(user_list!O:O,user_list!F:F,"&lt;="&amp;A81,user_list!G:G,"&gt;="&amp;A81,user_list!I:I,days!G81)+SUMIFS(user_list!O:O,user_list!F:F,"&lt;="&amp;A81,user_list!G:G,"&gt;="&amp;A81,user_list!I:I,days!G81-1)</f>
        <v>0</v>
      </c>
      <c r="E81" s="26">
        <f>COUNTIF(user_list!G:G,A81)</f>
        <v>0</v>
      </c>
      <c r="F81" s="48">
        <f t="shared" si="2"/>
        <v>3</v>
      </c>
      <c r="G81" s="48">
        <f t="shared" si="3"/>
        <v>2015</v>
      </c>
      <c r="L81" s="48"/>
      <c r="M81" s="48"/>
    </row>
    <row r="82" spans="1:13" x14ac:dyDescent="0.3">
      <c r="A82" s="51">
        <v>42085</v>
      </c>
      <c r="B82">
        <f>SUMIFS(user_list!O:O,user_list!F:F,"&lt;="&amp;A82,user_list!G:G,"&gt;="&amp;A82)</f>
        <v>0.67634408602150531</v>
      </c>
      <c r="C82">
        <f>SUMIFS(user_list!P:P,user_list!F:F,"&lt;="&amp;A82,user_list!G:G,"&gt;="&amp;A82)</f>
        <v>1.645161290322581</v>
      </c>
      <c r="D82">
        <f>SUMIFS(user_list!O:O,user_list!F:F,"&lt;="&amp;A82,user_list!G:G,"&gt;="&amp;A82,user_list!I:I,days!G82)+SUMIFS(user_list!O:O,user_list!F:F,"&lt;="&amp;A82,user_list!G:G,"&gt;="&amp;A82,user_list!I:I,days!G82-1)</f>
        <v>0</v>
      </c>
      <c r="E82" s="26">
        <f>COUNTIF(user_list!G:G,A82)</f>
        <v>0</v>
      </c>
      <c r="F82" s="48">
        <f t="shared" si="2"/>
        <v>3</v>
      </c>
      <c r="G82" s="48">
        <f t="shared" si="3"/>
        <v>2015</v>
      </c>
      <c r="L82" s="48"/>
      <c r="M82" s="48"/>
    </row>
    <row r="83" spans="1:13" x14ac:dyDescent="0.3">
      <c r="A83" s="51">
        <v>42086</v>
      </c>
      <c r="B83">
        <f>SUMIFS(user_list!O:O,user_list!F:F,"&lt;="&amp;A83,user_list!G:G,"&gt;="&amp;A83)</f>
        <v>0.67634408602150531</v>
      </c>
      <c r="C83">
        <f>SUMIFS(user_list!P:P,user_list!F:F,"&lt;="&amp;A83,user_list!G:G,"&gt;="&amp;A83)</f>
        <v>1.645161290322581</v>
      </c>
      <c r="D83">
        <f>SUMIFS(user_list!O:O,user_list!F:F,"&lt;="&amp;A83,user_list!G:G,"&gt;="&amp;A83,user_list!I:I,days!G83)+SUMIFS(user_list!O:O,user_list!F:F,"&lt;="&amp;A83,user_list!G:G,"&gt;="&amp;A83,user_list!I:I,days!G83-1)</f>
        <v>0</v>
      </c>
      <c r="E83" s="26">
        <f>COUNTIF(user_list!G:G,A83)</f>
        <v>0</v>
      </c>
      <c r="F83" s="48">
        <f t="shared" si="2"/>
        <v>3</v>
      </c>
      <c r="G83" s="48">
        <f t="shared" si="3"/>
        <v>2015</v>
      </c>
      <c r="L83" s="48"/>
      <c r="M83" s="48"/>
    </row>
    <row r="84" spans="1:13" x14ac:dyDescent="0.3">
      <c r="A84" s="51">
        <v>42087</v>
      </c>
      <c r="B84">
        <f>SUMIFS(user_list!O:O,user_list!F:F,"&lt;="&amp;A84,user_list!G:G,"&gt;="&amp;A84)</f>
        <v>0.67634408602150531</v>
      </c>
      <c r="C84">
        <f>SUMIFS(user_list!P:P,user_list!F:F,"&lt;="&amp;A84,user_list!G:G,"&gt;="&amp;A84)</f>
        <v>1.645161290322581</v>
      </c>
      <c r="D84">
        <f>SUMIFS(user_list!O:O,user_list!F:F,"&lt;="&amp;A84,user_list!G:G,"&gt;="&amp;A84,user_list!I:I,days!G84)+SUMIFS(user_list!O:O,user_list!F:F,"&lt;="&amp;A84,user_list!G:G,"&gt;="&amp;A84,user_list!I:I,days!G84-1)</f>
        <v>0</v>
      </c>
      <c r="E84" s="26">
        <f>COUNTIF(user_list!G:G,A84)</f>
        <v>0</v>
      </c>
      <c r="F84" s="48">
        <f t="shared" si="2"/>
        <v>3</v>
      </c>
      <c r="G84" s="48">
        <f t="shared" si="3"/>
        <v>2015</v>
      </c>
      <c r="L84" s="48"/>
      <c r="M84" s="48"/>
    </row>
    <row r="85" spans="1:13" x14ac:dyDescent="0.3">
      <c r="A85" s="51">
        <v>42088</v>
      </c>
      <c r="B85">
        <f>SUMIFS(user_list!O:O,user_list!F:F,"&lt;="&amp;A85,user_list!G:G,"&gt;="&amp;A85)</f>
        <v>0.67634408602150531</v>
      </c>
      <c r="C85">
        <f>SUMIFS(user_list!P:P,user_list!F:F,"&lt;="&amp;A85,user_list!G:G,"&gt;="&amp;A85)</f>
        <v>1.645161290322581</v>
      </c>
      <c r="D85">
        <f>SUMIFS(user_list!O:O,user_list!F:F,"&lt;="&amp;A85,user_list!G:G,"&gt;="&amp;A85,user_list!I:I,days!G85)+SUMIFS(user_list!O:O,user_list!F:F,"&lt;="&amp;A85,user_list!G:G,"&gt;="&amp;A85,user_list!I:I,days!G85-1)</f>
        <v>0</v>
      </c>
      <c r="E85" s="26">
        <f>COUNTIF(user_list!G:G,A85)</f>
        <v>0</v>
      </c>
      <c r="F85" s="48">
        <f t="shared" si="2"/>
        <v>3</v>
      </c>
      <c r="G85" s="48">
        <f t="shared" si="3"/>
        <v>2015</v>
      </c>
      <c r="L85" s="48"/>
      <c r="M85" s="48"/>
    </row>
    <row r="86" spans="1:13" x14ac:dyDescent="0.3">
      <c r="A86" s="51">
        <v>42089</v>
      </c>
      <c r="B86">
        <f>SUMIFS(user_list!O:O,user_list!F:F,"&lt;="&amp;A86,user_list!G:G,"&gt;="&amp;A86)</f>
        <v>0.67634408602150531</v>
      </c>
      <c r="C86">
        <f>SUMIFS(user_list!P:P,user_list!F:F,"&lt;="&amp;A86,user_list!G:G,"&gt;="&amp;A86)</f>
        <v>1.645161290322581</v>
      </c>
      <c r="D86">
        <f>SUMIFS(user_list!O:O,user_list!F:F,"&lt;="&amp;A86,user_list!G:G,"&gt;="&amp;A86,user_list!I:I,days!G86)+SUMIFS(user_list!O:O,user_list!F:F,"&lt;="&amp;A86,user_list!G:G,"&gt;="&amp;A86,user_list!I:I,days!G86-1)</f>
        <v>0</v>
      </c>
      <c r="E86" s="26">
        <f>COUNTIF(user_list!G:G,A86)</f>
        <v>0</v>
      </c>
      <c r="F86" s="48">
        <f t="shared" si="2"/>
        <v>3</v>
      </c>
      <c r="G86" s="48">
        <f t="shared" si="3"/>
        <v>2015</v>
      </c>
      <c r="L86" s="48"/>
      <c r="M86" s="48"/>
    </row>
    <row r="87" spans="1:13" x14ac:dyDescent="0.3">
      <c r="A87" s="51">
        <v>42090</v>
      </c>
      <c r="B87">
        <f>SUMIFS(user_list!O:O,user_list!F:F,"&lt;="&amp;A87,user_list!G:G,"&gt;="&amp;A87)</f>
        <v>0.67634408602150531</v>
      </c>
      <c r="C87">
        <f>SUMIFS(user_list!P:P,user_list!F:F,"&lt;="&amp;A87,user_list!G:G,"&gt;="&amp;A87)</f>
        <v>1.645161290322581</v>
      </c>
      <c r="D87">
        <f>SUMIFS(user_list!O:O,user_list!F:F,"&lt;="&amp;A87,user_list!G:G,"&gt;="&amp;A87,user_list!I:I,days!G87)+SUMIFS(user_list!O:O,user_list!F:F,"&lt;="&amp;A87,user_list!G:G,"&gt;="&amp;A87,user_list!I:I,days!G87-1)</f>
        <v>0</v>
      </c>
      <c r="E87" s="26">
        <f>COUNTIF(user_list!G:G,A87)</f>
        <v>0</v>
      </c>
      <c r="F87" s="48">
        <f t="shared" si="2"/>
        <v>3</v>
      </c>
      <c r="G87" s="48">
        <f t="shared" si="3"/>
        <v>2015</v>
      </c>
      <c r="L87" s="48"/>
      <c r="M87" s="48"/>
    </row>
    <row r="88" spans="1:13" x14ac:dyDescent="0.3">
      <c r="A88" s="51">
        <v>42091</v>
      </c>
      <c r="B88">
        <f>SUMIFS(user_list!O:O,user_list!F:F,"&lt;="&amp;A88,user_list!G:G,"&gt;="&amp;A88)</f>
        <v>0.67634408602150531</v>
      </c>
      <c r="C88">
        <f>SUMIFS(user_list!P:P,user_list!F:F,"&lt;="&amp;A88,user_list!G:G,"&gt;="&amp;A88)</f>
        <v>1.645161290322581</v>
      </c>
      <c r="D88">
        <f>SUMIFS(user_list!O:O,user_list!F:F,"&lt;="&amp;A88,user_list!G:G,"&gt;="&amp;A88,user_list!I:I,days!G88)+SUMIFS(user_list!O:O,user_list!F:F,"&lt;="&amp;A88,user_list!G:G,"&gt;="&amp;A88,user_list!I:I,days!G88-1)</f>
        <v>0</v>
      </c>
      <c r="E88" s="26">
        <f>COUNTIF(user_list!G:G,A88)</f>
        <v>0</v>
      </c>
      <c r="F88" s="48">
        <f t="shared" si="2"/>
        <v>3</v>
      </c>
      <c r="G88" s="48">
        <f t="shared" si="3"/>
        <v>2015</v>
      </c>
      <c r="L88" s="48"/>
      <c r="M88" s="48"/>
    </row>
    <row r="89" spans="1:13" x14ac:dyDescent="0.3">
      <c r="A89" s="51">
        <v>42092</v>
      </c>
      <c r="B89">
        <f>SUMIFS(user_list!O:O,user_list!F:F,"&lt;="&amp;A89,user_list!G:G,"&gt;="&amp;A89)</f>
        <v>0.67634408602150531</v>
      </c>
      <c r="C89">
        <f>SUMIFS(user_list!P:P,user_list!F:F,"&lt;="&amp;A89,user_list!G:G,"&gt;="&amp;A89)</f>
        <v>1.645161290322581</v>
      </c>
      <c r="D89">
        <f>SUMIFS(user_list!O:O,user_list!F:F,"&lt;="&amp;A89,user_list!G:G,"&gt;="&amp;A89,user_list!I:I,days!G89)+SUMIFS(user_list!O:O,user_list!F:F,"&lt;="&amp;A89,user_list!G:G,"&gt;="&amp;A89,user_list!I:I,days!G89-1)</f>
        <v>0</v>
      </c>
      <c r="E89" s="26">
        <f>COUNTIF(user_list!G:G,A89)</f>
        <v>0</v>
      </c>
      <c r="F89" s="48">
        <f t="shared" si="2"/>
        <v>3</v>
      </c>
      <c r="G89" s="48">
        <f t="shared" si="3"/>
        <v>2015</v>
      </c>
      <c r="L89" s="48"/>
      <c r="M89" s="48"/>
    </row>
    <row r="90" spans="1:13" x14ac:dyDescent="0.3">
      <c r="A90" s="51">
        <v>42093</v>
      </c>
      <c r="B90">
        <f>SUMIFS(user_list!O:O,user_list!F:F,"&lt;="&amp;A90,user_list!G:G,"&gt;="&amp;A90)</f>
        <v>0.67634408602150531</v>
      </c>
      <c r="C90">
        <f>SUMIFS(user_list!P:P,user_list!F:F,"&lt;="&amp;A90,user_list!G:G,"&gt;="&amp;A90)</f>
        <v>1.645161290322581</v>
      </c>
      <c r="D90">
        <f>SUMIFS(user_list!O:O,user_list!F:F,"&lt;="&amp;A90,user_list!G:G,"&gt;="&amp;A90,user_list!I:I,days!G90)+SUMIFS(user_list!O:O,user_list!F:F,"&lt;="&amp;A90,user_list!G:G,"&gt;="&amp;A90,user_list!I:I,days!G90-1)</f>
        <v>0</v>
      </c>
      <c r="E90" s="26">
        <f>COUNTIF(user_list!G:G,A90)</f>
        <v>0</v>
      </c>
      <c r="F90" s="48">
        <f t="shared" si="2"/>
        <v>3</v>
      </c>
      <c r="G90" s="48">
        <f t="shared" si="3"/>
        <v>2015</v>
      </c>
      <c r="L90" s="48"/>
      <c r="M90" s="48"/>
    </row>
    <row r="91" spans="1:13" x14ac:dyDescent="0.3">
      <c r="A91" s="51">
        <v>42094</v>
      </c>
      <c r="B91">
        <f>SUMIFS(user_list!O:O,user_list!F:F,"&lt;="&amp;A91,user_list!G:G,"&gt;="&amp;A91)</f>
        <v>0.67634408602150531</v>
      </c>
      <c r="C91">
        <f>SUMIFS(user_list!P:P,user_list!F:F,"&lt;="&amp;A91,user_list!G:G,"&gt;="&amp;A91)</f>
        <v>1.645161290322581</v>
      </c>
      <c r="D91">
        <f>SUMIFS(user_list!O:O,user_list!F:F,"&lt;="&amp;A91,user_list!G:G,"&gt;="&amp;A91,user_list!I:I,days!G91)+SUMIFS(user_list!O:O,user_list!F:F,"&lt;="&amp;A91,user_list!G:G,"&gt;="&amp;A91,user_list!I:I,days!G91-1)</f>
        <v>0</v>
      </c>
      <c r="E91" s="26">
        <f>COUNTIF(user_list!G:G,A91)</f>
        <v>0</v>
      </c>
      <c r="F91" s="48">
        <f t="shared" si="2"/>
        <v>3</v>
      </c>
      <c r="G91" s="48">
        <f t="shared" si="3"/>
        <v>2015</v>
      </c>
      <c r="L91" s="48"/>
      <c r="M91" s="48"/>
    </row>
    <row r="92" spans="1:13" x14ac:dyDescent="0.3">
      <c r="A92" s="51">
        <v>42095</v>
      </c>
      <c r="B92">
        <f>SUMIFS(user_list!O:O,user_list!F:F,"&lt;="&amp;A92,user_list!G:G,"&gt;="&amp;A92)</f>
        <v>1.7222700119474312</v>
      </c>
      <c r="C92">
        <f>SUMIFS(user_list!P:P,user_list!F:F,"&lt;="&amp;A92,user_list!G:G,"&gt;="&amp;A92)</f>
        <v>4.3118279569892479</v>
      </c>
      <c r="D92">
        <f>SUMIFS(user_list!O:O,user_list!F:F,"&lt;="&amp;A92,user_list!G:G,"&gt;="&amp;A92,user_list!I:I,days!G92)+SUMIFS(user_list!O:O,user_list!F:F,"&lt;="&amp;A92,user_list!G:G,"&gt;="&amp;A92,user_list!I:I,days!G92-1)</f>
        <v>0</v>
      </c>
      <c r="E92" s="26">
        <f>COUNTIF(user_list!G:G,A92)</f>
        <v>0</v>
      </c>
      <c r="F92" s="48">
        <f t="shared" si="2"/>
        <v>4</v>
      </c>
      <c r="G92" s="48">
        <f t="shared" si="3"/>
        <v>2015</v>
      </c>
      <c r="L92" s="48"/>
      <c r="M92" s="48"/>
    </row>
    <row r="93" spans="1:13" x14ac:dyDescent="0.3">
      <c r="A93" s="51">
        <v>42096</v>
      </c>
      <c r="B93">
        <f>SUMIFS(user_list!O:O,user_list!F:F,"&lt;="&amp;A93,user_list!G:G,"&gt;="&amp;A93)</f>
        <v>1.7222700119474312</v>
      </c>
      <c r="C93">
        <f>SUMIFS(user_list!P:P,user_list!F:F,"&lt;="&amp;A93,user_list!G:G,"&gt;="&amp;A93)</f>
        <v>4.3118279569892479</v>
      </c>
      <c r="D93">
        <f>SUMIFS(user_list!O:O,user_list!F:F,"&lt;="&amp;A93,user_list!G:G,"&gt;="&amp;A93,user_list!I:I,days!G93)+SUMIFS(user_list!O:O,user_list!F:F,"&lt;="&amp;A93,user_list!G:G,"&gt;="&amp;A93,user_list!I:I,days!G93-1)</f>
        <v>0</v>
      </c>
      <c r="E93" s="26">
        <f>COUNTIF(user_list!G:G,A93)</f>
        <v>0</v>
      </c>
      <c r="F93" s="48">
        <f t="shared" si="2"/>
        <v>4</v>
      </c>
      <c r="G93" s="48">
        <f t="shared" si="3"/>
        <v>2015</v>
      </c>
      <c r="L93" s="48"/>
      <c r="M93" s="48"/>
    </row>
    <row r="94" spans="1:13" x14ac:dyDescent="0.3">
      <c r="A94" s="51">
        <v>42097</v>
      </c>
      <c r="B94">
        <f>SUMIFS(user_list!O:O,user_list!F:F,"&lt;="&amp;A94,user_list!G:G,"&gt;="&amp;A94)</f>
        <v>1.7222700119474312</v>
      </c>
      <c r="C94">
        <f>SUMIFS(user_list!P:P,user_list!F:F,"&lt;="&amp;A94,user_list!G:G,"&gt;="&amp;A94)</f>
        <v>4.3118279569892479</v>
      </c>
      <c r="D94">
        <f>SUMIFS(user_list!O:O,user_list!F:F,"&lt;="&amp;A94,user_list!G:G,"&gt;="&amp;A94,user_list!I:I,days!G94)+SUMIFS(user_list!O:O,user_list!F:F,"&lt;="&amp;A94,user_list!G:G,"&gt;="&amp;A94,user_list!I:I,days!G94-1)</f>
        <v>0</v>
      </c>
      <c r="E94" s="26">
        <f>COUNTIF(user_list!G:G,A94)</f>
        <v>0</v>
      </c>
      <c r="F94" s="48">
        <f t="shared" si="2"/>
        <v>4</v>
      </c>
      <c r="G94" s="48">
        <f t="shared" si="3"/>
        <v>2015</v>
      </c>
      <c r="L94" s="48"/>
      <c r="M94" s="48"/>
    </row>
    <row r="95" spans="1:13" x14ac:dyDescent="0.3">
      <c r="A95" s="51">
        <v>42098</v>
      </c>
      <c r="B95">
        <f>SUMIFS(user_list!O:O,user_list!F:F,"&lt;="&amp;A95,user_list!G:G,"&gt;="&amp;A95)</f>
        <v>1.7222700119474312</v>
      </c>
      <c r="C95">
        <f>SUMIFS(user_list!P:P,user_list!F:F,"&lt;="&amp;A95,user_list!G:G,"&gt;="&amp;A95)</f>
        <v>4.3118279569892479</v>
      </c>
      <c r="D95">
        <f>SUMIFS(user_list!O:O,user_list!F:F,"&lt;="&amp;A95,user_list!G:G,"&gt;="&amp;A95,user_list!I:I,days!G95)+SUMIFS(user_list!O:O,user_list!F:F,"&lt;="&amp;A95,user_list!G:G,"&gt;="&amp;A95,user_list!I:I,days!G95-1)</f>
        <v>0</v>
      </c>
      <c r="E95" s="26">
        <f>COUNTIF(user_list!G:G,A95)</f>
        <v>0</v>
      </c>
      <c r="F95" s="48">
        <f t="shared" si="2"/>
        <v>4</v>
      </c>
      <c r="G95" s="48">
        <f t="shared" si="3"/>
        <v>2015</v>
      </c>
      <c r="L95" s="48"/>
      <c r="M95" s="48"/>
    </row>
    <row r="96" spans="1:13" x14ac:dyDescent="0.3">
      <c r="A96" s="51">
        <v>42099</v>
      </c>
      <c r="B96">
        <f>SUMIFS(user_list!O:O,user_list!F:F,"&lt;="&amp;A96,user_list!G:G,"&gt;="&amp;A96)</f>
        <v>1.7222700119474312</v>
      </c>
      <c r="C96">
        <f>SUMIFS(user_list!P:P,user_list!F:F,"&lt;="&amp;A96,user_list!G:G,"&gt;="&amp;A96)</f>
        <v>4.3118279569892479</v>
      </c>
      <c r="D96">
        <f>SUMIFS(user_list!O:O,user_list!F:F,"&lt;="&amp;A96,user_list!G:G,"&gt;="&amp;A96,user_list!I:I,days!G96)+SUMIFS(user_list!O:O,user_list!F:F,"&lt;="&amp;A96,user_list!G:G,"&gt;="&amp;A96,user_list!I:I,days!G96-1)</f>
        <v>0</v>
      </c>
      <c r="E96" s="26">
        <f>COUNTIF(user_list!G:G,A96)</f>
        <v>0</v>
      </c>
      <c r="F96" s="48">
        <f t="shared" si="2"/>
        <v>4</v>
      </c>
      <c r="G96" s="48">
        <f t="shared" si="3"/>
        <v>2015</v>
      </c>
      <c r="L96" s="48"/>
      <c r="M96" s="48"/>
    </row>
    <row r="97" spans="1:13" x14ac:dyDescent="0.3">
      <c r="A97" s="51">
        <v>42100</v>
      </c>
      <c r="B97">
        <f>SUMIFS(user_list!O:O,user_list!F:F,"&lt;="&amp;A97,user_list!G:G,"&gt;="&amp;A97)</f>
        <v>1.7222700119474312</v>
      </c>
      <c r="C97">
        <f>SUMIFS(user_list!P:P,user_list!F:F,"&lt;="&amp;A97,user_list!G:G,"&gt;="&amp;A97)</f>
        <v>4.3118279569892479</v>
      </c>
      <c r="D97">
        <f>SUMIFS(user_list!O:O,user_list!F:F,"&lt;="&amp;A97,user_list!G:G,"&gt;="&amp;A97,user_list!I:I,days!G97)+SUMIFS(user_list!O:O,user_list!F:F,"&lt;="&amp;A97,user_list!G:G,"&gt;="&amp;A97,user_list!I:I,days!G97-1)</f>
        <v>0</v>
      </c>
      <c r="E97" s="26">
        <f>COUNTIF(user_list!G:G,A97)</f>
        <v>0</v>
      </c>
      <c r="F97" s="48">
        <f t="shared" si="2"/>
        <v>4</v>
      </c>
      <c r="G97" s="48">
        <f t="shared" si="3"/>
        <v>2015</v>
      </c>
      <c r="L97" s="48"/>
      <c r="M97" s="48"/>
    </row>
    <row r="98" spans="1:13" x14ac:dyDescent="0.3">
      <c r="A98" s="51">
        <v>42101</v>
      </c>
      <c r="B98">
        <f>SUMIFS(user_list!O:O,user_list!F:F,"&lt;="&amp;A98,user_list!G:G,"&gt;="&amp;A98)</f>
        <v>1.7222700119474312</v>
      </c>
      <c r="C98">
        <f>SUMIFS(user_list!P:P,user_list!F:F,"&lt;="&amp;A98,user_list!G:G,"&gt;="&amp;A98)</f>
        <v>4.3118279569892479</v>
      </c>
      <c r="D98">
        <f>SUMIFS(user_list!O:O,user_list!F:F,"&lt;="&amp;A98,user_list!G:G,"&gt;="&amp;A98,user_list!I:I,days!G98)+SUMIFS(user_list!O:O,user_list!F:F,"&lt;="&amp;A98,user_list!G:G,"&gt;="&amp;A98,user_list!I:I,days!G98-1)</f>
        <v>0</v>
      </c>
      <c r="E98" s="26">
        <f>COUNTIF(user_list!G:G,A98)</f>
        <v>0</v>
      </c>
      <c r="F98" s="48">
        <f t="shared" si="2"/>
        <v>4</v>
      </c>
      <c r="G98" s="48">
        <f t="shared" si="3"/>
        <v>2015</v>
      </c>
      <c r="L98" s="48"/>
      <c r="M98" s="48"/>
    </row>
    <row r="99" spans="1:13" x14ac:dyDescent="0.3">
      <c r="A99" s="51">
        <v>42102</v>
      </c>
      <c r="B99">
        <f>SUMIFS(user_list!O:O,user_list!F:F,"&lt;="&amp;A99,user_list!G:G,"&gt;="&amp;A99)</f>
        <v>1.7222700119474312</v>
      </c>
      <c r="C99">
        <f>SUMIFS(user_list!P:P,user_list!F:F,"&lt;="&amp;A99,user_list!G:G,"&gt;="&amp;A99)</f>
        <v>4.3118279569892479</v>
      </c>
      <c r="D99">
        <f>SUMIFS(user_list!O:O,user_list!F:F,"&lt;="&amp;A99,user_list!G:G,"&gt;="&amp;A99,user_list!I:I,days!G99)+SUMIFS(user_list!O:O,user_list!F:F,"&lt;="&amp;A99,user_list!G:G,"&gt;="&amp;A99,user_list!I:I,days!G99-1)</f>
        <v>0</v>
      </c>
      <c r="E99" s="26">
        <f>COUNTIF(user_list!G:G,A99)</f>
        <v>0</v>
      </c>
      <c r="F99" s="48">
        <f t="shared" si="2"/>
        <v>4</v>
      </c>
      <c r="G99" s="48">
        <f t="shared" si="3"/>
        <v>2015</v>
      </c>
      <c r="L99" s="48"/>
      <c r="M99" s="48"/>
    </row>
    <row r="100" spans="1:13" x14ac:dyDescent="0.3">
      <c r="A100" s="51">
        <v>42103</v>
      </c>
      <c r="B100">
        <f>SUMIFS(user_list!O:O,user_list!F:F,"&lt;="&amp;A100,user_list!G:G,"&gt;="&amp;A100)</f>
        <v>1.7222700119474312</v>
      </c>
      <c r="C100">
        <f>SUMIFS(user_list!P:P,user_list!F:F,"&lt;="&amp;A100,user_list!G:G,"&gt;="&amp;A100)</f>
        <v>4.3118279569892479</v>
      </c>
      <c r="D100">
        <f>SUMIFS(user_list!O:O,user_list!F:F,"&lt;="&amp;A100,user_list!G:G,"&gt;="&amp;A100,user_list!I:I,days!G100)+SUMIFS(user_list!O:O,user_list!F:F,"&lt;="&amp;A100,user_list!G:G,"&gt;="&amp;A100,user_list!I:I,days!G100-1)</f>
        <v>0</v>
      </c>
      <c r="E100" s="26">
        <f>COUNTIF(user_list!G:G,A100)</f>
        <v>0</v>
      </c>
      <c r="F100" s="48">
        <f t="shared" si="2"/>
        <v>4</v>
      </c>
      <c r="G100" s="48">
        <f t="shared" si="3"/>
        <v>2015</v>
      </c>
      <c r="L100" s="48"/>
      <c r="M100" s="48"/>
    </row>
    <row r="101" spans="1:13" x14ac:dyDescent="0.3">
      <c r="A101" s="51">
        <v>42104</v>
      </c>
      <c r="B101">
        <f>SUMIFS(user_list!O:O,user_list!F:F,"&lt;="&amp;A101,user_list!G:G,"&gt;="&amp;A101)</f>
        <v>1.7222700119474312</v>
      </c>
      <c r="C101">
        <f>SUMIFS(user_list!P:P,user_list!F:F,"&lt;="&amp;A101,user_list!G:G,"&gt;="&amp;A101)</f>
        <v>4.3118279569892479</v>
      </c>
      <c r="D101">
        <f>SUMIFS(user_list!O:O,user_list!F:F,"&lt;="&amp;A101,user_list!G:G,"&gt;="&amp;A101,user_list!I:I,days!G101)+SUMIFS(user_list!O:O,user_list!F:F,"&lt;="&amp;A101,user_list!G:G,"&gt;="&amp;A101,user_list!I:I,days!G101-1)</f>
        <v>0</v>
      </c>
      <c r="E101" s="26">
        <f>COUNTIF(user_list!G:G,A101)</f>
        <v>0</v>
      </c>
      <c r="F101" s="48">
        <f t="shared" si="2"/>
        <v>4</v>
      </c>
      <c r="G101" s="48">
        <f t="shared" si="3"/>
        <v>2015</v>
      </c>
      <c r="L101" s="48"/>
      <c r="M101" s="48"/>
    </row>
    <row r="102" spans="1:13" x14ac:dyDescent="0.3">
      <c r="A102" s="51">
        <v>42105</v>
      </c>
      <c r="B102">
        <f>SUMIFS(user_list!O:O,user_list!F:F,"&lt;="&amp;A102,user_list!G:G,"&gt;="&amp;A102)</f>
        <v>1.7222700119474312</v>
      </c>
      <c r="C102">
        <f>SUMIFS(user_list!P:P,user_list!F:F,"&lt;="&amp;A102,user_list!G:G,"&gt;="&amp;A102)</f>
        <v>4.3118279569892479</v>
      </c>
      <c r="D102">
        <f>SUMIFS(user_list!O:O,user_list!F:F,"&lt;="&amp;A102,user_list!G:G,"&gt;="&amp;A102,user_list!I:I,days!G102)+SUMIFS(user_list!O:O,user_list!F:F,"&lt;="&amp;A102,user_list!G:G,"&gt;="&amp;A102,user_list!I:I,days!G102-1)</f>
        <v>0</v>
      </c>
      <c r="E102" s="26">
        <f>COUNTIF(user_list!G:G,A102)</f>
        <v>0</v>
      </c>
      <c r="F102" s="48">
        <f t="shared" si="2"/>
        <v>4</v>
      </c>
      <c r="G102" s="48">
        <f t="shared" si="3"/>
        <v>2015</v>
      </c>
      <c r="L102" s="48"/>
      <c r="M102" s="48"/>
    </row>
    <row r="103" spans="1:13" x14ac:dyDescent="0.3">
      <c r="A103" s="51">
        <v>42106</v>
      </c>
      <c r="B103">
        <f>SUMIFS(user_list!O:O,user_list!F:F,"&lt;="&amp;A103,user_list!G:G,"&gt;="&amp;A103)</f>
        <v>1.7222700119474312</v>
      </c>
      <c r="C103">
        <f>SUMIFS(user_list!P:P,user_list!F:F,"&lt;="&amp;A103,user_list!G:G,"&gt;="&amp;A103)</f>
        <v>4.3118279569892479</v>
      </c>
      <c r="D103">
        <f>SUMIFS(user_list!O:O,user_list!F:F,"&lt;="&amp;A103,user_list!G:G,"&gt;="&amp;A103,user_list!I:I,days!G103)+SUMIFS(user_list!O:O,user_list!F:F,"&lt;="&amp;A103,user_list!G:G,"&gt;="&amp;A103,user_list!I:I,days!G103-1)</f>
        <v>0</v>
      </c>
      <c r="E103" s="26">
        <f>COUNTIF(user_list!G:G,A103)</f>
        <v>0</v>
      </c>
      <c r="F103" s="48">
        <f t="shared" si="2"/>
        <v>4</v>
      </c>
      <c r="G103" s="48">
        <f t="shared" si="3"/>
        <v>2015</v>
      </c>
      <c r="L103" s="48"/>
      <c r="M103" s="48"/>
    </row>
    <row r="104" spans="1:13" x14ac:dyDescent="0.3">
      <c r="A104" s="51">
        <v>42107</v>
      </c>
      <c r="B104">
        <f>SUMIFS(user_list!O:O,user_list!F:F,"&lt;="&amp;A104,user_list!G:G,"&gt;="&amp;A104)</f>
        <v>1.7222700119474312</v>
      </c>
      <c r="C104">
        <f>SUMIFS(user_list!P:P,user_list!F:F,"&lt;="&amp;A104,user_list!G:G,"&gt;="&amp;A104)</f>
        <v>4.3118279569892479</v>
      </c>
      <c r="D104">
        <f>SUMIFS(user_list!O:O,user_list!F:F,"&lt;="&amp;A104,user_list!G:G,"&gt;="&amp;A104,user_list!I:I,days!G104)+SUMIFS(user_list!O:O,user_list!F:F,"&lt;="&amp;A104,user_list!G:G,"&gt;="&amp;A104,user_list!I:I,days!G104-1)</f>
        <v>0</v>
      </c>
      <c r="E104" s="26">
        <f>COUNTIF(user_list!G:G,A104)</f>
        <v>0</v>
      </c>
      <c r="F104" s="48">
        <f t="shared" si="2"/>
        <v>4</v>
      </c>
      <c r="G104" s="48">
        <f t="shared" si="3"/>
        <v>2015</v>
      </c>
      <c r="L104" s="48"/>
      <c r="M104" s="48"/>
    </row>
    <row r="105" spans="1:13" x14ac:dyDescent="0.3">
      <c r="A105" s="51">
        <v>42108</v>
      </c>
      <c r="B105">
        <f>SUMIFS(user_list!O:O,user_list!F:F,"&lt;="&amp;A105,user_list!G:G,"&gt;="&amp;A105)</f>
        <v>1.7222700119474312</v>
      </c>
      <c r="C105">
        <f>SUMIFS(user_list!P:P,user_list!F:F,"&lt;="&amp;A105,user_list!G:G,"&gt;="&amp;A105)</f>
        <v>4.3118279569892479</v>
      </c>
      <c r="D105">
        <f>SUMIFS(user_list!O:O,user_list!F:F,"&lt;="&amp;A105,user_list!G:G,"&gt;="&amp;A105,user_list!I:I,days!G105)+SUMIFS(user_list!O:O,user_list!F:F,"&lt;="&amp;A105,user_list!G:G,"&gt;="&amp;A105,user_list!I:I,days!G105-1)</f>
        <v>0</v>
      </c>
      <c r="E105" s="26">
        <f>COUNTIF(user_list!G:G,A105)</f>
        <v>0</v>
      </c>
      <c r="F105" s="48">
        <f t="shared" si="2"/>
        <v>4</v>
      </c>
      <c r="G105" s="48">
        <f t="shared" si="3"/>
        <v>2015</v>
      </c>
      <c r="L105" s="48"/>
      <c r="M105" s="48"/>
    </row>
    <row r="106" spans="1:13" x14ac:dyDescent="0.3">
      <c r="A106" s="51">
        <v>42109</v>
      </c>
      <c r="B106">
        <f>SUMIFS(user_list!O:O,user_list!F:F,"&lt;="&amp;A106,user_list!G:G,"&gt;="&amp;A106)</f>
        <v>1.7222700119474312</v>
      </c>
      <c r="C106">
        <f>SUMIFS(user_list!P:P,user_list!F:F,"&lt;="&amp;A106,user_list!G:G,"&gt;="&amp;A106)</f>
        <v>4.3118279569892479</v>
      </c>
      <c r="D106">
        <f>SUMIFS(user_list!O:O,user_list!F:F,"&lt;="&amp;A106,user_list!G:G,"&gt;="&amp;A106,user_list!I:I,days!G106)+SUMIFS(user_list!O:O,user_list!F:F,"&lt;="&amp;A106,user_list!G:G,"&gt;="&amp;A106,user_list!I:I,days!G106-1)</f>
        <v>0</v>
      </c>
      <c r="E106" s="26">
        <f>COUNTIF(user_list!G:G,A106)</f>
        <v>0</v>
      </c>
      <c r="F106" s="48">
        <f t="shared" si="2"/>
        <v>4</v>
      </c>
      <c r="G106" s="48">
        <f t="shared" si="3"/>
        <v>2015</v>
      </c>
      <c r="L106" s="48"/>
      <c r="M106" s="48"/>
    </row>
    <row r="107" spans="1:13" x14ac:dyDescent="0.3">
      <c r="A107" s="51">
        <v>42110</v>
      </c>
      <c r="B107">
        <f>SUMIFS(user_list!O:O,user_list!F:F,"&lt;="&amp;A107,user_list!G:G,"&gt;="&amp;A107)</f>
        <v>1.7222700119474312</v>
      </c>
      <c r="C107">
        <f>SUMIFS(user_list!P:P,user_list!F:F,"&lt;="&amp;A107,user_list!G:G,"&gt;="&amp;A107)</f>
        <v>4.3118279569892479</v>
      </c>
      <c r="D107">
        <f>SUMIFS(user_list!O:O,user_list!F:F,"&lt;="&amp;A107,user_list!G:G,"&gt;="&amp;A107,user_list!I:I,days!G107)+SUMIFS(user_list!O:O,user_list!F:F,"&lt;="&amp;A107,user_list!G:G,"&gt;="&amp;A107,user_list!I:I,days!G107-1)</f>
        <v>0</v>
      </c>
      <c r="E107" s="26">
        <f>COUNTIF(user_list!G:G,A107)</f>
        <v>1</v>
      </c>
      <c r="F107" s="48">
        <f t="shared" si="2"/>
        <v>4</v>
      </c>
      <c r="G107" s="48">
        <f t="shared" si="3"/>
        <v>2015</v>
      </c>
      <c r="L107" s="48"/>
      <c r="M107" s="48"/>
    </row>
    <row r="108" spans="1:13" x14ac:dyDescent="0.3">
      <c r="A108" s="51">
        <v>42111</v>
      </c>
      <c r="B108">
        <f>SUMIFS(user_list!O:O,user_list!F:F,"&lt;="&amp;A108,user_list!G:G,"&gt;="&amp;A108)</f>
        <v>1.0459259259259259</v>
      </c>
      <c r="C108">
        <f>SUMIFS(user_list!P:P,user_list!F:F,"&lt;="&amp;A108,user_list!G:G,"&gt;="&amp;A108)</f>
        <v>2.666666666666667</v>
      </c>
      <c r="D108">
        <f>SUMIFS(user_list!O:O,user_list!F:F,"&lt;="&amp;A108,user_list!G:G,"&gt;="&amp;A108,user_list!I:I,days!G108)+SUMIFS(user_list!O:O,user_list!F:F,"&lt;="&amp;A108,user_list!G:G,"&gt;="&amp;A108,user_list!I:I,days!G108-1)</f>
        <v>0</v>
      </c>
      <c r="E108" s="26">
        <f>COUNTIF(user_list!G:G,A108)</f>
        <v>0</v>
      </c>
      <c r="F108" s="48">
        <f t="shared" si="2"/>
        <v>4</v>
      </c>
      <c r="G108" s="48">
        <f t="shared" si="3"/>
        <v>2015</v>
      </c>
      <c r="L108" s="48"/>
      <c r="M108" s="48"/>
    </row>
    <row r="109" spans="1:13" x14ac:dyDescent="0.3">
      <c r="A109" s="51">
        <v>42112</v>
      </c>
      <c r="B109">
        <f>SUMIFS(user_list!O:O,user_list!F:F,"&lt;="&amp;A109,user_list!G:G,"&gt;="&amp;A109)</f>
        <v>1.0459259259259259</v>
      </c>
      <c r="C109">
        <f>SUMIFS(user_list!P:P,user_list!F:F,"&lt;="&amp;A109,user_list!G:G,"&gt;="&amp;A109)</f>
        <v>2.666666666666667</v>
      </c>
      <c r="D109">
        <f>SUMIFS(user_list!O:O,user_list!F:F,"&lt;="&amp;A109,user_list!G:G,"&gt;="&amp;A109,user_list!I:I,days!G109)+SUMIFS(user_list!O:O,user_list!F:F,"&lt;="&amp;A109,user_list!G:G,"&gt;="&amp;A109,user_list!I:I,days!G109-1)</f>
        <v>0</v>
      </c>
      <c r="E109" s="26">
        <f>COUNTIF(user_list!G:G,A109)</f>
        <v>0</v>
      </c>
      <c r="F109" s="48">
        <f t="shared" si="2"/>
        <v>4</v>
      </c>
      <c r="G109" s="48">
        <f t="shared" si="3"/>
        <v>2015</v>
      </c>
      <c r="L109" s="48"/>
      <c r="M109" s="48"/>
    </row>
    <row r="110" spans="1:13" x14ac:dyDescent="0.3">
      <c r="A110" s="51">
        <v>42113</v>
      </c>
      <c r="B110">
        <f>SUMIFS(user_list!O:O,user_list!F:F,"&lt;="&amp;A110,user_list!G:G,"&gt;="&amp;A110)</f>
        <v>1.0459259259259259</v>
      </c>
      <c r="C110">
        <f>SUMIFS(user_list!P:P,user_list!F:F,"&lt;="&amp;A110,user_list!G:G,"&gt;="&amp;A110)</f>
        <v>2.666666666666667</v>
      </c>
      <c r="D110">
        <f>SUMIFS(user_list!O:O,user_list!F:F,"&lt;="&amp;A110,user_list!G:G,"&gt;="&amp;A110,user_list!I:I,days!G110)+SUMIFS(user_list!O:O,user_list!F:F,"&lt;="&amp;A110,user_list!G:G,"&gt;="&amp;A110,user_list!I:I,days!G110-1)</f>
        <v>0</v>
      </c>
      <c r="E110" s="26">
        <f>COUNTIF(user_list!G:G,A110)</f>
        <v>0</v>
      </c>
      <c r="F110" s="48">
        <f t="shared" si="2"/>
        <v>4</v>
      </c>
      <c r="G110" s="48">
        <f t="shared" si="3"/>
        <v>2015</v>
      </c>
      <c r="L110" s="48"/>
      <c r="M110" s="48"/>
    </row>
    <row r="111" spans="1:13" x14ac:dyDescent="0.3">
      <c r="A111" s="51">
        <v>42114</v>
      </c>
      <c r="B111">
        <f>SUMIFS(user_list!O:O,user_list!F:F,"&lt;="&amp;A111,user_list!G:G,"&gt;="&amp;A111)</f>
        <v>1.0459259259259259</v>
      </c>
      <c r="C111">
        <f>SUMIFS(user_list!P:P,user_list!F:F,"&lt;="&amp;A111,user_list!G:G,"&gt;="&amp;A111)</f>
        <v>2.666666666666667</v>
      </c>
      <c r="D111">
        <f>SUMIFS(user_list!O:O,user_list!F:F,"&lt;="&amp;A111,user_list!G:G,"&gt;="&amp;A111,user_list!I:I,days!G111)+SUMIFS(user_list!O:O,user_list!F:F,"&lt;="&amp;A111,user_list!G:G,"&gt;="&amp;A111,user_list!I:I,days!G111-1)</f>
        <v>0</v>
      </c>
      <c r="E111" s="26">
        <f>COUNTIF(user_list!G:G,A111)</f>
        <v>0</v>
      </c>
      <c r="F111" s="48">
        <f t="shared" si="2"/>
        <v>4</v>
      </c>
      <c r="G111" s="48">
        <f t="shared" si="3"/>
        <v>2015</v>
      </c>
      <c r="L111" s="48"/>
      <c r="M111" s="48"/>
    </row>
    <row r="112" spans="1:13" x14ac:dyDescent="0.3">
      <c r="A112" s="51">
        <v>42115</v>
      </c>
      <c r="B112">
        <f>SUMIFS(user_list!O:O,user_list!F:F,"&lt;="&amp;A112,user_list!G:G,"&gt;="&amp;A112)</f>
        <v>1.0459259259259259</v>
      </c>
      <c r="C112">
        <f>SUMIFS(user_list!P:P,user_list!F:F,"&lt;="&amp;A112,user_list!G:G,"&gt;="&amp;A112)</f>
        <v>2.666666666666667</v>
      </c>
      <c r="D112">
        <f>SUMIFS(user_list!O:O,user_list!F:F,"&lt;="&amp;A112,user_list!G:G,"&gt;="&amp;A112,user_list!I:I,days!G112)+SUMIFS(user_list!O:O,user_list!F:F,"&lt;="&amp;A112,user_list!G:G,"&gt;="&amp;A112,user_list!I:I,days!G112-1)</f>
        <v>0</v>
      </c>
      <c r="E112" s="26">
        <f>COUNTIF(user_list!G:G,A112)</f>
        <v>0</v>
      </c>
      <c r="F112" s="48">
        <f t="shared" si="2"/>
        <v>4</v>
      </c>
      <c r="G112" s="48">
        <f t="shared" si="3"/>
        <v>2015</v>
      </c>
      <c r="L112" s="48"/>
      <c r="M112" s="48"/>
    </row>
    <row r="113" spans="1:13" x14ac:dyDescent="0.3">
      <c r="A113" s="51">
        <v>42116</v>
      </c>
      <c r="B113">
        <f>SUMIFS(user_list!O:O,user_list!F:F,"&lt;="&amp;A113,user_list!G:G,"&gt;="&amp;A113)</f>
        <v>1.0459259259259259</v>
      </c>
      <c r="C113">
        <f>SUMIFS(user_list!P:P,user_list!F:F,"&lt;="&amp;A113,user_list!G:G,"&gt;="&amp;A113)</f>
        <v>2.666666666666667</v>
      </c>
      <c r="D113">
        <f>SUMIFS(user_list!O:O,user_list!F:F,"&lt;="&amp;A113,user_list!G:G,"&gt;="&amp;A113,user_list!I:I,days!G113)+SUMIFS(user_list!O:O,user_list!F:F,"&lt;="&amp;A113,user_list!G:G,"&gt;="&amp;A113,user_list!I:I,days!G113-1)</f>
        <v>0</v>
      </c>
      <c r="E113" s="26">
        <f>COUNTIF(user_list!G:G,A113)</f>
        <v>0</v>
      </c>
      <c r="F113" s="48">
        <f t="shared" si="2"/>
        <v>4</v>
      </c>
      <c r="G113" s="48">
        <f t="shared" si="3"/>
        <v>2015</v>
      </c>
      <c r="L113" s="48"/>
      <c r="M113" s="48"/>
    </row>
    <row r="114" spans="1:13" x14ac:dyDescent="0.3">
      <c r="A114" s="51">
        <v>42117</v>
      </c>
      <c r="B114">
        <f>SUMIFS(user_list!O:O,user_list!F:F,"&lt;="&amp;A114,user_list!G:G,"&gt;="&amp;A114)</f>
        <v>1.0459259259259259</v>
      </c>
      <c r="C114">
        <f>SUMIFS(user_list!P:P,user_list!F:F,"&lt;="&amp;A114,user_list!G:G,"&gt;="&amp;A114)</f>
        <v>2.666666666666667</v>
      </c>
      <c r="D114">
        <f>SUMIFS(user_list!O:O,user_list!F:F,"&lt;="&amp;A114,user_list!G:G,"&gt;="&amp;A114,user_list!I:I,days!G114)+SUMIFS(user_list!O:O,user_list!F:F,"&lt;="&amp;A114,user_list!G:G,"&gt;="&amp;A114,user_list!I:I,days!G114-1)</f>
        <v>0</v>
      </c>
      <c r="E114" s="26">
        <f>COUNTIF(user_list!G:G,A114)</f>
        <v>0</v>
      </c>
      <c r="F114" s="48">
        <f t="shared" si="2"/>
        <v>4</v>
      </c>
      <c r="G114" s="48">
        <f t="shared" si="3"/>
        <v>2015</v>
      </c>
      <c r="L114" s="48"/>
      <c r="M114" s="48"/>
    </row>
    <row r="115" spans="1:13" x14ac:dyDescent="0.3">
      <c r="A115" s="51">
        <v>42118</v>
      </c>
      <c r="B115">
        <f>SUMIFS(user_list!O:O,user_list!F:F,"&lt;="&amp;A115,user_list!G:G,"&gt;="&amp;A115)</f>
        <v>1.0459259259259259</v>
      </c>
      <c r="C115">
        <f>SUMIFS(user_list!P:P,user_list!F:F,"&lt;="&amp;A115,user_list!G:G,"&gt;="&amp;A115)</f>
        <v>2.666666666666667</v>
      </c>
      <c r="D115">
        <f>SUMIFS(user_list!O:O,user_list!F:F,"&lt;="&amp;A115,user_list!G:G,"&gt;="&amp;A115,user_list!I:I,days!G115)+SUMIFS(user_list!O:O,user_list!F:F,"&lt;="&amp;A115,user_list!G:G,"&gt;="&amp;A115,user_list!I:I,days!G115-1)</f>
        <v>0</v>
      </c>
      <c r="E115" s="26">
        <f>COUNTIF(user_list!G:G,A115)</f>
        <v>0</v>
      </c>
      <c r="F115" s="48">
        <f t="shared" si="2"/>
        <v>4</v>
      </c>
      <c r="G115" s="48">
        <f t="shared" si="3"/>
        <v>2015</v>
      </c>
      <c r="L115" s="48"/>
      <c r="M115" s="48"/>
    </row>
    <row r="116" spans="1:13" x14ac:dyDescent="0.3">
      <c r="A116" s="51">
        <v>42119</v>
      </c>
      <c r="B116">
        <f>SUMIFS(user_list!O:O,user_list!F:F,"&lt;="&amp;A116,user_list!G:G,"&gt;="&amp;A116)</f>
        <v>1.0459259259259259</v>
      </c>
      <c r="C116">
        <f>SUMIFS(user_list!P:P,user_list!F:F,"&lt;="&amp;A116,user_list!G:G,"&gt;="&amp;A116)</f>
        <v>2.666666666666667</v>
      </c>
      <c r="D116">
        <f>SUMIFS(user_list!O:O,user_list!F:F,"&lt;="&amp;A116,user_list!G:G,"&gt;="&amp;A116,user_list!I:I,days!G116)+SUMIFS(user_list!O:O,user_list!F:F,"&lt;="&amp;A116,user_list!G:G,"&gt;="&amp;A116,user_list!I:I,days!G116-1)</f>
        <v>0</v>
      </c>
      <c r="E116" s="26">
        <f>COUNTIF(user_list!G:G,A116)</f>
        <v>0</v>
      </c>
      <c r="F116" s="48">
        <f t="shared" si="2"/>
        <v>4</v>
      </c>
      <c r="G116" s="48">
        <f t="shared" si="3"/>
        <v>2015</v>
      </c>
      <c r="L116" s="48"/>
      <c r="M116" s="48"/>
    </row>
    <row r="117" spans="1:13" x14ac:dyDescent="0.3">
      <c r="A117" s="51">
        <v>42120</v>
      </c>
      <c r="B117">
        <f>SUMIFS(user_list!O:O,user_list!F:F,"&lt;="&amp;A117,user_list!G:G,"&gt;="&amp;A117)</f>
        <v>1.0459259259259259</v>
      </c>
      <c r="C117">
        <f>SUMIFS(user_list!P:P,user_list!F:F,"&lt;="&amp;A117,user_list!G:G,"&gt;="&amp;A117)</f>
        <v>2.666666666666667</v>
      </c>
      <c r="D117">
        <f>SUMIFS(user_list!O:O,user_list!F:F,"&lt;="&amp;A117,user_list!G:G,"&gt;="&amp;A117,user_list!I:I,days!G117)+SUMIFS(user_list!O:O,user_list!F:F,"&lt;="&amp;A117,user_list!G:G,"&gt;="&amp;A117,user_list!I:I,days!G117-1)</f>
        <v>0</v>
      </c>
      <c r="E117" s="26">
        <f>COUNTIF(user_list!G:G,A117)</f>
        <v>0</v>
      </c>
      <c r="F117" s="48">
        <f t="shared" si="2"/>
        <v>4</v>
      </c>
      <c r="G117" s="48">
        <f t="shared" si="3"/>
        <v>2015</v>
      </c>
      <c r="L117" s="48"/>
      <c r="M117" s="48"/>
    </row>
    <row r="118" spans="1:13" x14ac:dyDescent="0.3">
      <c r="A118" s="51">
        <v>42121</v>
      </c>
      <c r="B118">
        <f>SUMIFS(user_list!O:O,user_list!F:F,"&lt;="&amp;A118,user_list!G:G,"&gt;="&amp;A118)</f>
        <v>1.0459259259259259</v>
      </c>
      <c r="C118">
        <f>SUMIFS(user_list!P:P,user_list!F:F,"&lt;="&amp;A118,user_list!G:G,"&gt;="&amp;A118)</f>
        <v>2.666666666666667</v>
      </c>
      <c r="D118">
        <f>SUMIFS(user_list!O:O,user_list!F:F,"&lt;="&amp;A118,user_list!G:G,"&gt;="&amp;A118,user_list!I:I,days!G118)+SUMIFS(user_list!O:O,user_list!F:F,"&lt;="&amp;A118,user_list!G:G,"&gt;="&amp;A118,user_list!I:I,days!G118-1)</f>
        <v>0</v>
      </c>
      <c r="E118" s="26">
        <f>COUNTIF(user_list!G:G,A118)</f>
        <v>0</v>
      </c>
      <c r="F118" s="48">
        <f t="shared" si="2"/>
        <v>4</v>
      </c>
      <c r="G118" s="48">
        <f t="shared" si="3"/>
        <v>2015</v>
      </c>
      <c r="L118" s="48"/>
      <c r="M118" s="48"/>
    </row>
    <row r="119" spans="1:13" x14ac:dyDescent="0.3">
      <c r="A119" s="51">
        <v>42122</v>
      </c>
      <c r="B119">
        <f>SUMIFS(user_list!O:O,user_list!F:F,"&lt;="&amp;A119,user_list!G:G,"&gt;="&amp;A119)</f>
        <v>1.0459259259259259</v>
      </c>
      <c r="C119">
        <f>SUMIFS(user_list!P:P,user_list!F:F,"&lt;="&amp;A119,user_list!G:G,"&gt;="&amp;A119)</f>
        <v>2.666666666666667</v>
      </c>
      <c r="D119">
        <f>SUMIFS(user_list!O:O,user_list!F:F,"&lt;="&amp;A119,user_list!G:G,"&gt;="&amp;A119,user_list!I:I,days!G119)+SUMIFS(user_list!O:O,user_list!F:F,"&lt;="&amp;A119,user_list!G:G,"&gt;="&amp;A119,user_list!I:I,days!G119-1)</f>
        <v>0</v>
      </c>
      <c r="E119" s="26">
        <f>COUNTIF(user_list!G:G,A119)</f>
        <v>0</v>
      </c>
      <c r="F119" s="48">
        <f t="shared" si="2"/>
        <v>4</v>
      </c>
      <c r="G119" s="48">
        <f t="shared" si="3"/>
        <v>2015</v>
      </c>
      <c r="L119" s="48"/>
      <c r="M119" s="48"/>
    </row>
    <row r="120" spans="1:13" x14ac:dyDescent="0.3">
      <c r="A120" s="51">
        <v>42123</v>
      </c>
      <c r="B120">
        <f>SUMIFS(user_list!O:O,user_list!F:F,"&lt;="&amp;A120,user_list!G:G,"&gt;="&amp;A120)</f>
        <v>1.0459259259259259</v>
      </c>
      <c r="C120">
        <f>SUMIFS(user_list!P:P,user_list!F:F,"&lt;="&amp;A120,user_list!G:G,"&gt;="&amp;A120)</f>
        <v>2.666666666666667</v>
      </c>
      <c r="D120">
        <f>SUMIFS(user_list!O:O,user_list!F:F,"&lt;="&amp;A120,user_list!G:G,"&gt;="&amp;A120,user_list!I:I,days!G120)+SUMIFS(user_list!O:O,user_list!F:F,"&lt;="&amp;A120,user_list!G:G,"&gt;="&amp;A120,user_list!I:I,days!G120-1)</f>
        <v>0</v>
      </c>
      <c r="E120" s="26">
        <f>COUNTIF(user_list!G:G,A120)</f>
        <v>0</v>
      </c>
      <c r="F120" s="48">
        <f t="shared" si="2"/>
        <v>4</v>
      </c>
      <c r="G120" s="48">
        <f t="shared" si="3"/>
        <v>2015</v>
      </c>
      <c r="L120" s="48"/>
      <c r="M120" s="48"/>
    </row>
    <row r="121" spans="1:13" x14ac:dyDescent="0.3">
      <c r="A121" s="51">
        <v>42124</v>
      </c>
      <c r="B121">
        <f>SUMIFS(user_list!O:O,user_list!F:F,"&lt;="&amp;A121,user_list!G:G,"&gt;="&amp;A121)</f>
        <v>1.0459259259259259</v>
      </c>
      <c r="C121">
        <f>SUMIFS(user_list!P:P,user_list!F:F,"&lt;="&amp;A121,user_list!G:G,"&gt;="&amp;A121)</f>
        <v>2.666666666666667</v>
      </c>
      <c r="D121">
        <f>SUMIFS(user_list!O:O,user_list!F:F,"&lt;="&amp;A121,user_list!G:G,"&gt;="&amp;A121,user_list!I:I,days!G121)+SUMIFS(user_list!O:O,user_list!F:F,"&lt;="&amp;A121,user_list!G:G,"&gt;="&amp;A121,user_list!I:I,days!G121-1)</f>
        <v>0</v>
      </c>
      <c r="E121" s="26">
        <f>COUNTIF(user_list!G:G,A121)</f>
        <v>0</v>
      </c>
      <c r="F121" s="48">
        <f t="shared" si="2"/>
        <v>4</v>
      </c>
      <c r="G121" s="48">
        <f t="shared" si="3"/>
        <v>2015</v>
      </c>
      <c r="L121" s="48"/>
      <c r="M121" s="48"/>
    </row>
    <row r="122" spans="1:13" x14ac:dyDescent="0.3">
      <c r="A122" s="51">
        <v>42125</v>
      </c>
      <c r="B122">
        <f>SUMIFS(user_list!O:O,user_list!F:F,"&lt;="&amp;A122,user_list!G:G,"&gt;="&amp;A122)</f>
        <v>1.0459259259259259</v>
      </c>
      <c r="C122">
        <f>SUMIFS(user_list!P:P,user_list!F:F,"&lt;="&amp;A122,user_list!G:G,"&gt;="&amp;A122)</f>
        <v>2.666666666666667</v>
      </c>
      <c r="D122">
        <f>SUMIFS(user_list!O:O,user_list!F:F,"&lt;="&amp;A122,user_list!G:G,"&gt;="&amp;A122,user_list!I:I,days!G122)+SUMIFS(user_list!O:O,user_list!F:F,"&lt;="&amp;A122,user_list!G:G,"&gt;="&amp;A122,user_list!I:I,days!G122-1)</f>
        <v>0</v>
      </c>
      <c r="E122" s="26">
        <f>COUNTIF(user_list!G:G,A122)</f>
        <v>0</v>
      </c>
      <c r="F122" s="48">
        <f t="shared" si="2"/>
        <v>5</v>
      </c>
      <c r="G122" s="48">
        <f t="shared" si="3"/>
        <v>2015</v>
      </c>
      <c r="L122" s="48"/>
      <c r="M122" s="48"/>
    </row>
    <row r="123" spans="1:13" x14ac:dyDescent="0.3">
      <c r="A123" s="51">
        <v>42126</v>
      </c>
      <c r="B123">
        <f>SUMIFS(user_list!O:O,user_list!F:F,"&lt;="&amp;A123,user_list!G:G,"&gt;="&amp;A123)</f>
        <v>1.0459259259259259</v>
      </c>
      <c r="C123">
        <f>SUMIFS(user_list!P:P,user_list!F:F,"&lt;="&amp;A123,user_list!G:G,"&gt;="&amp;A123)</f>
        <v>2.666666666666667</v>
      </c>
      <c r="D123">
        <f>SUMIFS(user_list!O:O,user_list!F:F,"&lt;="&amp;A123,user_list!G:G,"&gt;="&amp;A123,user_list!I:I,days!G123)+SUMIFS(user_list!O:O,user_list!F:F,"&lt;="&amp;A123,user_list!G:G,"&gt;="&amp;A123,user_list!I:I,days!G123-1)</f>
        <v>0</v>
      </c>
      <c r="E123" s="26">
        <f>COUNTIF(user_list!G:G,A123)</f>
        <v>0</v>
      </c>
      <c r="F123" s="48">
        <f t="shared" si="2"/>
        <v>5</v>
      </c>
      <c r="G123" s="48">
        <f t="shared" si="3"/>
        <v>2015</v>
      </c>
      <c r="L123" s="48"/>
      <c r="M123" s="48"/>
    </row>
    <row r="124" spans="1:13" x14ac:dyDescent="0.3">
      <c r="A124" s="51">
        <v>42127</v>
      </c>
      <c r="B124">
        <f>SUMIFS(user_list!O:O,user_list!F:F,"&lt;="&amp;A124,user_list!G:G,"&gt;="&amp;A124)</f>
        <v>1.0459259259259259</v>
      </c>
      <c r="C124">
        <f>SUMIFS(user_list!P:P,user_list!F:F,"&lt;="&amp;A124,user_list!G:G,"&gt;="&amp;A124)</f>
        <v>2.666666666666667</v>
      </c>
      <c r="D124">
        <f>SUMIFS(user_list!O:O,user_list!F:F,"&lt;="&amp;A124,user_list!G:G,"&gt;="&amp;A124,user_list!I:I,days!G124)+SUMIFS(user_list!O:O,user_list!F:F,"&lt;="&amp;A124,user_list!G:G,"&gt;="&amp;A124,user_list!I:I,days!G124-1)</f>
        <v>0</v>
      </c>
      <c r="E124" s="26">
        <f>COUNTIF(user_list!G:G,A124)</f>
        <v>0</v>
      </c>
      <c r="F124" s="48">
        <f t="shared" si="2"/>
        <v>5</v>
      </c>
      <c r="G124" s="48">
        <f t="shared" si="3"/>
        <v>2015</v>
      </c>
      <c r="L124" s="48"/>
      <c r="M124" s="48"/>
    </row>
    <row r="125" spans="1:13" x14ac:dyDescent="0.3">
      <c r="A125" s="51">
        <v>42128</v>
      </c>
      <c r="B125">
        <f>SUMIFS(user_list!O:O,user_list!F:F,"&lt;="&amp;A125,user_list!G:G,"&gt;="&amp;A125)</f>
        <v>1.0459259259259259</v>
      </c>
      <c r="C125">
        <f>SUMIFS(user_list!P:P,user_list!F:F,"&lt;="&amp;A125,user_list!G:G,"&gt;="&amp;A125)</f>
        <v>2.666666666666667</v>
      </c>
      <c r="D125">
        <f>SUMIFS(user_list!O:O,user_list!F:F,"&lt;="&amp;A125,user_list!G:G,"&gt;="&amp;A125,user_list!I:I,days!G125)+SUMIFS(user_list!O:O,user_list!F:F,"&lt;="&amp;A125,user_list!G:G,"&gt;="&amp;A125,user_list!I:I,days!G125-1)</f>
        <v>0</v>
      </c>
      <c r="E125" s="26">
        <f>COUNTIF(user_list!G:G,A125)</f>
        <v>0</v>
      </c>
      <c r="F125" s="48">
        <f t="shared" si="2"/>
        <v>5</v>
      </c>
      <c r="G125" s="48">
        <f t="shared" si="3"/>
        <v>2015</v>
      </c>
      <c r="L125" s="48"/>
      <c r="M125" s="48"/>
    </row>
    <row r="126" spans="1:13" x14ac:dyDescent="0.3">
      <c r="A126" s="51">
        <v>42129</v>
      </c>
      <c r="B126">
        <f>SUMIFS(user_list!O:O,user_list!F:F,"&lt;="&amp;A126,user_list!G:G,"&gt;="&amp;A126)</f>
        <v>1.0459259259259259</v>
      </c>
      <c r="C126">
        <f>SUMIFS(user_list!P:P,user_list!F:F,"&lt;="&amp;A126,user_list!G:G,"&gt;="&amp;A126)</f>
        <v>2.666666666666667</v>
      </c>
      <c r="D126">
        <f>SUMIFS(user_list!O:O,user_list!F:F,"&lt;="&amp;A126,user_list!G:G,"&gt;="&amp;A126,user_list!I:I,days!G126)+SUMIFS(user_list!O:O,user_list!F:F,"&lt;="&amp;A126,user_list!G:G,"&gt;="&amp;A126,user_list!I:I,days!G126-1)</f>
        <v>0</v>
      </c>
      <c r="E126" s="26">
        <f>COUNTIF(user_list!G:G,A126)</f>
        <v>0</v>
      </c>
      <c r="F126" s="48">
        <f t="shared" si="2"/>
        <v>5</v>
      </c>
      <c r="G126" s="48">
        <f t="shared" si="3"/>
        <v>2015</v>
      </c>
      <c r="L126" s="48"/>
      <c r="M126" s="48"/>
    </row>
    <row r="127" spans="1:13" x14ac:dyDescent="0.3">
      <c r="A127" s="51">
        <v>42130</v>
      </c>
      <c r="B127">
        <f>SUMIFS(user_list!O:O,user_list!F:F,"&lt;="&amp;A127,user_list!G:G,"&gt;="&amp;A127)</f>
        <v>1.0459259259259259</v>
      </c>
      <c r="C127">
        <f>SUMIFS(user_list!P:P,user_list!F:F,"&lt;="&amp;A127,user_list!G:G,"&gt;="&amp;A127)</f>
        <v>2.666666666666667</v>
      </c>
      <c r="D127">
        <f>SUMIFS(user_list!O:O,user_list!F:F,"&lt;="&amp;A127,user_list!G:G,"&gt;="&amp;A127,user_list!I:I,days!G127)+SUMIFS(user_list!O:O,user_list!F:F,"&lt;="&amp;A127,user_list!G:G,"&gt;="&amp;A127,user_list!I:I,days!G127-1)</f>
        <v>0</v>
      </c>
      <c r="E127" s="26">
        <f>COUNTIF(user_list!G:G,A127)</f>
        <v>0</v>
      </c>
      <c r="F127" s="48">
        <f t="shared" si="2"/>
        <v>5</v>
      </c>
      <c r="G127" s="48">
        <f t="shared" si="3"/>
        <v>2015</v>
      </c>
      <c r="L127" s="48"/>
      <c r="M127" s="48"/>
    </row>
    <row r="128" spans="1:13" x14ac:dyDescent="0.3">
      <c r="A128" s="51">
        <v>42131</v>
      </c>
      <c r="B128">
        <f>SUMIFS(user_list!O:O,user_list!F:F,"&lt;="&amp;A128,user_list!G:G,"&gt;="&amp;A128)</f>
        <v>1.0459259259259259</v>
      </c>
      <c r="C128">
        <f>SUMIFS(user_list!P:P,user_list!F:F,"&lt;="&amp;A128,user_list!G:G,"&gt;="&amp;A128)</f>
        <v>2.666666666666667</v>
      </c>
      <c r="D128">
        <f>SUMIFS(user_list!O:O,user_list!F:F,"&lt;="&amp;A128,user_list!G:G,"&gt;="&amp;A128,user_list!I:I,days!G128)+SUMIFS(user_list!O:O,user_list!F:F,"&lt;="&amp;A128,user_list!G:G,"&gt;="&amp;A128,user_list!I:I,days!G128-1)</f>
        <v>0</v>
      </c>
      <c r="E128" s="26">
        <f>COUNTIF(user_list!G:G,A128)</f>
        <v>0</v>
      </c>
      <c r="F128" s="48">
        <f t="shared" si="2"/>
        <v>5</v>
      </c>
      <c r="G128" s="48">
        <f t="shared" si="3"/>
        <v>2015</v>
      </c>
      <c r="L128" s="48"/>
      <c r="M128" s="48"/>
    </row>
    <row r="129" spans="1:13" x14ac:dyDescent="0.3">
      <c r="A129" s="51">
        <v>42132</v>
      </c>
      <c r="B129">
        <f>SUMIFS(user_list!O:O,user_list!F:F,"&lt;="&amp;A129,user_list!G:G,"&gt;="&amp;A129)</f>
        <v>1.0459259259259259</v>
      </c>
      <c r="C129">
        <f>SUMIFS(user_list!P:P,user_list!F:F,"&lt;="&amp;A129,user_list!G:G,"&gt;="&amp;A129)</f>
        <v>2.666666666666667</v>
      </c>
      <c r="D129">
        <f>SUMIFS(user_list!O:O,user_list!F:F,"&lt;="&amp;A129,user_list!G:G,"&gt;="&amp;A129,user_list!I:I,days!G129)+SUMIFS(user_list!O:O,user_list!F:F,"&lt;="&amp;A129,user_list!G:G,"&gt;="&amp;A129,user_list!I:I,days!G129-1)</f>
        <v>0</v>
      </c>
      <c r="E129" s="26">
        <f>COUNTIF(user_list!G:G,A129)</f>
        <v>0</v>
      </c>
      <c r="F129" s="48">
        <f t="shared" si="2"/>
        <v>5</v>
      </c>
      <c r="G129" s="48">
        <f t="shared" si="3"/>
        <v>2015</v>
      </c>
      <c r="L129" s="48"/>
      <c r="M129" s="48"/>
    </row>
    <row r="130" spans="1:13" x14ac:dyDescent="0.3">
      <c r="A130" s="51">
        <v>42133</v>
      </c>
      <c r="B130">
        <f>SUMIFS(user_list!O:O,user_list!F:F,"&lt;="&amp;A130,user_list!G:G,"&gt;="&amp;A130)</f>
        <v>1.0459259259259259</v>
      </c>
      <c r="C130">
        <f>SUMIFS(user_list!P:P,user_list!F:F,"&lt;="&amp;A130,user_list!G:G,"&gt;="&amp;A130)</f>
        <v>2.666666666666667</v>
      </c>
      <c r="D130">
        <f>SUMIFS(user_list!O:O,user_list!F:F,"&lt;="&amp;A130,user_list!G:G,"&gt;="&amp;A130,user_list!I:I,days!G130)+SUMIFS(user_list!O:O,user_list!F:F,"&lt;="&amp;A130,user_list!G:G,"&gt;="&amp;A130,user_list!I:I,days!G130-1)</f>
        <v>0</v>
      </c>
      <c r="E130" s="26">
        <f>COUNTIF(user_list!G:G,A130)</f>
        <v>0</v>
      </c>
      <c r="F130" s="48">
        <f t="shared" ref="F130:F193" si="4">MONTH(A130)</f>
        <v>5</v>
      </c>
      <c r="G130" s="48">
        <f t="shared" ref="G130:G193" si="5">YEAR(A130)</f>
        <v>2015</v>
      </c>
      <c r="L130" s="48"/>
      <c r="M130" s="48"/>
    </row>
    <row r="131" spans="1:13" x14ac:dyDescent="0.3">
      <c r="A131" s="51">
        <v>42134</v>
      </c>
      <c r="B131">
        <f>SUMIFS(user_list!O:O,user_list!F:F,"&lt;="&amp;A131,user_list!G:G,"&gt;="&amp;A131)</f>
        <v>1.0459259259259259</v>
      </c>
      <c r="C131">
        <f>SUMIFS(user_list!P:P,user_list!F:F,"&lt;="&amp;A131,user_list!G:G,"&gt;="&amp;A131)</f>
        <v>2.666666666666667</v>
      </c>
      <c r="D131">
        <f>SUMIFS(user_list!O:O,user_list!F:F,"&lt;="&amp;A131,user_list!G:G,"&gt;="&amp;A131,user_list!I:I,days!G131)+SUMIFS(user_list!O:O,user_list!F:F,"&lt;="&amp;A131,user_list!G:G,"&gt;="&amp;A131,user_list!I:I,days!G131-1)</f>
        <v>0</v>
      </c>
      <c r="E131" s="26">
        <f>COUNTIF(user_list!G:G,A131)</f>
        <v>0</v>
      </c>
      <c r="F131" s="48">
        <f t="shared" si="4"/>
        <v>5</v>
      </c>
      <c r="G131" s="48">
        <f t="shared" si="5"/>
        <v>2015</v>
      </c>
      <c r="L131" s="48"/>
      <c r="M131" s="48"/>
    </row>
    <row r="132" spans="1:13" x14ac:dyDescent="0.3">
      <c r="A132" s="51">
        <v>42135</v>
      </c>
      <c r="B132">
        <f>SUMIFS(user_list!O:O,user_list!F:F,"&lt;="&amp;A132,user_list!G:G,"&gt;="&amp;A132)</f>
        <v>1.0459259259259259</v>
      </c>
      <c r="C132">
        <f>SUMIFS(user_list!P:P,user_list!F:F,"&lt;="&amp;A132,user_list!G:G,"&gt;="&amp;A132)</f>
        <v>2.666666666666667</v>
      </c>
      <c r="D132">
        <f>SUMIFS(user_list!O:O,user_list!F:F,"&lt;="&amp;A132,user_list!G:G,"&gt;="&amp;A132,user_list!I:I,days!G132)+SUMIFS(user_list!O:O,user_list!F:F,"&lt;="&amp;A132,user_list!G:G,"&gt;="&amp;A132,user_list!I:I,days!G132-1)</f>
        <v>0</v>
      </c>
      <c r="E132" s="26">
        <f>COUNTIF(user_list!G:G,A132)</f>
        <v>0</v>
      </c>
      <c r="F132" s="48">
        <f t="shared" si="4"/>
        <v>5</v>
      </c>
      <c r="G132" s="48">
        <f t="shared" si="5"/>
        <v>2015</v>
      </c>
      <c r="L132" s="48"/>
      <c r="M132" s="48"/>
    </row>
    <row r="133" spans="1:13" x14ac:dyDescent="0.3">
      <c r="A133" s="51">
        <v>42136</v>
      </c>
      <c r="B133">
        <f>SUMIFS(user_list!O:O,user_list!F:F,"&lt;="&amp;A133,user_list!G:G,"&gt;="&amp;A133)</f>
        <v>1.0459259259259259</v>
      </c>
      <c r="C133">
        <f>SUMIFS(user_list!P:P,user_list!F:F,"&lt;="&amp;A133,user_list!G:G,"&gt;="&amp;A133)</f>
        <v>2.666666666666667</v>
      </c>
      <c r="D133">
        <f>SUMIFS(user_list!O:O,user_list!F:F,"&lt;="&amp;A133,user_list!G:G,"&gt;="&amp;A133,user_list!I:I,days!G133)+SUMIFS(user_list!O:O,user_list!F:F,"&lt;="&amp;A133,user_list!G:G,"&gt;="&amp;A133,user_list!I:I,days!G133-1)</f>
        <v>0</v>
      </c>
      <c r="E133" s="26">
        <f>COUNTIF(user_list!G:G,A133)</f>
        <v>0</v>
      </c>
      <c r="F133" s="48">
        <f t="shared" si="4"/>
        <v>5</v>
      </c>
      <c r="G133" s="48">
        <f t="shared" si="5"/>
        <v>2015</v>
      </c>
      <c r="L133" s="48"/>
      <c r="M133" s="48"/>
    </row>
    <row r="134" spans="1:13" x14ac:dyDescent="0.3">
      <c r="A134" s="51">
        <v>42137</v>
      </c>
      <c r="B134">
        <f>SUMIFS(user_list!O:O,user_list!F:F,"&lt;="&amp;A134,user_list!G:G,"&gt;="&amp;A134)</f>
        <v>1.0459259259259259</v>
      </c>
      <c r="C134">
        <f>SUMIFS(user_list!P:P,user_list!F:F,"&lt;="&amp;A134,user_list!G:G,"&gt;="&amp;A134)</f>
        <v>2.666666666666667</v>
      </c>
      <c r="D134">
        <f>SUMIFS(user_list!O:O,user_list!F:F,"&lt;="&amp;A134,user_list!G:G,"&gt;="&amp;A134,user_list!I:I,days!G134)+SUMIFS(user_list!O:O,user_list!F:F,"&lt;="&amp;A134,user_list!G:G,"&gt;="&amp;A134,user_list!I:I,days!G134-1)</f>
        <v>0</v>
      </c>
      <c r="E134" s="26">
        <f>COUNTIF(user_list!G:G,A134)</f>
        <v>0</v>
      </c>
      <c r="F134" s="48">
        <f t="shared" si="4"/>
        <v>5</v>
      </c>
      <c r="G134" s="48">
        <f t="shared" si="5"/>
        <v>2015</v>
      </c>
      <c r="L134" s="48"/>
    </row>
    <row r="135" spans="1:13" x14ac:dyDescent="0.3">
      <c r="A135" s="51">
        <v>42138</v>
      </c>
      <c r="B135">
        <f>SUMIFS(user_list!O:O,user_list!F:F,"&lt;="&amp;A135,user_list!G:G,"&gt;="&amp;A135)</f>
        <v>1.0459259259259259</v>
      </c>
      <c r="C135">
        <f>SUMIFS(user_list!P:P,user_list!F:F,"&lt;="&amp;A135,user_list!G:G,"&gt;="&amp;A135)</f>
        <v>2.666666666666667</v>
      </c>
      <c r="D135">
        <f>SUMIFS(user_list!O:O,user_list!F:F,"&lt;="&amp;A135,user_list!G:G,"&gt;="&amp;A135,user_list!I:I,days!G135)+SUMIFS(user_list!O:O,user_list!F:F,"&lt;="&amp;A135,user_list!G:G,"&gt;="&amp;A135,user_list!I:I,days!G135-1)</f>
        <v>0</v>
      </c>
      <c r="E135" s="26">
        <f>COUNTIF(user_list!G:G,A135)</f>
        <v>0</v>
      </c>
      <c r="F135" s="48">
        <f t="shared" si="4"/>
        <v>5</v>
      </c>
      <c r="G135" s="48">
        <f t="shared" si="5"/>
        <v>2015</v>
      </c>
      <c r="L135" s="48"/>
    </row>
    <row r="136" spans="1:13" x14ac:dyDescent="0.3">
      <c r="A136" s="51">
        <v>42139</v>
      </c>
      <c r="B136">
        <f>SUMIFS(user_list!O:O,user_list!F:F,"&lt;="&amp;A136,user_list!G:G,"&gt;="&amp;A136)</f>
        <v>1.0459259259259259</v>
      </c>
      <c r="C136">
        <f>SUMIFS(user_list!P:P,user_list!F:F,"&lt;="&amp;A136,user_list!G:G,"&gt;="&amp;A136)</f>
        <v>2.666666666666667</v>
      </c>
      <c r="D136">
        <f>SUMIFS(user_list!O:O,user_list!F:F,"&lt;="&amp;A136,user_list!G:G,"&gt;="&amp;A136,user_list!I:I,days!G136)+SUMIFS(user_list!O:O,user_list!F:F,"&lt;="&amp;A136,user_list!G:G,"&gt;="&amp;A136,user_list!I:I,days!G136-1)</f>
        <v>0</v>
      </c>
      <c r="E136" s="26">
        <f>COUNTIF(user_list!G:G,A136)</f>
        <v>0</v>
      </c>
      <c r="F136" s="48">
        <f t="shared" si="4"/>
        <v>5</v>
      </c>
      <c r="G136" s="48">
        <f t="shared" si="5"/>
        <v>2015</v>
      </c>
      <c r="L136" s="48"/>
    </row>
    <row r="137" spans="1:13" x14ac:dyDescent="0.3">
      <c r="A137" s="51">
        <v>42140</v>
      </c>
      <c r="B137">
        <f>SUMIFS(user_list!O:O,user_list!F:F,"&lt;="&amp;A137,user_list!G:G,"&gt;="&amp;A137)</f>
        <v>1.0459259259259259</v>
      </c>
      <c r="C137">
        <f>SUMIFS(user_list!P:P,user_list!F:F,"&lt;="&amp;A137,user_list!G:G,"&gt;="&amp;A137)</f>
        <v>2.666666666666667</v>
      </c>
      <c r="D137">
        <f>SUMIFS(user_list!O:O,user_list!F:F,"&lt;="&amp;A137,user_list!G:G,"&gt;="&amp;A137,user_list!I:I,days!G137)+SUMIFS(user_list!O:O,user_list!F:F,"&lt;="&amp;A137,user_list!G:G,"&gt;="&amp;A137,user_list!I:I,days!G137-1)</f>
        <v>0</v>
      </c>
      <c r="E137" s="26">
        <f>COUNTIF(user_list!G:G,A137)</f>
        <v>0</v>
      </c>
      <c r="F137" s="48">
        <f t="shared" si="4"/>
        <v>5</v>
      </c>
      <c r="G137" s="48">
        <f t="shared" si="5"/>
        <v>2015</v>
      </c>
      <c r="L137" s="48"/>
    </row>
    <row r="138" spans="1:13" x14ac:dyDescent="0.3">
      <c r="A138" s="51">
        <v>42141</v>
      </c>
      <c r="B138">
        <f>SUMIFS(user_list!O:O,user_list!F:F,"&lt;="&amp;A138,user_list!G:G,"&gt;="&amp;A138)</f>
        <v>1.0459259259259259</v>
      </c>
      <c r="C138">
        <f>SUMIFS(user_list!P:P,user_list!F:F,"&lt;="&amp;A138,user_list!G:G,"&gt;="&amp;A138)</f>
        <v>2.666666666666667</v>
      </c>
      <c r="D138">
        <f>SUMIFS(user_list!O:O,user_list!F:F,"&lt;="&amp;A138,user_list!G:G,"&gt;="&amp;A138,user_list!I:I,days!G138)+SUMIFS(user_list!O:O,user_list!F:F,"&lt;="&amp;A138,user_list!G:G,"&gt;="&amp;A138,user_list!I:I,days!G138-1)</f>
        <v>0</v>
      </c>
      <c r="E138" s="26">
        <f>COUNTIF(user_list!G:G,A138)</f>
        <v>0</v>
      </c>
      <c r="F138" s="48">
        <f t="shared" si="4"/>
        <v>5</v>
      </c>
      <c r="G138" s="48">
        <f t="shared" si="5"/>
        <v>2015</v>
      </c>
      <c r="L138" s="48"/>
    </row>
    <row r="139" spans="1:13" x14ac:dyDescent="0.3">
      <c r="A139" s="51">
        <v>42142</v>
      </c>
      <c r="B139">
        <f>SUMIFS(user_list!O:O,user_list!F:F,"&lt;="&amp;A139,user_list!G:G,"&gt;="&amp;A139)</f>
        <v>1.0459259259259259</v>
      </c>
      <c r="C139">
        <f>SUMIFS(user_list!P:P,user_list!F:F,"&lt;="&amp;A139,user_list!G:G,"&gt;="&amp;A139)</f>
        <v>2.666666666666667</v>
      </c>
      <c r="D139">
        <f>SUMIFS(user_list!O:O,user_list!F:F,"&lt;="&amp;A139,user_list!G:G,"&gt;="&amp;A139,user_list!I:I,days!G139)+SUMIFS(user_list!O:O,user_list!F:F,"&lt;="&amp;A139,user_list!G:G,"&gt;="&amp;A139,user_list!I:I,days!G139-1)</f>
        <v>0</v>
      </c>
      <c r="E139" s="26">
        <f>COUNTIF(user_list!G:G,A139)</f>
        <v>0</v>
      </c>
      <c r="F139" s="48">
        <f t="shared" si="4"/>
        <v>5</v>
      </c>
      <c r="G139" s="48">
        <f t="shared" si="5"/>
        <v>2015</v>
      </c>
      <c r="L139" s="48"/>
    </row>
    <row r="140" spans="1:13" x14ac:dyDescent="0.3">
      <c r="A140" s="51">
        <v>42143</v>
      </c>
      <c r="B140">
        <f>SUMIFS(user_list!O:O,user_list!F:F,"&lt;="&amp;A140,user_list!G:G,"&gt;="&amp;A140)</f>
        <v>1.0459259259259259</v>
      </c>
      <c r="C140">
        <f>SUMIFS(user_list!P:P,user_list!F:F,"&lt;="&amp;A140,user_list!G:G,"&gt;="&amp;A140)</f>
        <v>2.666666666666667</v>
      </c>
      <c r="D140">
        <f>SUMIFS(user_list!O:O,user_list!F:F,"&lt;="&amp;A140,user_list!G:G,"&gt;="&amp;A140,user_list!I:I,days!G140)+SUMIFS(user_list!O:O,user_list!F:F,"&lt;="&amp;A140,user_list!G:G,"&gt;="&amp;A140,user_list!I:I,days!G140-1)</f>
        <v>0</v>
      </c>
      <c r="E140" s="26">
        <f>COUNTIF(user_list!G:G,A140)</f>
        <v>0</v>
      </c>
      <c r="F140" s="48">
        <f t="shared" si="4"/>
        <v>5</v>
      </c>
      <c r="G140" s="48">
        <f t="shared" si="5"/>
        <v>2015</v>
      </c>
      <c r="L140" s="48"/>
    </row>
    <row r="141" spans="1:13" x14ac:dyDescent="0.3">
      <c r="A141" s="51">
        <v>42144</v>
      </c>
      <c r="B141">
        <f>SUMIFS(user_list!O:O,user_list!F:F,"&lt;="&amp;A141,user_list!G:G,"&gt;="&amp;A141)</f>
        <v>1.0459259259259259</v>
      </c>
      <c r="C141">
        <f>SUMIFS(user_list!P:P,user_list!F:F,"&lt;="&amp;A141,user_list!G:G,"&gt;="&amp;A141)</f>
        <v>2.666666666666667</v>
      </c>
      <c r="D141">
        <f>SUMIFS(user_list!O:O,user_list!F:F,"&lt;="&amp;A141,user_list!G:G,"&gt;="&amp;A141,user_list!I:I,days!G141)+SUMIFS(user_list!O:O,user_list!F:F,"&lt;="&amp;A141,user_list!G:G,"&gt;="&amp;A141,user_list!I:I,days!G141-1)</f>
        <v>0</v>
      </c>
      <c r="E141" s="26">
        <f>COUNTIF(user_list!G:G,A141)</f>
        <v>0</v>
      </c>
      <c r="F141" s="48">
        <f t="shared" si="4"/>
        <v>5</v>
      </c>
      <c r="G141" s="48">
        <f t="shared" si="5"/>
        <v>2015</v>
      </c>
      <c r="L141" s="48"/>
    </row>
    <row r="142" spans="1:13" x14ac:dyDescent="0.3">
      <c r="A142" s="51">
        <v>42145</v>
      </c>
      <c r="B142">
        <f>SUMIFS(user_list!O:O,user_list!F:F,"&lt;="&amp;A142,user_list!G:G,"&gt;="&amp;A142)</f>
        <v>1.0459259259259259</v>
      </c>
      <c r="C142">
        <f>SUMIFS(user_list!P:P,user_list!F:F,"&lt;="&amp;A142,user_list!G:G,"&gt;="&amp;A142)</f>
        <v>2.666666666666667</v>
      </c>
      <c r="D142">
        <f>SUMIFS(user_list!O:O,user_list!F:F,"&lt;="&amp;A142,user_list!G:G,"&gt;="&amp;A142,user_list!I:I,days!G142)+SUMIFS(user_list!O:O,user_list!F:F,"&lt;="&amp;A142,user_list!G:G,"&gt;="&amp;A142,user_list!I:I,days!G142-1)</f>
        <v>0</v>
      </c>
      <c r="E142" s="26">
        <f>COUNTIF(user_list!G:G,A142)</f>
        <v>0</v>
      </c>
      <c r="F142" s="48">
        <f t="shared" si="4"/>
        <v>5</v>
      </c>
      <c r="G142" s="48">
        <f t="shared" si="5"/>
        <v>2015</v>
      </c>
      <c r="L142" s="48"/>
    </row>
    <row r="143" spans="1:13" x14ac:dyDescent="0.3">
      <c r="A143" s="51">
        <v>42146</v>
      </c>
      <c r="B143">
        <f>SUMIFS(user_list!O:O,user_list!F:F,"&lt;="&amp;A143,user_list!G:G,"&gt;="&amp;A143)</f>
        <v>1.0459259259259259</v>
      </c>
      <c r="C143">
        <f>SUMIFS(user_list!P:P,user_list!F:F,"&lt;="&amp;A143,user_list!G:G,"&gt;="&amp;A143)</f>
        <v>2.666666666666667</v>
      </c>
      <c r="D143">
        <f>SUMIFS(user_list!O:O,user_list!F:F,"&lt;="&amp;A143,user_list!G:G,"&gt;="&amp;A143,user_list!I:I,days!G143)+SUMIFS(user_list!O:O,user_list!F:F,"&lt;="&amp;A143,user_list!G:G,"&gt;="&amp;A143,user_list!I:I,days!G143-1)</f>
        <v>0</v>
      </c>
      <c r="E143" s="26">
        <f>COUNTIF(user_list!G:G,A143)</f>
        <v>0</v>
      </c>
      <c r="F143" s="48">
        <f t="shared" si="4"/>
        <v>5</v>
      </c>
      <c r="G143" s="48">
        <f t="shared" si="5"/>
        <v>2015</v>
      </c>
      <c r="L143" s="48"/>
    </row>
    <row r="144" spans="1:13" x14ac:dyDescent="0.3">
      <c r="A144" s="51">
        <v>42147</v>
      </c>
      <c r="B144">
        <f>SUMIFS(user_list!O:O,user_list!F:F,"&lt;="&amp;A144,user_list!G:G,"&gt;="&amp;A144)</f>
        <v>1.0459259259259259</v>
      </c>
      <c r="C144">
        <f>SUMIFS(user_list!P:P,user_list!F:F,"&lt;="&amp;A144,user_list!G:G,"&gt;="&amp;A144)</f>
        <v>2.666666666666667</v>
      </c>
      <c r="D144">
        <f>SUMIFS(user_list!O:O,user_list!F:F,"&lt;="&amp;A144,user_list!G:G,"&gt;="&amp;A144,user_list!I:I,days!G144)+SUMIFS(user_list!O:O,user_list!F:F,"&lt;="&amp;A144,user_list!G:G,"&gt;="&amp;A144,user_list!I:I,days!G144-1)</f>
        <v>0</v>
      </c>
      <c r="E144" s="26">
        <f>COUNTIF(user_list!G:G,A144)</f>
        <v>0</v>
      </c>
      <c r="F144" s="48">
        <f t="shared" si="4"/>
        <v>5</v>
      </c>
      <c r="G144" s="48">
        <f t="shared" si="5"/>
        <v>2015</v>
      </c>
      <c r="L144" s="48"/>
    </row>
    <row r="145" spans="1:16" x14ac:dyDescent="0.3">
      <c r="A145" s="51">
        <v>42148</v>
      </c>
      <c r="B145">
        <f>SUMIFS(user_list!O:O,user_list!F:F,"&lt;="&amp;A145,user_list!G:G,"&gt;="&amp;A145)</f>
        <v>1.0459259259259259</v>
      </c>
      <c r="C145">
        <f>SUMIFS(user_list!P:P,user_list!F:F,"&lt;="&amp;A145,user_list!G:G,"&gt;="&amp;A145)</f>
        <v>2.666666666666667</v>
      </c>
      <c r="D145">
        <f>SUMIFS(user_list!O:O,user_list!F:F,"&lt;="&amp;A145,user_list!G:G,"&gt;="&amp;A145,user_list!I:I,days!G145)+SUMIFS(user_list!O:O,user_list!F:F,"&lt;="&amp;A145,user_list!G:G,"&gt;="&amp;A145,user_list!I:I,days!G145-1)</f>
        <v>0</v>
      </c>
      <c r="E145" s="26">
        <f>COUNTIF(user_list!G:G,A145)</f>
        <v>0</v>
      </c>
      <c r="F145" s="48">
        <f t="shared" si="4"/>
        <v>5</v>
      </c>
      <c r="G145" s="48">
        <f t="shared" si="5"/>
        <v>2015</v>
      </c>
      <c r="L145" s="48"/>
      <c r="N145">
        <f>SUMIFS(C:C,G:G,L145,F:F,M145)</f>
        <v>0</v>
      </c>
      <c r="O145">
        <f>SUMIFS(B:B,G:G,L145,F:F,M145)/60</f>
        <v>0</v>
      </c>
      <c r="P145" s="49">
        <f>IF(O145&gt;0,(SUMIFS(D:D,G:G,L145,F:F,M145)/60)/O145,0)</f>
        <v>0</v>
      </c>
    </row>
    <row r="146" spans="1:16" x14ac:dyDescent="0.3">
      <c r="A146" s="51">
        <v>42149</v>
      </c>
      <c r="B146">
        <f>SUMIFS(user_list!O:O,user_list!F:F,"&lt;="&amp;A146,user_list!G:G,"&gt;="&amp;A146)</f>
        <v>1.0459259259259259</v>
      </c>
      <c r="C146">
        <f>SUMIFS(user_list!P:P,user_list!F:F,"&lt;="&amp;A146,user_list!G:G,"&gt;="&amp;A146)</f>
        <v>2.666666666666667</v>
      </c>
      <c r="D146">
        <f>SUMIFS(user_list!O:O,user_list!F:F,"&lt;="&amp;A146,user_list!G:G,"&gt;="&amp;A146,user_list!I:I,days!G146)+SUMIFS(user_list!O:O,user_list!F:F,"&lt;="&amp;A146,user_list!G:G,"&gt;="&amp;A146,user_list!I:I,days!G146-1)</f>
        <v>0</v>
      </c>
      <c r="E146" s="26">
        <f>COUNTIF(user_list!G:G,A146)</f>
        <v>0</v>
      </c>
      <c r="F146" s="48">
        <f t="shared" si="4"/>
        <v>5</v>
      </c>
      <c r="G146" s="48">
        <f t="shared" si="5"/>
        <v>2015</v>
      </c>
    </row>
    <row r="147" spans="1:16" x14ac:dyDescent="0.3">
      <c r="A147" s="51">
        <v>42150</v>
      </c>
      <c r="B147">
        <f>SUMIFS(user_list!O:O,user_list!F:F,"&lt;="&amp;A147,user_list!G:G,"&gt;="&amp;A147)</f>
        <v>1.0459259259259259</v>
      </c>
      <c r="C147">
        <f>SUMIFS(user_list!P:P,user_list!F:F,"&lt;="&amp;A147,user_list!G:G,"&gt;="&amp;A147)</f>
        <v>2.666666666666667</v>
      </c>
      <c r="D147">
        <f>SUMIFS(user_list!O:O,user_list!F:F,"&lt;="&amp;A147,user_list!G:G,"&gt;="&amp;A147,user_list!I:I,days!G147)+SUMIFS(user_list!O:O,user_list!F:F,"&lt;="&amp;A147,user_list!G:G,"&gt;="&amp;A147,user_list!I:I,days!G147-1)</f>
        <v>0</v>
      </c>
      <c r="E147" s="26">
        <f>COUNTIF(user_list!G:G,A147)</f>
        <v>0</v>
      </c>
      <c r="F147" s="48">
        <f t="shared" si="4"/>
        <v>5</v>
      </c>
      <c r="G147" s="48">
        <f t="shared" si="5"/>
        <v>2015</v>
      </c>
    </row>
    <row r="148" spans="1:16" x14ac:dyDescent="0.3">
      <c r="A148" s="51">
        <v>42151</v>
      </c>
      <c r="B148">
        <f>SUMIFS(user_list!O:O,user_list!F:F,"&lt;="&amp;A148,user_list!G:G,"&gt;="&amp;A148)</f>
        <v>1.0459259259259259</v>
      </c>
      <c r="C148">
        <f>SUMIFS(user_list!P:P,user_list!F:F,"&lt;="&amp;A148,user_list!G:G,"&gt;="&amp;A148)</f>
        <v>2.666666666666667</v>
      </c>
      <c r="D148">
        <f>SUMIFS(user_list!O:O,user_list!F:F,"&lt;="&amp;A148,user_list!G:G,"&gt;="&amp;A148,user_list!I:I,days!G148)+SUMIFS(user_list!O:O,user_list!F:F,"&lt;="&amp;A148,user_list!G:G,"&gt;="&amp;A148,user_list!I:I,days!G148-1)</f>
        <v>0</v>
      </c>
      <c r="E148" s="26">
        <f>COUNTIF(user_list!G:G,A148)</f>
        <v>0</v>
      </c>
      <c r="F148" s="48">
        <f t="shared" si="4"/>
        <v>5</v>
      </c>
      <c r="G148" s="48">
        <f t="shared" si="5"/>
        <v>2015</v>
      </c>
    </row>
    <row r="149" spans="1:16" x14ac:dyDescent="0.3">
      <c r="A149" s="51">
        <v>42152</v>
      </c>
      <c r="B149">
        <f>SUMIFS(user_list!O:O,user_list!F:F,"&lt;="&amp;A149,user_list!G:G,"&gt;="&amp;A149)</f>
        <v>1.0459259259259259</v>
      </c>
      <c r="C149">
        <f>SUMIFS(user_list!P:P,user_list!F:F,"&lt;="&amp;A149,user_list!G:G,"&gt;="&amp;A149)</f>
        <v>2.666666666666667</v>
      </c>
      <c r="D149">
        <f>SUMIFS(user_list!O:O,user_list!F:F,"&lt;="&amp;A149,user_list!G:G,"&gt;="&amp;A149,user_list!I:I,days!G149)+SUMIFS(user_list!O:O,user_list!F:F,"&lt;="&amp;A149,user_list!G:G,"&gt;="&amp;A149,user_list!I:I,days!G149-1)</f>
        <v>0</v>
      </c>
      <c r="E149" s="26">
        <f>COUNTIF(user_list!G:G,A149)</f>
        <v>0</v>
      </c>
      <c r="F149" s="48">
        <f t="shared" si="4"/>
        <v>5</v>
      </c>
      <c r="G149" s="48">
        <f t="shared" si="5"/>
        <v>2015</v>
      </c>
    </row>
    <row r="150" spans="1:16" x14ac:dyDescent="0.3">
      <c r="A150" s="51">
        <v>42153</v>
      </c>
      <c r="B150">
        <f>SUMIFS(user_list!O:O,user_list!F:F,"&lt;="&amp;A150,user_list!G:G,"&gt;="&amp;A150)</f>
        <v>1.0459259259259259</v>
      </c>
      <c r="C150">
        <f>SUMIFS(user_list!P:P,user_list!F:F,"&lt;="&amp;A150,user_list!G:G,"&gt;="&amp;A150)</f>
        <v>2.666666666666667</v>
      </c>
      <c r="D150">
        <f>SUMIFS(user_list!O:O,user_list!F:F,"&lt;="&amp;A150,user_list!G:G,"&gt;="&amp;A150,user_list!I:I,days!G150)+SUMIFS(user_list!O:O,user_list!F:F,"&lt;="&amp;A150,user_list!G:G,"&gt;="&amp;A150,user_list!I:I,days!G150-1)</f>
        <v>0</v>
      </c>
      <c r="E150" s="26">
        <f>COUNTIF(user_list!G:G,A150)</f>
        <v>0</v>
      </c>
      <c r="F150" s="48">
        <f t="shared" si="4"/>
        <v>5</v>
      </c>
      <c r="G150" s="48">
        <f t="shared" si="5"/>
        <v>2015</v>
      </c>
    </row>
    <row r="151" spans="1:16" x14ac:dyDescent="0.3">
      <c r="A151" s="51">
        <v>42154</v>
      </c>
      <c r="B151">
        <f>SUMIFS(user_list!O:O,user_list!F:F,"&lt;="&amp;A151,user_list!G:G,"&gt;="&amp;A151)</f>
        <v>1.0459259259259259</v>
      </c>
      <c r="C151">
        <f>SUMIFS(user_list!P:P,user_list!F:F,"&lt;="&amp;A151,user_list!G:G,"&gt;="&amp;A151)</f>
        <v>2.666666666666667</v>
      </c>
      <c r="D151">
        <f>SUMIFS(user_list!O:O,user_list!F:F,"&lt;="&amp;A151,user_list!G:G,"&gt;="&amp;A151,user_list!I:I,days!G151)+SUMIFS(user_list!O:O,user_list!F:F,"&lt;="&amp;A151,user_list!G:G,"&gt;="&amp;A151,user_list!I:I,days!G151-1)</f>
        <v>0</v>
      </c>
      <c r="E151" s="26">
        <f>COUNTIF(user_list!G:G,A151)</f>
        <v>0</v>
      </c>
      <c r="F151" s="48">
        <f t="shared" si="4"/>
        <v>5</v>
      </c>
      <c r="G151" s="48">
        <f t="shared" si="5"/>
        <v>2015</v>
      </c>
    </row>
    <row r="152" spans="1:16" x14ac:dyDescent="0.3">
      <c r="A152" s="51">
        <v>42155</v>
      </c>
      <c r="B152">
        <f>SUMIFS(user_list!O:O,user_list!F:F,"&lt;="&amp;A152,user_list!G:G,"&gt;="&amp;A152)</f>
        <v>1.0459259259259259</v>
      </c>
      <c r="C152">
        <f>SUMIFS(user_list!P:P,user_list!F:F,"&lt;="&amp;A152,user_list!G:G,"&gt;="&amp;A152)</f>
        <v>2.666666666666667</v>
      </c>
      <c r="D152">
        <f>SUMIFS(user_list!O:O,user_list!F:F,"&lt;="&amp;A152,user_list!G:G,"&gt;="&amp;A152,user_list!I:I,days!G152)+SUMIFS(user_list!O:O,user_list!F:F,"&lt;="&amp;A152,user_list!G:G,"&gt;="&amp;A152,user_list!I:I,days!G152-1)</f>
        <v>0</v>
      </c>
      <c r="E152" s="26">
        <f>COUNTIF(user_list!G:G,A152)</f>
        <v>0</v>
      </c>
      <c r="F152" s="48">
        <f t="shared" si="4"/>
        <v>5</v>
      </c>
      <c r="G152" s="48">
        <f t="shared" si="5"/>
        <v>2015</v>
      </c>
    </row>
    <row r="153" spans="1:16" x14ac:dyDescent="0.3">
      <c r="A153" s="51">
        <v>42156</v>
      </c>
      <c r="B153">
        <f>SUMIFS(user_list!O:O,user_list!F:F,"&lt;="&amp;A153,user_list!G:G,"&gt;="&amp;A153)</f>
        <v>1.0459259259259259</v>
      </c>
      <c r="C153">
        <f>SUMIFS(user_list!P:P,user_list!F:F,"&lt;="&amp;A153,user_list!G:G,"&gt;="&amp;A153)</f>
        <v>2.666666666666667</v>
      </c>
      <c r="D153">
        <f>SUMIFS(user_list!O:O,user_list!F:F,"&lt;="&amp;A153,user_list!G:G,"&gt;="&amp;A153,user_list!I:I,days!G153)+SUMIFS(user_list!O:O,user_list!F:F,"&lt;="&amp;A153,user_list!G:G,"&gt;="&amp;A153,user_list!I:I,days!G153-1)</f>
        <v>0</v>
      </c>
      <c r="E153" s="26">
        <f>COUNTIF(user_list!G:G,A153)</f>
        <v>0</v>
      </c>
      <c r="F153" s="48">
        <f t="shared" si="4"/>
        <v>6</v>
      </c>
      <c r="G153" s="48">
        <f t="shared" si="5"/>
        <v>2015</v>
      </c>
    </row>
    <row r="154" spans="1:16" x14ac:dyDescent="0.3">
      <c r="A154" s="51">
        <v>42157</v>
      </c>
      <c r="B154">
        <f>SUMIFS(user_list!O:O,user_list!F:F,"&lt;="&amp;A154,user_list!G:G,"&gt;="&amp;A154)</f>
        <v>1.0459259259259259</v>
      </c>
      <c r="C154">
        <f>SUMIFS(user_list!P:P,user_list!F:F,"&lt;="&amp;A154,user_list!G:G,"&gt;="&amp;A154)</f>
        <v>2.666666666666667</v>
      </c>
      <c r="D154">
        <f>SUMIFS(user_list!O:O,user_list!F:F,"&lt;="&amp;A154,user_list!G:G,"&gt;="&amp;A154,user_list!I:I,days!G154)+SUMIFS(user_list!O:O,user_list!F:F,"&lt;="&amp;A154,user_list!G:G,"&gt;="&amp;A154,user_list!I:I,days!G154-1)</f>
        <v>0</v>
      </c>
      <c r="E154" s="26">
        <f>COUNTIF(user_list!G:G,A154)</f>
        <v>0</v>
      </c>
      <c r="F154" s="48">
        <f t="shared" si="4"/>
        <v>6</v>
      </c>
      <c r="G154" s="48">
        <f t="shared" si="5"/>
        <v>2015</v>
      </c>
    </row>
    <row r="155" spans="1:16" x14ac:dyDescent="0.3">
      <c r="A155" s="51">
        <v>42158</v>
      </c>
      <c r="B155">
        <f>SUMIFS(user_list!O:O,user_list!F:F,"&lt;="&amp;A155,user_list!G:G,"&gt;="&amp;A155)</f>
        <v>1.0459259259259259</v>
      </c>
      <c r="C155">
        <f>SUMIFS(user_list!P:P,user_list!F:F,"&lt;="&amp;A155,user_list!G:G,"&gt;="&amp;A155)</f>
        <v>2.666666666666667</v>
      </c>
      <c r="D155">
        <f>SUMIFS(user_list!O:O,user_list!F:F,"&lt;="&amp;A155,user_list!G:G,"&gt;="&amp;A155,user_list!I:I,days!G155)+SUMIFS(user_list!O:O,user_list!F:F,"&lt;="&amp;A155,user_list!G:G,"&gt;="&amp;A155,user_list!I:I,days!G155-1)</f>
        <v>0</v>
      </c>
      <c r="E155" s="26">
        <f>COUNTIF(user_list!G:G,A155)</f>
        <v>0</v>
      </c>
      <c r="F155" s="48">
        <f t="shared" si="4"/>
        <v>6</v>
      </c>
      <c r="G155" s="48">
        <f t="shared" si="5"/>
        <v>2015</v>
      </c>
    </row>
    <row r="156" spans="1:16" x14ac:dyDescent="0.3">
      <c r="A156" s="51">
        <v>42159</v>
      </c>
      <c r="B156">
        <f>SUMIFS(user_list!O:O,user_list!F:F,"&lt;="&amp;A156,user_list!G:G,"&gt;="&amp;A156)</f>
        <v>1.0459259259259259</v>
      </c>
      <c r="C156">
        <f>SUMIFS(user_list!P:P,user_list!F:F,"&lt;="&amp;A156,user_list!G:G,"&gt;="&amp;A156)</f>
        <v>2.666666666666667</v>
      </c>
      <c r="D156">
        <f>SUMIFS(user_list!O:O,user_list!F:F,"&lt;="&amp;A156,user_list!G:G,"&gt;="&amp;A156,user_list!I:I,days!G156)+SUMIFS(user_list!O:O,user_list!F:F,"&lt;="&amp;A156,user_list!G:G,"&gt;="&amp;A156,user_list!I:I,days!G156-1)</f>
        <v>0</v>
      </c>
      <c r="E156" s="26">
        <f>COUNTIF(user_list!G:G,A156)</f>
        <v>0</v>
      </c>
      <c r="F156" s="48">
        <f t="shared" si="4"/>
        <v>6</v>
      </c>
      <c r="G156" s="48">
        <f t="shared" si="5"/>
        <v>2015</v>
      </c>
    </row>
    <row r="157" spans="1:16" x14ac:dyDescent="0.3">
      <c r="A157" s="51">
        <v>42160</v>
      </c>
      <c r="B157">
        <f>SUMIFS(user_list!O:O,user_list!F:F,"&lt;="&amp;A157,user_list!G:G,"&gt;="&amp;A157)</f>
        <v>1.0459259259259259</v>
      </c>
      <c r="C157">
        <f>SUMIFS(user_list!P:P,user_list!F:F,"&lt;="&amp;A157,user_list!G:G,"&gt;="&amp;A157)</f>
        <v>2.666666666666667</v>
      </c>
      <c r="D157">
        <f>SUMIFS(user_list!O:O,user_list!F:F,"&lt;="&amp;A157,user_list!G:G,"&gt;="&amp;A157,user_list!I:I,days!G157)+SUMIFS(user_list!O:O,user_list!F:F,"&lt;="&amp;A157,user_list!G:G,"&gt;="&amp;A157,user_list!I:I,days!G157-1)</f>
        <v>0</v>
      </c>
      <c r="E157" s="26">
        <f>COUNTIF(user_list!G:G,A157)</f>
        <v>0</v>
      </c>
      <c r="F157" s="48">
        <f t="shared" si="4"/>
        <v>6</v>
      </c>
      <c r="G157" s="48">
        <f t="shared" si="5"/>
        <v>2015</v>
      </c>
    </row>
    <row r="158" spans="1:16" x14ac:dyDescent="0.3">
      <c r="A158" s="51">
        <v>42161</v>
      </c>
      <c r="B158">
        <f>SUMIFS(user_list!O:O,user_list!F:F,"&lt;="&amp;A158,user_list!G:G,"&gt;="&amp;A158)</f>
        <v>1.0459259259259259</v>
      </c>
      <c r="C158">
        <f>SUMIFS(user_list!P:P,user_list!F:F,"&lt;="&amp;A158,user_list!G:G,"&gt;="&amp;A158)</f>
        <v>2.666666666666667</v>
      </c>
      <c r="D158">
        <f>SUMIFS(user_list!O:O,user_list!F:F,"&lt;="&amp;A158,user_list!G:G,"&gt;="&amp;A158,user_list!I:I,days!G158)+SUMIFS(user_list!O:O,user_list!F:F,"&lt;="&amp;A158,user_list!G:G,"&gt;="&amp;A158,user_list!I:I,days!G158-1)</f>
        <v>0</v>
      </c>
      <c r="E158" s="26">
        <f>COUNTIF(user_list!G:G,A158)</f>
        <v>0</v>
      </c>
      <c r="F158" s="48">
        <f t="shared" si="4"/>
        <v>6</v>
      </c>
      <c r="G158" s="48">
        <f t="shared" si="5"/>
        <v>2015</v>
      </c>
    </row>
    <row r="159" spans="1:16" x14ac:dyDescent="0.3">
      <c r="A159" s="51">
        <v>42162</v>
      </c>
      <c r="B159">
        <f>SUMIFS(user_list!O:O,user_list!F:F,"&lt;="&amp;A159,user_list!G:G,"&gt;="&amp;A159)</f>
        <v>1.0459259259259259</v>
      </c>
      <c r="C159">
        <f>SUMIFS(user_list!P:P,user_list!F:F,"&lt;="&amp;A159,user_list!G:G,"&gt;="&amp;A159)</f>
        <v>2.666666666666667</v>
      </c>
      <c r="D159">
        <f>SUMIFS(user_list!O:O,user_list!F:F,"&lt;="&amp;A159,user_list!G:G,"&gt;="&amp;A159,user_list!I:I,days!G159)+SUMIFS(user_list!O:O,user_list!F:F,"&lt;="&amp;A159,user_list!G:G,"&gt;="&amp;A159,user_list!I:I,days!G159-1)</f>
        <v>0</v>
      </c>
      <c r="E159" s="26">
        <f>COUNTIF(user_list!G:G,A159)</f>
        <v>0</v>
      </c>
      <c r="F159" s="48">
        <f t="shared" si="4"/>
        <v>6</v>
      </c>
      <c r="G159" s="48">
        <f t="shared" si="5"/>
        <v>2015</v>
      </c>
    </row>
    <row r="160" spans="1:16" x14ac:dyDescent="0.3">
      <c r="A160" s="51">
        <v>42163</v>
      </c>
      <c r="B160">
        <f>SUMIFS(user_list!O:O,user_list!F:F,"&lt;="&amp;A160,user_list!G:G,"&gt;="&amp;A160)</f>
        <v>1.0459259259259259</v>
      </c>
      <c r="C160">
        <f>SUMIFS(user_list!P:P,user_list!F:F,"&lt;="&amp;A160,user_list!G:G,"&gt;="&amp;A160)</f>
        <v>2.666666666666667</v>
      </c>
      <c r="D160">
        <f>SUMIFS(user_list!O:O,user_list!F:F,"&lt;="&amp;A160,user_list!G:G,"&gt;="&amp;A160,user_list!I:I,days!G160)+SUMIFS(user_list!O:O,user_list!F:F,"&lt;="&amp;A160,user_list!G:G,"&gt;="&amp;A160,user_list!I:I,days!G160-1)</f>
        <v>0</v>
      </c>
      <c r="E160" s="26">
        <f>COUNTIF(user_list!G:G,A160)</f>
        <v>0</v>
      </c>
      <c r="F160" s="48">
        <f t="shared" si="4"/>
        <v>6</v>
      </c>
      <c r="G160" s="48">
        <f t="shared" si="5"/>
        <v>2015</v>
      </c>
    </row>
    <row r="161" spans="1:7" x14ac:dyDescent="0.3">
      <c r="A161" s="51">
        <v>42164</v>
      </c>
      <c r="B161">
        <f>SUMIFS(user_list!O:O,user_list!F:F,"&lt;="&amp;A161,user_list!G:G,"&gt;="&amp;A161)</f>
        <v>1.0459259259259259</v>
      </c>
      <c r="C161">
        <f>SUMIFS(user_list!P:P,user_list!F:F,"&lt;="&amp;A161,user_list!G:G,"&gt;="&amp;A161)</f>
        <v>2.666666666666667</v>
      </c>
      <c r="D161">
        <f>SUMIFS(user_list!O:O,user_list!F:F,"&lt;="&amp;A161,user_list!G:G,"&gt;="&amp;A161,user_list!I:I,days!G161)+SUMIFS(user_list!O:O,user_list!F:F,"&lt;="&amp;A161,user_list!G:G,"&gt;="&amp;A161,user_list!I:I,days!G161-1)</f>
        <v>0</v>
      </c>
      <c r="E161" s="26">
        <f>COUNTIF(user_list!G:G,A161)</f>
        <v>0</v>
      </c>
      <c r="F161" s="48">
        <f t="shared" si="4"/>
        <v>6</v>
      </c>
      <c r="G161" s="48">
        <f t="shared" si="5"/>
        <v>2015</v>
      </c>
    </row>
    <row r="162" spans="1:7" x14ac:dyDescent="0.3">
      <c r="A162" s="51">
        <v>42165</v>
      </c>
      <c r="B162">
        <f>SUMIFS(user_list!O:O,user_list!F:F,"&lt;="&amp;A162,user_list!G:G,"&gt;="&amp;A162)</f>
        <v>1.0459259259259259</v>
      </c>
      <c r="C162">
        <f>SUMIFS(user_list!P:P,user_list!F:F,"&lt;="&amp;A162,user_list!G:G,"&gt;="&amp;A162)</f>
        <v>2.666666666666667</v>
      </c>
      <c r="D162">
        <f>SUMIFS(user_list!O:O,user_list!F:F,"&lt;="&amp;A162,user_list!G:G,"&gt;="&amp;A162,user_list!I:I,days!G162)+SUMIFS(user_list!O:O,user_list!F:F,"&lt;="&amp;A162,user_list!G:G,"&gt;="&amp;A162,user_list!I:I,days!G162-1)</f>
        <v>0</v>
      </c>
      <c r="E162" s="26">
        <f>COUNTIF(user_list!G:G,A162)</f>
        <v>0</v>
      </c>
      <c r="F162" s="48">
        <f t="shared" si="4"/>
        <v>6</v>
      </c>
      <c r="G162" s="48">
        <f t="shared" si="5"/>
        <v>2015</v>
      </c>
    </row>
    <row r="163" spans="1:7" x14ac:dyDescent="0.3">
      <c r="A163" s="51">
        <v>42166</v>
      </c>
      <c r="B163">
        <f>SUMIFS(user_list!O:O,user_list!F:F,"&lt;="&amp;A163,user_list!G:G,"&gt;="&amp;A163)</f>
        <v>1.0459259259259259</v>
      </c>
      <c r="C163">
        <f>SUMIFS(user_list!P:P,user_list!F:F,"&lt;="&amp;A163,user_list!G:G,"&gt;="&amp;A163)</f>
        <v>2.666666666666667</v>
      </c>
      <c r="D163">
        <f>SUMIFS(user_list!O:O,user_list!F:F,"&lt;="&amp;A163,user_list!G:G,"&gt;="&amp;A163,user_list!I:I,days!G163)+SUMIFS(user_list!O:O,user_list!F:F,"&lt;="&amp;A163,user_list!G:G,"&gt;="&amp;A163,user_list!I:I,days!G163-1)</f>
        <v>0</v>
      </c>
      <c r="E163" s="26">
        <f>COUNTIF(user_list!G:G,A163)</f>
        <v>0</v>
      </c>
      <c r="F163" s="48">
        <f t="shared" si="4"/>
        <v>6</v>
      </c>
      <c r="G163" s="48">
        <f t="shared" si="5"/>
        <v>2015</v>
      </c>
    </row>
    <row r="164" spans="1:7" x14ac:dyDescent="0.3">
      <c r="A164" s="51">
        <v>42167</v>
      </c>
      <c r="B164">
        <f>SUMIFS(user_list!O:O,user_list!F:F,"&lt;="&amp;A164,user_list!G:G,"&gt;="&amp;A164)</f>
        <v>1.0459259259259259</v>
      </c>
      <c r="C164">
        <f>SUMIFS(user_list!P:P,user_list!F:F,"&lt;="&amp;A164,user_list!G:G,"&gt;="&amp;A164)</f>
        <v>2.666666666666667</v>
      </c>
      <c r="D164">
        <f>SUMIFS(user_list!O:O,user_list!F:F,"&lt;="&amp;A164,user_list!G:G,"&gt;="&amp;A164,user_list!I:I,days!G164)+SUMIFS(user_list!O:O,user_list!F:F,"&lt;="&amp;A164,user_list!G:G,"&gt;="&amp;A164,user_list!I:I,days!G164-1)</f>
        <v>0</v>
      </c>
      <c r="E164" s="26">
        <f>COUNTIF(user_list!G:G,A164)</f>
        <v>0</v>
      </c>
      <c r="F164" s="48">
        <f t="shared" si="4"/>
        <v>6</v>
      </c>
      <c r="G164" s="48">
        <f t="shared" si="5"/>
        <v>2015</v>
      </c>
    </row>
    <row r="165" spans="1:7" x14ac:dyDescent="0.3">
      <c r="A165" s="51">
        <v>42168</v>
      </c>
      <c r="B165">
        <f>SUMIFS(user_list!O:O,user_list!F:F,"&lt;="&amp;A165,user_list!G:G,"&gt;="&amp;A165)</f>
        <v>1.0459259259259259</v>
      </c>
      <c r="C165">
        <f>SUMIFS(user_list!P:P,user_list!F:F,"&lt;="&amp;A165,user_list!G:G,"&gt;="&amp;A165)</f>
        <v>2.666666666666667</v>
      </c>
      <c r="D165">
        <f>SUMIFS(user_list!O:O,user_list!F:F,"&lt;="&amp;A165,user_list!G:G,"&gt;="&amp;A165,user_list!I:I,days!G165)+SUMIFS(user_list!O:O,user_list!F:F,"&lt;="&amp;A165,user_list!G:G,"&gt;="&amp;A165,user_list!I:I,days!G165-1)</f>
        <v>0</v>
      </c>
      <c r="E165" s="26">
        <f>COUNTIF(user_list!G:G,A165)</f>
        <v>0</v>
      </c>
      <c r="F165" s="48">
        <f t="shared" si="4"/>
        <v>6</v>
      </c>
      <c r="G165" s="48">
        <f t="shared" si="5"/>
        <v>2015</v>
      </c>
    </row>
    <row r="166" spans="1:7" x14ac:dyDescent="0.3">
      <c r="A166" s="51">
        <v>42169</v>
      </c>
      <c r="B166">
        <f>SUMIFS(user_list!O:O,user_list!F:F,"&lt;="&amp;A166,user_list!G:G,"&gt;="&amp;A166)</f>
        <v>1.0459259259259259</v>
      </c>
      <c r="C166">
        <f>SUMIFS(user_list!P:P,user_list!F:F,"&lt;="&amp;A166,user_list!G:G,"&gt;="&amp;A166)</f>
        <v>2.666666666666667</v>
      </c>
      <c r="D166">
        <f>SUMIFS(user_list!O:O,user_list!F:F,"&lt;="&amp;A166,user_list!G:G,"&gt;="&amp;A166,user_list!I:I,days!G166)+SUMIFS(user_list!O:O,user_list!F:F,"&lt;="&amp;A166,user_list!G:G,"&gt;="&amp;A166,user_list!I:I,days!G166-1)</f>
        <v>0</v>
      </c>
      <c r="E166" s="26">
        <f>COUNTIF(user_list!G:G,A166)</f>
        <v>0</v>
      </c>
      <c r="F166" s="48">
        <f t="shared" si="4"/>
        <v>6</v>
      </c>
      <c r="G166" s="48">
        <f t="shared" si="5"/>
        <v>2015</v>
      </c>
    </row>
    <row r="167" spans="1:7" x14ac:dyDescent="0.3">
      <c r="A167" s="51">
        <v>42170</v>
      </c>
      <c r="B167">
        <f>SUMIFS(user_list!O:O,user_list!F:F,"&lt;="&amp;A167,user_list!G:G,"&gt;="&amp;A167)</f>
        <v>1.0459259259259259</v>
      </c>
      <c r="C167">
        <f>SUMIFS(user_list!P:P,user_list!F:F,"&lt;="&amp;A167,user_list!G:G,"&gt;="&amp;A167)</f>
        <v>2.666666666666667</v>
      </c>
      <c r="D167">
        <f>SUMIFS(user_list!O:O,user_list!F:F,"&lt;="&amp;A167,user_list!G:G,"&gt;="&amp;A167,user_list!I:I,days!G167)+SUMIFS(user_list!O:O,user_list!F:F,"&lt;="&amp;A167,user_list!G:G,"&gt;="&amp;A167,user_list!I:I,days!G167-1)</f>
        <v>0</v>
      </c>
      <c r="E167" s="26">
        <f>COUNTIF(user_list!G:G,A167)</f>
        <v>0</v>
      </c>
      <c r="F167" s="48">
        <f t="shared" si="4"/>
        <v>6</v>
      </c>
      <c r="G167" s="48">
        <f t="shared" si="5"/>
        <v>2015</v>
      </c>
    </row>
    <row r="168" spans="1:7" x14ac:dyDescent="0.3">
      <c r="A168" s="51">
        <v>42171</v>
      </c>
      <c r="B168">
        <f>SUMIFS(user_list!O:O,user_list!F:F,"&lt;="&amp;A168,user_list!G:G,"&gt;="&amp;A168)</f>
        <v>1.0459259259259259</v>
      </c>
      <c r="C168">
        <f>SUMIFS(user_list!P:P,user_list!F:F,"&lt;="&amp;A168,user_list!G:G,"&gt;="&amp;A168)</f>
        <v>2.666666666666667</v>
      </c>
      <c r="D168">
        <f>SUMIFS(user_list!O:O,user_list!F:F,"&lt;="&amp;A168,user_list!G:G,"&gt;="&amp;A168,user_list!I:I,days!G168)+SUMIFS(user_list!O:O,user_list!F:F,"&lt;="&amp;A168,user_list!G:G,"&gt;="&amp;A168,user_list!I:I,days!G168-1)</f>
        <v>0</v>
      </c>
      <c r="E168" s="26">
        <f>COUNTIF(user_list!G:G,A168)</f>
        <v>0</v>
      </c>
      <c r="F168" s="48">
        <f t="shared" si="4"/>
        <v>6</v>
      </c>
      <c r="G168" s="48">
        <f t="shared" si="5"/>
        <v>2015</v>
      </c>
    </row>
    <row r="169" spans="1:7" x14ac:dyDescent="0.3">
      <c r="A169" s="51">
        <v>42172</v>
      </c>
      <c r="B169">
        <f>SUMIFS(user_list!O:O,user_list!F:F,"&lt;="&amp;A169,user_list!G:G,"&gt;="&amp;A169)</f>
        <v>1.0459259259259259</v>
      </c>
      <c r="C169">
        <f>SUMIFS(user_list!P:P,user_list!F:F,"&lt;="&amp;A169,user_list!G:G,"&gt;="&amp;A169)</f>
        <v>2.666666666666667</v>
      </c>
      <c r="D169">
        <f>SUMIFS(user_list!O:O,user_list!F:F,"&lt;="&amp;A169,user_list!G:G,"&gt;="&amp;A169,user_list!I:I,days!G169)+SUMIFS(user_list!O:O,user_list!F:F,"&lt;="&amp;A169,user_list!G:G,"&gt;="&amp;A169,user_list!I:I,days!G169-1)</f>
        <v>0</v>
      </c>
      <c r="E169" s="26">
        <f>COUNTIF(user_list!G:G,A169)</f>
        <v>0</v>
      </c>
      <c r="F169" s="48">
        <f t="shared" si="4"/>
        <v>6</v>
      </c>
      <c r="G169" s="48">
        <f t="shared" si="5"/>
        <v>2015</v>
      </c>
    </row>
    <row r="170" spans="1:7" x14ac:dyDescent="0.3">
      <c r="A170" s="51">
        <v>42173</v>
      </c>
      <c r="B170">
        <f>SUMIFS(user_list!O:O,user_list!F:F,"&lt;="&amp;A170,user_list!G:G,"&gt;="&amp;A170)</f>
        <v>1.0459259259259259</v>
      </c>
      <c r="C170">
        <f>SUMIFS(user_list!P:P,user_list!F:F,"&lt;="&amp;A170,user_list!G:G,"&gt;="&amp;A170)</f>
        <v>2.666666666666667</v>
      </c>
      <c r="D170">
        <f>SUMIFS(user_list!O:O,user_list!F:F,"&lt;="&amp;A170,user_list!G:G,"&gt;="&amp;A170,user_list!I:I,days!G170)+SUMIFS(user_list!O:O,user_list!F:F,"&lt;="&amp;A170,user_list!G:G,"&gt;="&amp;A170,user_list!I:I,days!G170-1)</f>
        <v>0</v>
      </c>
      <c r="E170" s="26">
        <f>COUNTIF(user_list!G:G,A170)</f>
        <v>0</v>
      </c>
      <c r="F170" s="48">
        <f t="shared" si="4"/>
        <v>6</v>
      </c>
      <c r="G170" s="48">
        <f t="shared" si="5"/>
        <v>2015</v>
      </c>
    </row>
    <row r="171" spans="1:7" x14ac:dyDescent="0.3">
      <c r="A171" s="51">
        <v>42174</v>
      </c>
      <c r="B171">
        <f>SUMIFS(user_list!O:O,user_list!F:F,"&lt;="&amp;A171,user_list!G:G,"&gt;="&amp;A171)</f>
        <v>1.0459259259259259</v>
      </c>
      <c r="C171">
        <f>SUMIFS(user_list!P:P,user_list!F:F,"&lt;="&amp;A171,user_list!G:G,"&gt;="&amp;A171)</f>
        <v>2.666666666666667</v>
      </c>
      <c r="D171">
        <f>SUMIFS(user_list!O:O,user_list!F:F,"&lt;="&amp;A171,user_list!G:G,"&gt;="&amp;A171,user_list!I:I,days!G171)+SUMIFS(user_list!O:O,user_list!F:F,"&lt;="&amp;A171,user_list!G:G,"&gt;="&amp;A171,user_list!I:I,days!G171-1)</f>
        <v>0</v>
      </c>
      <c r="E171" s="26">
        <f>COUNTIF(user_list!G:G,A171)</f>
        <v>0</v>
      </c>
      <c r="F171" s="48">
        <f t="shared" si="4"/>
        <v>6</v>
      </c>
      <c r="G171" s="48">
        <f t="shared" si="5"/>
        <v>2015</v>
      </c>
    </row>
    <row r="172" spans="1:7" x14ac:dyDescent="0.3">
      <c r="A172" s="51">
        <v>42175</v>
      </c>
      <c r="B172">
        <f>SUMIFS(user_list!O:O,user_list!F:F,"&lt;="&amp;A172,user_list!G:G,"&gt;="&amp;A172)</f>
        <v>1.0459259259259259</v>
      </c>
      <c r="C172">
        <f>SUMIFS(user_list!P:P,user_list!F:F,"&lt;="&amp;A172,user_list!G:G,"&gt;="&amp;A172)</f>
        <v>2.666666666666667</v>
      </c>
      <c r="D172">
        <f>SUMIFS(user_list!O:O,user_list!F:F,"&lt;="&amp;A172,user_list!G:G,"&gt;="&amp;A172,user_list!I:I,days!G172)+SUMIFS(user_list!O:O,user_list!F:F,"&lt;="&amp;A172,user_list!G:G,"&gt;="&amp;A172,user_list!I:I,days!G172-1)</f>
        <v>0</v>
      </c>
      <c r="E172" s="26">
        <f>COUNTIF(user_list!G:G,A172)</f>
        <v>0</v>
      </c>
      <c r="F172" s="48">
        <f t="shared" si="4"/>
        <v>6</v>
      </c>
      <c r="G172" s="48">
        <f t="shared" si="5"/>
        <v>2015</v>
      </c>
    </row>
    <row r="173" spans="1:7" x14ac:dyDescent="0.3">
      <c r="A173" s="51">
        <v>42176</v>
      </c>
      <c r="B173">
        <f>SUMIFS(user_list!O:O,user_list!F:F,"&lt;="&amp;A173,user_list!G:G,"&gt;="&amp;A173)</f>
        <v>1.0459259259259259</v>
      </c>
      <c r="C173">
        <f>SUMIFS(user_list!P:P,user_list!F:F,"&lt;="&amp;A173,user_list!G:G,"&gt;="&amp;A173)</f>
        <v>2.666666666666667</v>
      </c>
      <c r="D173">
        <f>SUMIFS(user_list!O:O,user_list!F:F,"&lt;="&amp;A173,user_list!G:G,"&gt;="&amp;A173,user_list!I:I,days!G173)+SUMIFS(user_list!O:O,user_list!F:F,"&lt;="&amp;A173,user_list!G:G,"&gt;="&amp;A173,user_list!I:I,days!G173-1)</f>
        <v>0</v>
      </c>
      <c r="E173" s="26">
        <f>COUNTIF(user_list!G:G,A173)</f>
        <v>0</v>
      </c>
      <c r="F173" s="48">
        <f t="shared" si="4"/>
        <v>6</v>
      </c>
      <c r="G173" s="48">
        <f t="shared" si="5"/>
        <v>2015</v>
      </c>
    </row>
    <row r="174" spans="1:7" x14ac:dyDescent="0.3">
      <c r="A174" s="51">
        <v>42177</v>
      </c>
      <c r="B174">
        <f>SUMIFS(user_list!O:O,user_list!F:F,"&lt;="&amp;A174,user_list!G:G,"&gt;="&amp;A174)</f>
        <v>1.0459259259259259</v>
      </c>
      <c r="C174">
        <f>SUMIFS(user_list!P:P,user_list!F:F,"&lt;="&amp;A174,user_list!G:G,"&gt;="&amp;A174)</f>
        <v>2.666666666666667</v>
      </c>
      <c r="D174">
        <f>SUMIFS(user_list!O:O,user_list!F:F,"&lt;="&amp;A174,user_list!G:G,"&gt;="&amp;A174,user_list!I:I,days!G174)+SUMIFS(user_list!O:O,user_list!F:F,"&lt;="&amp;A174,user_list!G:G,"&gt;="&amp;A174,user_list!I:I,days!G174-1)</f>
        <v>0</v>
      </c>
      <c r="E174" s="26">
        <f>COUNTIF(user_list!G:G,A174)</f>
        <v>0</v>
      </c>
      <c r="F174" s="48">
        <f t="shared" si="4"/>
        <v>6</v>
      </c>
      <c r="G174" s="48">
        <f t="shared" si="5"/>
        <v>2015</v>
      </c>
    </row>
    <row r="175" spans="1:7" x14ac:dyDescent="0.3">
      <c r="A175" s="51">
        <v>42178</v>
      </c>
      <c r="B175">
        <f>SUMIFS(user_list!O:O,user_list!F:F,"&lt;="&amp;A175,user_list!G:G,"&gt;="&amp;A175)</f>
        <v>1.0459259259259259</v>
      </c>
      <c r="C175">
        <f>SUMIFS(user_list!P:P,user_list!F:F,"&lt;="&amp;A175,user_list!G:G,"&gt;="&amp;A175)</f>
        <v>2.666666666666667</v>
      </c>
      <c r="D175">
        <f>SUMIFS(user_list!O:O,user_list!F:F,"&lt;="&amp;A175,user_list!G:G,"&gt;="&amp;A175,user_list!I:I,days!G175)+SUMIFS(user_list!O:O,user_list!F:F,"&lt;="&amp;A175,user_list!G:G,"&gt;="&amp;A175,user_list!I:I,days!G175-1)</f>
        <v>0</v>
      </c>
      <c r="E175" s="26">
        <f>COUNTIF(user_list!G:G,A175)</f>
        <v>1</v>
      </c>
      <c r="F175" s="48">
        <f t="shared" si="4"/>
        <v>6</v>
      </c>
      <c r="G175" s="48">
        <f t="shared" si="5"/>
        <v>2015</v>
      </c>
    </row>
    <row r="176" spans="1:7" x14ac:dyDescent="0.3">
      <c r="A176" s="51">
        <v>42179</v>
      </c>
      <c r="B176">
        <f>SUMIFS(user_list!O:O,user_list!F:F,"&lt;="&amp;A176,user_list!G:G,"&gt;="&amp;A176)</f>
        <v>0</v>
      </c>
      <c r="C176">
        <f>SUMIFS(user_list!P:P,user_list!F:F,"&lt;="&amp;A176,user_list!G:G,"&gt;="&amp;A176)</f>
        <v>0</v>
      </c>
      <c r="D176">
        <f>SUMIFS(user_list!O:O,user_list!F:F,"&lt;="&amp;A176,user_list!G:G,"&gt;="&amp;A176,user_list!I:I,days!G176)+SUMIFS(user_list!O:O,user_list!F:F,"&lt;="&amp;A176,user_list!G:G,"&gt;="&amp;A176,user_list!I:I,days!G176-1)</f>
        <v>0</v>
      </c>
      <c r="E176" s="26">
        <f>COUNTIF(user_list!G:G,A176)</f>
        <v>0</v>
      </c>
      <c r="F176" s="48">
        <f t="shared" si="4"/>
        <v>6</v>
      </c>
      <c r="G176" s="48">
        <f t="shared" si="5"/>
        <v>2015</v>
      </c>
    </row>
    <row r="177" spans="1:7" x14ac:dyDescent="0.3">
      <c r="A177" s="51">
        <v>42180</v>
      </c>
      <c r="B177">
        <f>SUMIFS(user_list!O:O,user_list!F:F,"&lt;="&amp;A177,user_list!G:G,"&gt;="&amp;A177)</f>
        <v>0</v>
      </c>
      <c r="C177">
        <f>SUMIFS(user_list!P:P,user_list!F:F,"&lt;="&amp;A177,user_list!G:G,"&gt;="&amp;A177)</f>
        <v>0</v>
      </c>
      <c r="D177">
        <f>SUMIFS(user_list!O:O,user_list!F:F,"&lt;="&amp;A177,user_list!G:G,"&gt;="&amp;A177,user_list!I:I,days!G177)+SUMIFS(user_list!O:O,user_list!F:F,"&lt;="&amp;A177,user_list!G:G,"&gt;="&amp;A177,user_list!I:I,days!G177-1)</f>
        <v>0</v>
      </c>
      <c r="E177" s="26">
        <f>COUNTIF(user_list!G:G,A177)</f>
        <v>0</v>
      </c>
      <c r="F177" s="48">
        <f t="shared" si="4"/>
        <v>6</v>
      </c>
      <c r="G177" s="48">
        <f t="shared" si="5"/>
        <v>2015</v>
      </c>
    </row>
    <row r="178" spans="1:7" x14ac:dyDescent="0.3">
      <c r="A178" s="51">
        <v>42181</v>
      </c>
      <c r="B178">
        <f>SUMIFS(user_list!O:O,user_list!F:F,"&lt;="&amp;A178,user_list!G:G,"&gt;="&amp;A178)</f>
        <v>0</v>
      </c>
      <c r="C178">
        <f>SUMIFS(user_list!P:P,user_list!F:F,"&lt;="&amp;A178,user_list!G:G,"&gt;="&amp;A178)</f>
        <v>0</v>
      </c>
      <c r="D178">
        <f>SUMIFS(user_list!O:O,user_list!F:F,"&lt;="&amp;A178,user_list!G:G,"&gt;="&amp;A178,user_list!I:I,days!G178)+SUMIFS(user_list!O:O,user_list!F:F,"&lt;="&amp;A178,user_list!G:G,"&gt;="&amp;A178,user_list!I:I,days!G178-1)</f>
        <v>0</v>
      </c>
      <c r="E178" s="26">
        <f>COUNTIF(user_list!G:G,A178)</f>
        <v>0</v>
      </c>
      <c r="F178" s="48">
        <f t="shared" si="4"/>
        <v>6</v>
      </c>
      <c r="G178" s="48">
        <f t="shared" si="5"/>
        <v>2015</v>
      </c>
    </row>
    <row r="179" spans="1:7" x14ac:dyDescent="0.3">
      <c r="A179" s="51">
        <v>42182</v>
      </c>
      <c r="B179">
        <f>SUMIFS(user_list!O:O,user_list!F:F,"&lt;="&amp;A179,user_list!G:G,"&gt;="&amp;A179)</f>
        <v>0</v>
      </c>
      <c r="C179">
        <f>SUMIFS(user_list!P:P,user_list!F:F,"&lt;="&amp;A179,user_list!G:G,"&gt;="&amp;A179)</f>
        <v>0</v>
      </c>
      <c r="D179">
        <f>SUMIFS(user_list!O:O,user_list!F:F,"&lt;="&amp;A179,user_list!G:G,"&gt;="&amp;A179,user_list!I:I,days!G179)+SUMIFS(user_list!O:O,user_list!F:F,"&lt;="&amp;A179,user_list!G:G,"&gt;="&amp;A179,user_list!I:I,days!G179-1)</f>
        <v>0</v>
      </c>
      <c r="E179" s="26">
        <f>COUNTIF(user_list!G:G,A179)</f>
        <v>0</v>
      </c>
      <c r="F179" s="48">
        <f t="shared" si="4"/>
        <v>6</v>
      </c>
      <c r="G179" s="48">
        <f t="shared" si="5"/>
        <v>2015</v>
      </c>
    </row>
    <row r="180" spans="1:7" x14ac:dyDescent="0.3">
      <c r="A180" s="51">
        <v>42183</v>
      </c>
      <c r="B180">
        <f>SUMIFS(user_list!O:O,user_list!F:F,"&lt;="&amp;A180,user_list!G:G,"&gt;="&amp;A180)</f>
        <v>0</v>
      </c>
      <c r="C180">
        <f>SUMIFS(user_list!P:P,user_list!F:F,"&lt;="&amp;A180,user_list!G:G,"&gt;="&amp;A180)</f>
        <v>0</v>
      </c>
      <c r="D180">
        <f>SUMIFS(user_list!O:O,user_list!F:F,"&lt;="&amp;A180,user_list!G:G,"&gt;="&amp;A180,user_list!I:I,days!G180)+SUMIFS(user_list!O:O,user_list!F:F,"&lt;="&amp;A180,user_list!G:G,"&gt;="&amp;A180,user_list!I:I,days!G180-1)</f>
        <v>0</v>
      </c>
      <c r="E180" s="26">
        <f>COUNTIF(user_list!G:G,A180)</f>
        <v>0</v>
      </c>
      <c r="F180" s="48">
        <f t="shared" si="4"/>
        <v>6</v>
      </c>
      <c r="G180" s="48">
        <f t="shared" si="5"/>
        <v>2015</v>
      </c>
    </row>
    <row r="181" spans="1:7" x14ac:dyDescent="0.3">
      <c r="A181" s="51">
        <v>42184</v>
      </c>
      <c r="B181">
        <f>SUMIFS(user_list!O:O,user_list!F:F,"&lt;="&amp;A181,user_list!G:G,"&gt;="&amp;A181)</f>
        <v>0</v>
      </c>
      <c r="C181">
        <f>SUMIFS(user_list!P:P,user_list!F:F,"&lt;="&amp;A181,user_list!G:G,"&gt;="&amp;A181)</f>
        <v>0</v>
      </c>
      <c r="D181">
        <f>SUMIFS(user_list!O:O,user_list!F:F,"&lt;="&amp;A181,user_list!G:G,"&gt;="&amp;A181,user_list!I:I,days!G181)+SUMIFS(user_list!O:O,user_list!F:F,"&lt;="&amp;A181,user_list!G:G,"&gt;="&amp;A181,user_list!I:I,days!G181-1)</f>
        <v>0</v>
      </c>
      <c r="E181" s="26">
        <f>COUNTIF(user_list!G:G,A181)</f>
        <v>0</v>
      </c>
      <c r="F181" s="48">
        <f t="shared" si="4"/>
        <v>6</v>
      </c>
      <c r="G181" s="48">
        <f t="shared" si="5"/>
        <v>2015</v>
      </c>
    </row>
    <row r="182" spans="1:7" x14ac:dyDescent="0.3">
      <c r="A182" s="51">
        <v>42185</v>
      </c>
      <c r="B182">
        <f>SUMIFS(user_list!O:O,user_list!F:F,"&lt;="&amp;A182,user_list!G:G,"&gt;="&amp;A182)</f>
        <v>0</v>
      </c>
      <c r="C182">
        <f>SUMIFS(user_list!P:P,user_list!F:F,"&lt;="&amp;A182,user_list!G:G,"&gt;="&amp;A182)</f>
        <v>0</v>
      </c>
      <c r="D182">
        <f>SUMIFS(user_list!O:O,user_list!F:F,"&lt;="&amp;A182,user_list!G:G,"&gt;="&amp;A182,user_list!I:I,days!G182)+SUMIFS(user_list!O:O,user_list!F:F,"&lt;="&amp;A182,user_list!G:G,"&gt;="&amp;A182,user_list!I:I,days!G182-1)</f>
        <v>0</v>
      </c>
      <c r="E182" s="26">
        <f>COUNTIF(user_list!G:G,A182)</f>
        <v>0</v>
      </c>
      <c r="F182" s="48">
        <f t="shared" si="4"/>
        <v>6</v>
      </c>
      <c r="G182" s="48">
        <f t="shared" si="5"/>
        <v>2015</v>
      </c>
    </row>
    <row r="183" spans="1:7" x14ac:dyDescent="0.3">
      <c r="A183" s="51">
        <v>42186</v>
      </c>
      <c r="B183">
        <f>SUMIFS(user_list!O:O,user_list!F:F,"&lt;="&amp;A183,user_list!G:G,"&gt;="&amp;A183)</f>
        <v>0</v>
      </c>
      <c r="C183">
        <f>SUMIFS(user_list!P:P,user_list!F:F,"&lt;="&amp;A183,user_list!G:G,"&gt;="&amp;A183)</f>
        <v>0</v>
      </c>
      <c r="D183">
        <f>SUMIFS(user_list!O:O,user_list!F:F,"&lt;="&amp;A183,user_list!G:G,"&gt;="&amp;A183,user_list!I:I,days!G183)+SUMIFS(user_list!O:O,user_list!F:F,"&lt;="&amp;A183,user_list!G:G,"&gt;="&amp;A183,user_list!I:I,days!G183-1)</f>
        <v>0</v>
      </c>
      <c r="E183" s="26">
        <f>COUNTIF(user_list!G:G,A183)</f>
        <v>0</v>
      </c>
      <c r="F183" s="48">
        <f t="shared" si="4"/>
        <v>7</v>
      </c>
      <c r="G183" s="48">
        <f t="shared" si="5"/>
        <v>2015</v>
      </c>
    </row>
    <row r="184" spans="1:7" x14ac:dyDescent="0.3">
      <c r="A184" s="51">
        <v>42187</v>
      </c>
      <c r="B184">
        <f>SUMIFS(user_list!O:O,user_list!F:F,"&lt;="&amp;A184,user_list!G:G,"&gt;="&amp;A184)</f>
        <v>0</v>
      </c>
      <c r="C184">
        <f>SUMIFS(user_list!P:P,user_list!F:F,"&lt;="&amp;A184,user_list!G:G,"&gt;="&amp;A184)</f>
        <v>0</v>
      </c>
      <c r="D184">
        <f>SUMIFS(user_list!O:O,user_list!F:F,"&lt;="&amp;A184,user_list!G:G,"&gt;="&amp;A184,user_list!I:I,days!G184)+SUMIFS(user_list!O:O,user_list!F:F,"&lt;="&amp;A184,user_list!G:G,"&gt;="&amp;A184,user_list!I:I,days!G184-1)</f>
        <v>0</v>
      </c>
      <c r="E184" s="26">
        <f>COUNTIF(user_list!G:G,A184)</f>
        <v>0</v>
      </c>
      <c r="F184" s="48">
        <f t="shared" si="4"/>
        <v>7</v>
      </c>
      <c r="G184" s="48">
        <f t="shared" si="5"/>
        <v>2015</v>
      </c>
    </row>
    <row r="185" spans="1:7" x14ac:dyDescent="0.3">
      <c r="A185" s="51">
        <v>42188</v>
      </c>
      <c r="B185">
        <f>SUMIFS(user_list!O:O,user_list!F:F,"&lt;="&amp;A185,user_list!G:G,"&gt;="&amp;A185)</f>
        <v>0</v>
      </c>
      <c r="C185">
        <f>SUMIFS(user_list!P:P,user_list!F:F,"&lt;="&amp;A185,user_list!G:G,"&gt;="&amp;A185)</f>
        <v>0</v>
      </c>
      <c r="D185">
        <f>SUMIFS(user_list!O:O,user_list!F:F,"&lt;="&amp;A185,user_list!G:G,"&gt;="&amp;A185,user_list!I:I,days!G185)+SUMIFS(user_list!O:O,user_list!F:F,"&lt;="&amp;A185,user_list!G:G,"&gt;="&amp;A185,user_list!I:I,days!G185-1)</f>
        <v>0</v>
      </c>
      <c r="E185" s="26">
        <f>COUNTIF(user_list!G:G,A185)</f>
        <v>0</v>
      </c>
      <c r="F185" s="48">
        <f t="shared" si="4"/>
        <v>7</v>
      </c>
      <c r="G185" s="48">
        <f t="shared" si="5"/>
        <v>2015</v>
      </c>
    </row>
    <row r="186" spans="1:7" x14ac:dyDescent="0.3">
      <c r="A186" s="51">
        <v>42189</v>
      </c>
      <c r="B186">
        <f>SUMIFS(user_list!O:O,user_list!F:F,"&lt;="&amp;A186,user_list!G:G,"&gt;="&amp;A186)</f>
        <v>0</v>
      </c>
      <c r="C186">
        <f>SUMIFS(user_list!P:P,user_list!F:F,"&lt;="&amp;A186,user_list!G:G,"&gt;="&amp;A186)</f>
        <v>0</v>
      </c>
      <c r="D186">
        <f>SUMIFS(user_list!O:O,user_list!F:F,"&lt;="&amp;A186,user_list!G:G,"&gt;="&amp;A186,user_list!I:I,days!G186)+SUMIFS(user_list!O:O,user_list!F:F,"&lt;="&amp;A186,user_list!G:G,"&gt;="&amp;A186,user_list!I:I,days!G186-1)</f>
        <v>0</v>
      </c>
      <c r="E186" s="26">
        <f>COUNTIF(user_list!G:G,A186)</f>
        <v>0</v>
      </c>
      <c r="F186" s="48">
        <f t="shared" si="4"/>
        <v>7</v>
      </c>
      <c r="G186" s="48">
        <f t="shared" si="5"/>
        <v>2015</v>
      </c>
    </row>
    <row r="187" spans="1:7" x14ac:dyDescent="0.3">
      <c r="A187" s="51">
        <v>42190</v>
      </c>
      <c r="B187">
        <f>SUMIFS(user_list!O:O,user_list!F:F,"&lt;="&amp;A187,user_list!G:G,"&gt;="&amp;A187)</f>
        <v>0</v>
      </c>
      <c r="C187">
        <f>SUMIFS(user_list!P:P,user_list!F:F,"&lt;="&amp;A187,user_list!G:G,"&gt;="&amp;A187)</f>
        <v>0</v>
      </c>
      <c r="D187">
        <f>SUMIFS(user_list!O:O,user_list!F:F,"&lt;="&amp;A187,user_list!G:G,"&gt;="&amp;A187,user_list!I:I,days!G187)+SUMIFS(user_list!O:O,user_list!F:F,"&lt;="&amp;A187,user_list!G:G,"&gt;="&amp;A187,user_list!I:I,days!G187-1)</f>
        <v>0</v>
      </c>
      <c r="E187" s="26">
        <f>COUNTIF(user_list!G:G,A187)</f>
        <v>0</v>
      </c>
      <c r="F187" s="48">
        <f t="shared" si="4"/>
        <v>7</v>
      </c>
      <c r="G187" s="48">
        <f t="shared" si="5"/>
        <v>2015</v>
      </c>
    </row>
    <row r="188" spans="1:7" x14ac:dyDescent="0.3">
      <c r="A188" s="51">
        <v>42191</v>
      </c>
      <c r="B188">
        <f>SUMIFS(user_list!O:O,user_list!F:F,"&lt;="&amp;A188,user_list!G:G,"&gt;="&amp;A188)</f>
        <v>0</v>
      </c>
      <c r="C188">
        <f>SUMIFS(user_list!P:P,user_list!F:F,"&lt;="&amp;A188,user_list!G:G,"&gt;="&amp;A188)</f>
        <v>0</v>
      </c>
      <c r="D188">
        <f>SUMIFS(user_list!O:O,user_list!F:F,"&lt;="&amp;A188,user_list!G:G,"&gt;="&amp;A188,user_list!I:I,days!G188)+SUMIFS(user_list!O:O,user_list!F:F,"&lt;="&amp;A188,user_list!G:G,"&gt;="&amp;A188,user_list!I:I,days!G188-1)</f>
        <v>0</v>
      </c>
      <c r="E188" s="26">
        <f>COUNTIF(user_list!G:G,A188)</f>
        <v>0</v>
      </c>
      <c r="F188" s="48">
        <f t="shared" si="4"/>
        <v>7</v>
      </c>
      <c r="G188" s="48">
        <f t="shared" si="5"/>
        <v>2015</v>
      </c>
    </row>
    <row r="189" spans="1:7" x14ac:dyDescent="0.3">
      <c r="A189" s="51">
        <v>42192</v>
      </c>
      <c r="B189">
        <f>SUMIFS(user_list!O:O,user_list!F:F,"&lt;="&amp;A189,user_list!G:G,"&gt;="&amp;A189)</f>
        <v>0</v>
      </c>
      <c r="C189">
        <f>SUMIFS(user_list!P:P,user_list!F:F,"&lt;="&amp;A189,user_list!G:G,"&gt;="&amp;A189)</f>
        <v>0</v>
      </c>
      <c r="D189">
        <f>SUMIFS(user_list!O:O,user_list!F:F,"&lt;="&amp;A189,user_list!G:G,"&gt;="&amp;A189,user_list!I:I,days!G189)+SUMIFS(user_list!O:O,user_list!F:F,"&lt;="&amp;A189,user_list!G:G,"&gt;="&amp;A189,user_list!I:I,days!G189-1)</f>
        <v>0</v>
      </c>
      <c r="E189" s="26">
        <f>COUNTIF(user_list!G:G,A189)</f>
        <v>0</v>
      </c>
      <c r="F189" s="48">
        <f t="shared" si="4"/>
        <v>7</v>
      </c>
      <c r="G189" s="48">
        <f t="shared" si="5"/>
        <v>2015</v>
      </c>
    </row>
    <row r="190" spans="1:7" x14ac:dyDescent="0.3">
      <c r="A190" s="51">
        <v>42193</v>
      </c>
      <c r="B190">
        <f>SUMIFS(user_list!O:O,user_list!F:F,"&lt;="&amp;A190,user_list!G:G,"&gt;="&amp;A190)</f>
        <v>0</v>
      </c>
      <c r="C190">
        <f>SUMIFS(user_list!P:P,user_list!F:F,"&lt;="&amp;A190,user_list!G:G,"&gt;="&amp;A190)</f>
        <v>0</v>
      </c>
      <c r="D190">
        <f>SUMIFS(user_list!O:O,user_list!F:F,"&lt;="&amp;A190,user_list!G:G,"&gt;="&amp;A190,user_list!I:I,days!G190)+SUMIFS(user_list!O:O,user_list!F:F,"&lt;="&amp;A190,user_list!G:G,"&gt;="&amp;A190,user_list!I:I,days!G190-1)</f>
        <v>0</v>
      </c>
      <c r="E190" s="26">
        <f>COUNTIF(user_list!G:G,A190)</f>
        <v>0</v>
      </c>
      <c r="F190" s="48">
        <f t="shared" si="4"/>
        <v>7</v>
      </c>
      <c r="G190" s="48">
        <f t="shared" si="5"/>
        <v>2015</v>
      </c>
    </row>
    <row r="191" spans="1:7" x14ac:dyDescent="0.3">
      <c r="A191" s="51">
        <v>42194</v>
      </c>
      <c r="B191">
        <f>SUMIFS(user_list!O:O,user_list!F:F,"&lt;="&amp;A191,user_list!G:G,"&gt;="&amp;A191)</f>
        <v>0</v>
      </c>
      <c r="C191">
        <f>SUMIFS(user_list!P:P,user_list!F:F,"&lt;="&amp;A191,user_list!G:G,"&gt;="&amp;A191)</f>
        <v>0</v>
      </c>
      <c r="D191">
        <f>SUMIFS(user_list!O:O,user_list!F:F,"&lt;="&amp;A191,user_list!G:G,"&gt;="&amp;A191,user_list!I:I,days!G191)+SUMIFS(user_list!O:O,user_list!F:F,"&lt;="&amp;A191,user_list!G:G,"&gt;="&amp;A191,user_list!I:I,days!G191-1)</f>
        <v>0</v>
      </c>
      <c r="E191" s="26">
        <f>COUNTIF(user_list!G:G,A191)</f>
        <v>0</v>
      </c>
      <c r="F191" s="48">
        <f t="shared" si="4"/>
        <v>7</v>
      </c>
      <c r="G191" s="48">
        <f t="shared" si="5"/>
        <v>2015</v>
      </c>
    </row>
    <row r="192" spans="1:7" x14ac:dyDescent="0.3">
      <c r="A192" s="51">
        <v>42195</v>
      </c>
      <c r="B192">
        <f>SUMIFS(user_list!O:O,user_list!F:F,"&lt;="&amp;A192,user_list!G:G,"&gt;="&amp;A192)</f>
        <v>0</v>
      </c>
      <c r="C192">
        <f>SUMIFS(user_list!P:P,user_list!F:F,"&lt;="&amp;A192,user_list!G:G,"&gt;="&amp;A192)</f>
        <v>0</v>
      </c>
      <c r="D192">
        <f>SUMIFS(user_list!O:O,user_list!F:F,"&lt;="&amp;A192,user_list!G:G,"&gt;="&amp;A192,user_list!I:I,days!G192)+SUMIFS(user_list!O:O,user_list!F:F,"&lt;="&amp;A192,user_list!G:G,"&gt;="&amp;A192,user_list!I:I,days!G192-1)</f>
        <v>0</v>
      </c>
      <c r="E192" s="26">
        <f>COUNTIF(user_list!G:G,A192)</f>
        <v>0</v>
      </c>
      <c r="F192" s="48">
        <f t="shared" si="4"/>
        <v>7</v>
      </c>
      <c r="G192" s="48">
        <f t="shared" si="5"/>
        <v>2015</v>
      </c>
    </row>
    <row r="193" spans="1:7" x14ac:dyDescent="0.3">
      <c r="A193" s="51">
        <v>42196</v>
      </c>
      <c r="B193">
        <f>SUMIFS(user_list!O:O,user_list!F:F,"&lt;="&amp;A193,user_list!G:G,"&gt;="&amp;A193)</f>
        <v>0</v>
      </c>
      <c r="C193">
        <f>SUMIFS(user_list!P:P,user_list!F:F,"&lt;="&amp;A193,user_list!G:G,"&gt;="&amp;A193)</f>
        <v>0</v>
      </c>
      <c r="D193">
        <f>SUMIFS(user_list!O:O,user_list!F:F,"&lt;="&amp;A193,user_list!G:G,"&gt;="&amp;A193,user_list!I:I,days!G193)+SUMIFS(user_list!O:O,user_list!F:F,"&lt;="&amp;A193,user_list!G:G,"&gt;="&amp;A193,user_list!I:I,days!G193-1)</f>
        <v>0</v>
      </c>
      <c r="E193" s="26">
        <f>COUNTIF(user_list!G:G,A193)</f>
        <v>0</v>
      </c>
      <c r="F193" s="48">
        <f t="shared" si="4"/>
        <v>7</v>
      </c>
      <c r="G193" s="48">
        <f t="shared" si="5"/>
        <v>2015</v>
      </c>
    </row>
    <row r="194" spans="1:7" x14ac:dyDescent="0.3">
      <c r="A194" s="51">
        <v>42197</v>
      </c>
      <c r="B194">
        <f>SUMIFS(user_list!O:O,user_list!F:F,"&lt;="&amp;A194,user_list!G:G,"&gt;="&amp;A194)</f>
        <v>0</v>
      </c>
      <c r="C194">
        <f>SUMIFS(user_list!P:P,user_list!F:F,"&lt;="&amp;A194,user_list!G:G,"&gt;="&amp;A194)</f>
        <v>0</v>
      </c>
      <c r="D194">
        <f>SUMIFS(user_list!O:O,user_list!F:F,"&lt;="&amp;A194,user_list!G:G,"&gt;="&amp;A194,user_list!I:I,days!G194)+SUMIFS(user_list!O:O,user_list!F:F,"&lt;="&amp;A194,user_list!G:G,"&gt;="&amp;A194,user_list!I:I,days!G194-1)</f>
        <v>0</v>
      </c>
      <c r="E194" s="26">
        <f>COUNTIF(user_list!G:G,A194)</f>
        <v>0</v>
      </c>
      <c r="F194" s="48">
        <f t="shared" ref="F194:F257" si="6">MONTH(A194)</f>
        <v>7</v>
      </c>
      <c r="G194" s="48">
        <f t="shared" ref="G194:G257" si="7">YEAR(A194)</f>
        <v>2015</v>
      </c>
    </row>
    <row r="195" spans="1:7" x14ac:dyDescent="0.3">
      <c r="A195" s="51">
        <v>42198</v>
      </c>
      <c r="B195">
        <f>SUMIFS(user_list!O:O,user_list!F:F,"&lt;="&amp;A195,user_list!G:G,"&gt;="&amp;A195)</f>
        <v>0</v>
      </c>
      <c r="C195">
        <f>SUMIFS(user_list!P:P,user_list!F:F,"&lt;="&amp;A195,user_list!G:G,"&gt;="&amp;A195)</f>
        <v>0</v>
      </c>
      <c r="D195">
        <f>SUMIFS(user_list!O:O,user_list!F:F,"&lt;="&amp;A195,user_list!G:G,"&gt;="&amp;A195,user_list!I:I,days!G195)+SUMIFS(user_list!O:O,user_list!F:F,"&lt;="&amp;A195,user_list!G:G,"&gt;="&amp;A195,user_list!I:I,days!G195-1)</f>
        <v>0</v>
      </c>
      <c r="E195" s="26">
        <f>COUNTIF(user_list!G:G,A195)</f>
        <v>0</v>
      </c>
      <c r="F195" s="48">
        <f t="shared" si="6"/>
        <v>7</v>
      </c>
      <c r="G195" s="48">
        <f t="shared" si="7"/>
        <v>2015</v>
      </c>
    </row>
    <row r="196" spans="1:7" x14ac:dyDescent="0.3">
      <c r="A196" s="51">
        <v>42199</v>
      </c>
      <c r="B196">
        <f>SUMIFS(user_list!O:O,user_list!F:F,"&lt;="&amp;A196,user_list!G:G,"&gt;="&amp;A196)</f>
        <v>0</v>
      </c>
      <c r="C196">
        <f>SUMIFS(user_list!P:P,user_list!F:F,"&lt;="&amp;A196,user_list!G:G,"&gt;="&amp;A196)</f>
        <v>0</v>
      </c>
      <c r="D196">
        <f>SUMIFS(user_list!O:O,user_list!F:F,"&lt;="&amp;A196,user_list!G:G,"&gt;="&amp;A196,user_list!I:I,days!G196)+SUMIFS(user_list!O:O,user_list!F:F,"&lt;="&amp;A196,user_list!G:G,"&gt;="&amp;A196,user_list!I:I,days!G196-1)</f>
        <v>0</v>
      </c>
      <c r="E196" s="26">
        <f>COUNTIF(user_list!G:G,A196)</f>
        <v>0</v>
      </c>
      <c r="F196" s="48">
        <f t="shared" si="6"/>
        <v>7</v>
      </c>
      <c r="G196" s="48">
        <f t="shared" si="7"/>
        <v>2015</v>
      </c>
    </row>
    <row r="197" spans="1:7" x14ac:dyDescent="0.3">
      <c r="A197" s="51">
        <v>42200</v>
      </c>
      <c r="B197">
        <f>SUMIFS(user_list!O:O,user_list!F:F,"&lt;="&amp;A197,user_list!G:G,"&gt;="&amp;A197)</f>
        <v>0</v>
      </c>
      <c r="C197">
        <f>SUMIFS(user_list!P:P,user_list!F:F,"&lt;="&amp;A197,user_list!G:G,"&gt;="&amp;A197)</f>
        <v>0</v>
      </c>
      <c r="D197">
        <f>SUMIFS(user_list!O:O,user_list!F:F,"&lt;="&amp;A197,user_list!G:G,"&gt;="&amp;A197,user_list!I:I,days!G197)+SUMIFS(user_list!O:O,user_list!F:F,"&lt;="&amp;A197,user_list!G:G,"&gt;="&amp;A197,user_list!I:I,days!G197-1)</f>
        <v>0</v>
      </c>
      <c r="E197" s="26">
        <f>COUNTIF(user_list!G:G,A197)</f>
        <v>0</v>
      </c>
      <c r="F197" s="48">
        <f t="shared" si="6"/>
        <v>7</v>
      </c>
      <c r="G197" s="48">
        <f t="shared" si="7"/>
        <v>2015</v>
      </c>
    </row>
    <row r="198" spans="1:7" x14ac:dyDescent="0.3">
      <c r="A198" s="51">
        <v>42201</v>
      </c>
      <c r="B198">
        <f>SUMIFS(user_list!O:O,user_list!F:F,"&lt;="&amp;A198,user_list!G:G,"&gt;="&amp;A198)</f>
        <v>0</v>
      </c>
      <c r="C198">
        <f>SUMIFS(user_list!P:P,user_list!F:F,"&lt;="&amp;A198,user_list!G:G,"&gt;="&amp;A198)</f>
        <v>0</v>
      </c>
      <c r="D198">
        <f>SUMIFS(user_list!O:O,user_list!F:F,"&lt;="&amp;A198,user_list!G:G,"&gt;="&amp;A198,user_list!I:I,days!G198)+SUMIFS(user_list!O:O,user_list!F:F,"&lt;="&amp;A198,user_list!G:G,"&gt;="&amp;A198,user_list!I:I,days!G198-1)</f>
        <v>0</v>
      </c>
      <c r="E198" s="26">
        <f>COUNTIF(user_list!G:G,A198)</f>
        <v>0</v>
      </c>
      <c r="F198" s="48">
        <f t="shared" si="6"/>
        <v>7</v>
      </c>
      <c r="G198" s="48">
        <f t="shared" si="7"/>
        <v>2015</v>
      </c>
    </row>
    <row r="199" spans="1:7" x14ac:dyDescent="0.3">
      <c r="A199" s="51">
        <v>42202</v>
      </c>
      <c r="B199">
        <f>SUMIFS(user_list!O:O,user_list!F:F,"&lt;="&amp;A199,user_list!G:G,"&gt;="&amp;A199)</f>
        <v>0</v>
      </c>
      <c r="C199">
        <f>SUMIFS(user_list!P:P,user_list!F:F,"&lt;="&amp;A199,user_list!G:G,"&gt;="&amp;A199)</f>
        <v>0</v>
      </c>
      <c r="D199">
        <f>SUMIFS(user_list!O:O,user_list!F:F,"&lt;="&amp;A199,user_list!G:G,"&gt;="&amp;A199,user_list!I:I,days!G199)+SUMIFS(user_list!O:O,user_list!F:F,"&lt;="&amp;A199,user_list!G:G,"&gt;="&amp;A199,user_list!I:I,days!G199-1)</f>
        <v>0</v>
      </c>
      <c r="E199" s="26">
        <f>COUNTIF(user_list!G:G,A199)</f>
        <v>0</v>
      </c>
      <c r="F199" s="48">
        <f t="shared" si="6"/>
        <v>7</v>
      </c>
      <c r="G199" s="48">
        <f t="shared" si="7"/>
        <v>2015</v>
      </c>
    </row>
    <row r="200" spans="1:7" x14ac:dyDescent="0.3">
      <c r="A200" s="51">
        <v>42203</v>
      </c>
      <c r="B200">
        <f>SUMIFS(user_list!O:O,user_list!F:F,"&lt;="&amp;A200,user_list!G:G,"&gt;="&amp;A200)</f>
        <v>0</v>
      </c>
      <c r="C200">
        <f>SUMIFS(user_list!P:P,user_list!F:F,"&lt;="&amp;A200,user_list!G:G,"&gt;="&amp;A200)</f>
        <v>0</v>
      </c>
      <c r="D200">
        <f>SUMIFS(user_list!O:O,user_list!F:F,"&lt;="&amp;A200,user_list!G:G,"&gt;="&amp;A200,user_list!I:I,days!G200)+SUMIFS(user_list!O:O,user_list!F:F,"&lt;="&amp;A200,user_list!G:G,"&gt;="&amp;A200,user_list!I:I,days!G200-1)</f>
        <v>0</v>
      </c>
      <c r="E200" s="26">
        <f>COUNTIF(user_list!G:G,A200)</f>
        <v>0</v>
      </c>
      <c r="F200" s="48">
        <f t="shared" si="6"/>
        <v>7</v>
      </c>
      <c r="G200" s="48">
        <f t="shared" si="7"/>
        <v>2015</v>
      </c>
    </row>
    <row r="201" spans="1:7" x14ac:dyDescent="0.3">
      <c r="A201" s="51">
        <v>42204</v>
      </c>
      <c r="B201">
        <f>SUMIFS(user_list!O:O,user_list!F:F,"&lt;="&amp;A201,user_list!G:G,"&gt;="&amp;A201)</f>
        <v>0</v>
      </c>
      <c r="C201">
        <f>SUMIFS(user_list!P:P,user_list!F:F,"&lt;="&amp;A201,user_list!G:G,"&gt;="&amp;A201)</f>
        <v>0</v>
      </c>
      <c r="D201">
        <f>SUMIFS(user_list!O:O,user_list!F:F,"&lt;="&amp;A201,user_list!G:G,"&gt;="&amp;A201,user_list!I:I,days!G201)+SUMIFS(user_list!O:O,user_list!F:F,"&lt;="&amp;A201,user_list!G:G,"&gt;="&amp;A201,user_list!I:I,days!G201-1)</f>
        <v>0</v>
      </c>
      <c r="E201" s="26">
        <f>COUNTIF(user_list!G:G,A201)</f>
        <v>0</v>
      </c>
      <c r="F201" s="48">
        <f t="shared" si="6"/>
        <v>7</v>
      </c>
      <c r="G201" s="48">
        <f t="shared" si="7"/>
        <v>2015</v>
      </c>
    </row>
    <row r="202" spans="1:7" x14ac:dyDescent="0.3">
      <c r="A202" s="51">
        <v>42205</v>
      </c>
      <c r="B202">
        <f>SUMIFS(user_list!O:O,user_list!F:F,"&lt;="&amp;A202,user_list!G:G,"&gt;="&amp;A202)</f>
        <v>0</v>
      </c>
      <c r="C202">
        <f>SUMIFS(user_list!P:P,user_list!F:F,"&lt;="&amp;A202,user_list!G:G,"&gt;="&amp;A202)</f>
        <v>0</v>
      </c>
      <c r="D202">
        <f>SUMIFS(user_list!O:O,user_list!F:F,"&lt;="&amp;A202,user_list!G:G,"&gt;="&amp;A202,user_list!I:I,days!G202)+SUMIFS(user_list!O:O,user_list!F:F,"&lt;="&amp;A202,user_list!G:G,"&gt;="&amp;A202,user_list!I:I,days!G202-1)</f>
        <v>0</v>
      </c>
      <c r="E202" s="26">
        <f>COUNTIF(user_list!G:G,A202)</f>
        <v>0</v>
      </c>
      <c r="F202" s="48">
        <f t="shared" si="6"/>
        <v>7</v>
      </c>
      <c r="G202" s="48">
        <f t="shared" si="7"/>
        <v>2015</v>
      </c>
    </row>
    <row r="203" spans="1:7" x14ac:dyDescent="0.3">
      <c r="A203" s="51">
        <v>42206</v>
      </c>
      <c r="B203">
        <f>SUMIFS(user_list!O:O,user_list!F:F,"&lt;="&amp;A203,user_list!G:G,"&gt;="&amp;A203)</f>
        <v>0</v>
      </c>
      <c r="C203">
        <f>SUMIFS(user_list!P:P,user_list!F:F,"&lt;="&amp;A203,user_list!G:G,"&gt;="&amp;A203)</f>
        <v>0</v>
      </c>
      <c r="D203">
        <f>SUMIFS(user_list!O:O,user_list!F:F,"&lt;="&amp;A203,user_list!G:G,"&gt;="&amp;A203,user_list!I:I,days!G203)+SUMIFS(user_list!O:O,user_list!F:F,"&lt;="&amp;A203,user_list!G:G,"&gt;="&amp;A203,user_list!I:I,days!G203-1)</f>
        <v>0</v>
      </c>
      <c r="E203" s="26">
        <f>COUNTIF(user_list!G:G,A203)</f>
        <v>0</v>
      </c>
      <c r="F203" s="48">
        <f t="shared" si="6"/>
        <v>7</v>
      </c>
      <c r="G203" s="48">
        <f t="shared" si="7"/>
        <v>2015</v>
      </c>
    </row>
    <row r="204" spans="1:7" x14ac:dyDescent="0.3">
      <c r="A204" s="51">
        <v>42207</v>
      </c>
      <c r="B204">
        <f>SUMIFS(user_list!O:O,user_list!F:F,"&lt;="&amp;A204,user_list!G:G,"&gt;="&amp;A204)</f>
        <v>0</v>
      </c>
      <c r="C204">
        <f>SUMIFS(user_list!P:P,user_list!F:F,"&lt;="&amp;A204,user_list!G:G,"&gt;="&amp;A204)</f>
        <v>0</v>
      </c>
      <c r="D204">
        <f>SUMIFS(user_list!O:O,user_list!F:F,"&lt;="&amp;A204,user_list!G:G,"&gt;="&amp;A204,user_list!I:I,days!G204)+SUMIFS(user_list!O:O,user_list!F:F,"&lt;="&amp;A204,user_list!G:G,"&gt;="&amp;A204,user_list!I:I,days!G204-1)</f>
        <v>0</v>
      </c>
      <c r="E204" s="26">
        <f>COUNTIF(user_list!G:G,A204)</f>
        <v>0</v>
      </c>
      <c r="F204" s="48">
        <f t="shared" si="6"/>
        <v>7</v>
      </c>
      <c r="G204" s="48">
        <f t="shared" si="7"/>
        <v>2015</v>
      </c>
    </row>
    <row r="205" spans="1:7" x14ac:dyDescent="0.3">
      <c r="A205" s="51">
        <v>42208</v>
      </c>
      <c r="B205">
        <f>SUMIFS(user_list!O:O,user_list!F:F,"&lt;="&amp;A205,user_list!G:G,"&gt;="&amp;A205)</f>
        <v>0</v>
      </c>
      <c r="C205">
        <f>SUMIFS(user_list!P:P,user_list!F:F,"&lt;="&amp;A205,user_list!G:G,"&gt;="&amp;A205)</f>
        <v>0</v>
      </c>
      <c r="D205">
        <f>SUMIFS(user_list!O:O,user_list!F:F,"&lt;="&amp;A205,user_list!G:G,"&gt;="&amp;A205,user_list!I:I,days!G205)+SUMIFS(user_list!O:O,user_list!F:F,"&lt;="&amp;A205,user_list!G:G,"&gt;="&amp;A205,user_list!I:I,days!G205-1)</f>
        <v>0</v>
      </c>
      <c r="E205" s="26">
        <f>COUNTIF(user_list!G:G,A205)</f>
        <v>0</v>
      </c>
      <c r="F205" s="48">
        <f t="shared" si="6"/>
        <v>7</v>
      </c>
      <c r="G205" s="48">
        <f t="shared" si="7"/>
        <v>2015</v>
      </c>
    </row>
    <row r="206" spans="1:7" x14ac:dyDescent="0.3">
      <c r="A206" s="51">
        <v>42209</v>
      </c>
      <c r="B206">
        <f>SUMIFS(user_list!O:O,user_list!F:F,"&lt;="&amp;A206,user_list!G:G,"&gt;="&amp;A206)</f>
        <v>0</v>
      </c>
      <c r="C206">
        <f>SUMIFS(user_list!P:P,user_list!F:F,"&lt;="&amp;A206,user_list!G:G,"&gt;="&amp;A206)</f>
        <v>0</v>
      </c>
      <c r="D206">
        <f>SUMIFS(user_list!O:O,user_list!F:F,"&lt;="&amp;A206,user_list!G:G,"&gt;="&amp;A206,user_list!I:I,days!G206)+SUMIFS(user_list!O:O,user_list!F:F,"&lt;="&amp;A206,user_list!G:G,"&gt;="&amp;A206,user_list!I:I,days!G206-1)</f>
        <v>0</v>
      </c>
      <c r="E206" s="26">
        <f>COUNTIF(user_list!G:G,A206)</f>
        <v>0</v>
      </c>
      <c r="F206" s="48">
        <f t="shared" si="6"/>
        <v>7</v>
      </c>
      <c r="G206" s="48">
        <f t="shared" si="7"/>
        <v>2015</v>
      </c>
    </row>
    <row r="207" spans="1:7" x14ac:dyDescent="0.3">
      <c r="A207" s="51">
        <v>42210</v>
      </c>
      <c r="B207">
        <f>SUMIFS(user_list!O:O,user_list!F:F,"&lt;="&amp;A207,user_list!G:G,"&gt;="&amp;A207)</f>
        <v>0</v>
      </c>
      <c r="C207">
        <f>SUMIFS(user_list!P:P,user_list!F:F,"&lt;="&amp;A207,user_list!G:G,"&gt;="&amp;A207)</f>
        <v>0</v>
      </c>
      <c r="D207">
        <f>SUMIFS(user_list!O:O,user_list!F:F,"&lt;="&amp;A207,user_list!G:G,"&gt;="&amp;A207,user_list!I:I,days!G207)+SUMIFS(user_list!O:O,user_list!F:F,"&lt;="&amp;A207,user_list!G:G,"&gt;="&amp;A207,user_list!I:I,days!G207-1)</f>
        <v>0</v>
      </c>
      <c r="E207" s="26">
        <f>COUNTIF(user_list!G:G,A207)</f>
        <v>0</v>
      </c>
      <c r="F207" s="48">
        <f t="shared" si="6"/>
        <v>7</v>
      </c>
      <c r="G207" s="48">
        <f t="shared" si="7"/>
        <v>2015</v>
      </c>
    </row>
    <row r="208" spans="1:7" x14ac:dyDescent="0.3">
      <c r="A208" s="51">
        <v>42211</v>
      </c>
      <c r="B208">
        <f>SUMIFS(user_list!O:O,user_list!F:F,"&lt;="&amp;A208,user_list!G:G,"&gt;="&amp;A208)</f>
        <v>0</v>
      </c>
      <c r="C208">
        <f>SUMIFS(user_list!P:P,user_list!F:F,"&lt;="&amp;A208,user_list!G:G,"&gt;="&amp;A208)</f>
        <v>0</v>
      </c>
      <c r="D208">
        <f>SUMIFS(user_list!O:O,user_list!F:F,"&lt;="&amp;A208,user_list!G:G,"&gt;="&amp;A208,user_list!I:I,days!G208)+SUMIFS(user_list!O:O,user_list!F:F,"&lt;="&amp;A208,user_list!G:G,"&gt;="&amp;A208,user_list!I:I,days!G208-1)</f>
        <v>0</v>
      </c>
      <c r="E208" s="26">
        <f>COUNTIF(user_list!G:G,A208)</f>
        <v>0</v>
      </c>
      <c r="F208" s="48">
        <f t="shared" si="6"/>
        <v>7</v>
      </c>
      <c r="G208" s="48">
        <f t="shared" si="7"/>
        <v>2015</v>
      </c>
    </row>
    <row r="209" spans="1:7" x14ac:dyDescent="0.3">
      <c r="A209" s="51">
        <v>42212</v>
      </c>
      <c r="B209">
        <f>SUMIFS(user_list!O:O,user_list!F:F,"&lt;="&amp;A209,user_list!G:G,"&gt;="&amp;A209)</f>
        <v>0</v>
      </c>
      <c r="C209">
        <f>SUMIFS(user_list!P:P,user_list!F:F,"&lt;="&amp;A209,user_list!G:G,"&gt;="&amp;A209)</f>
        <v>0</v>
      </c>
      <c r="D209">
        <f>SUMIFS(user_list!O:O,user_list!F:F,"&lt;="&amp;A209,user_list!G:G,"&gt;="&amp;A209,user_list!I:I,days!G209)+SUMIFS(user_list!O:O,user_list!F:F,"&lt;="&amp;A209,user_list!G:G,"&gt;="&amp;A209,user_list!I:I,days!G209-1)</f>
        <v>0</v>
      </c>
      <c r="E209" s="26">
        <f>COUNTIF(user_list!G:G,A209)</f>
        <v>0</v>
      </c>
      <c r="F209" s="48">
        <f t="shared" si="6"/>
        <v>7</v>
      </c>
      <c r="G209" s="48">
        <f t="shared" si="7"/>
        <v>2015</v>
      </c>
    </row>
    <row r="210" spans="1:7" x14ac:dyDescent="0.3">
      <c r="A210" s="51">
        <v>42213</v>
      </c>
      <c r="B210">
        <f>SUMIFS(user_list!O:O,user_list!F:F,"&lt;="&amp;A210,user_list!G:G,"&gt;="&amp;A210)</f>
        <v>0</v>
      </c>
      <c r="C210">
        <f>SUMIFS(user_list!P:P,user_list!F:F,"&lt;="&amp;A210,user_list!G:G,"&gt;="&amp;A210)</f>
        <v>0</v>
      </c>
      <c r="D210">
        <f>SUMIFS(user_list!O:O,user_list!F:F,"&lt;="&amp;A210,user_list!G:G,"&gt;="&amp;A210,user_list!I:I,days!G210)+SUMIFS(user_list!O:O,user_list!F:F,"&lt;="&amp;A210,user_list!G:G,"&gt;="&amp;A210,user_list!I:I,days!G210-1)</f>
        <v>0</v>
      </c>
      <c r="E210" s="26">
        <f>COUNTIF(user_list!G:G,A210)</f>
        <v>0</v>
      </c>
      <c r="F210" s="48">
        <f t="shared" si="6"/>
        <v>7</v>
      </c>
      <c r="G210" s="48">
        <f t="shared" si="7"/>
        <v>2015</v>
      </c>
    </row>
    <row r="211" spans="1:7" x14ac:dyDescent="0.3">
      <c r="A211" s="51">
        <v>42214</v>
      </c>
      <c r="B211">
        <f>SUMIFS(user_list!O:O,user_list!F:F,"&lt;="&amp;A211,user_list!G:G,"&gt;="&amp;A211)</f>
        <v>0</v>
      </c>
      <c r="C211">
        <f>SUMIFS(user_list!P:P,user_list!F:F,"&lt;="&amp;A211,user_list!G:G,"&gt;="&amp;A211)</f>
        <v>0</v>
      </c>
      <c r="D211">
        <f>SUMIFS(user_list!O:O,user_list!F:F,"&lt;="&amp;A211,user_list!G:G,"&gt;="&amp;A211,user_list!I:I,days!G211)+SUMIFS(user_list!O:O,user_list!F:F,"&lt;="&amp;A211,user_list!G:G,"&gt;="&amp;A211,user_list!I:I,days!G211-1)</f>
        <v>0</v>
      </c>
      <c r="E211" s="26">
        <f>COUNTIF(user_list!G:G,A211)</f>
        <v>0</v>
      </c>
      <c r="F211" s="48">
        <f t="shared" si="6"/>
        <v>7</v>
      </c>
      <c r="G211" s="48">
        <f t="shared" si="7"/>
        <v>2015</v>
      </c>
    </row>
    <row r="212" spans="1:7" x14ac:dyDescent="0.3">
      <c r="A212" s="51">
        <v>42215</v>
      </c>
      <c r="B212">
        <f>SUMIFS(user_list!O:O,user_list!F:F,"&lt;="&amp;A212,user_list!G:G,"&gt;="&amp;A212)</f>
        <v>0</v>
      </c>
      <c r="C212">
        <f>SUMIFS(user_list!P:P,user_list!F:F,"&lt;="&amp;A212,user_list!G:G,"&gt;="&amp;A212)</f>
        <v>0</v>
      </c>
      <c r="D212">
        <f>SUMIFS(user_list!O:O,user_list!F:F,"&lt;="&amp;A212,user_list!G:G,"&gt;="&amp;A212,user_list!I:I,days!G212)+SUMIFS(user_list!O:O,user_list!F:F,"&lt;="&amp;A212,user_list!G:G,"&gt;="&amp;A212,user_list!I:I,days!G212-1)</f>
        <v>0</v>
      </c>
      <c r="E212" s="26">
        <f>COUNTIF(user_list!G:G,A212)</f>
        <v>0</v>
      </c>
      <c r="F212" s="48">
        <f t="shared" si="6"/>
        <v>7</v>
      </c>
      <c r="G212" s="48">
        <f t="shared" si="7"/>
        <v>2015</v>
      </c>
    </row>
    <row r="213" spans="1:7" x14ac:dyDescent="0.3">
      <c r="A213" s="51">
        <v>42216</v>
      </c>
      <c r="B213">
        <f>SUMIFS(user_list!O:O,user_list!F:F,"&lt;="&amp;A213,user_list!G:G,"&gt;="&amp;A213)</f>
        <v>0</v>
      </c>
      <c r="C213">
        <f>SUMIFS(user_list!P:P,user_list!F:F,"&lt;="&amp;A213,user_list!G:G,"&gt;="&amp;A213)</f>
        <v>0</v>
      </c>
      <c r="D213">
        <f>SUMIFS(user_list!O:O,user_list!F:F,"&lt;="&amp;A213,user_list!G:G,"&gt;="&amp;A213,user_list!I:I,days!G213)+SUMIFS(user_list!O:O,user_list!F:F,"&lt;="&amp;A213,user_list!G:G,"&gt;="&amp;A213,user_list!I:I,days!G213-1)</f>
        <v>0</v>
      </c>
      <c r="E213" s="26">
        <f>COUNTIF(user_list!G:G,A213)</f>
        <v>0</v>
      </c>
      <c r="F213" s="48">
        <f t="shared" si="6"/>
        <v>7</v>
      </c>
      <c r="G213" s="48">
        <f t="shared" si="7"/>
        <v>2015</v>
      </c>
    </row>
    <row r="214" spans="1:7" x14ac:dyDescent="0.3">
      <c r="A214" s="51">
        <v>42217</v>
      </c>
      <c r="B214">
        <f>SUMIFS(user_list!O:O,user_list!F:F,"&lt;="&amp;A214,user_list!G:G,"&gt;="&amp;A214)</f>
        <v>0</v>
      </c>
      <c r="C214">
        <f>SUMIFS(user_list!P:P,user_list!F:F,"&lt;="&amp;A214,user_list!G:G,"&gt;="&amp;A214)</f>
        <v>0</v>
      </c>
      <c r="D214">
        <f>SUMIFS(user_list!O:O,user_list!F:F,"&lt;="&amp;A214,user_list!G:G,"&gt;="&amp;A214,user_list!I:I,days!G214)+SUMIFS(user_list!O:O,user_list!F:F,"&lt;="&amp;A214,user_list!G:G,"&gt;="&amp;A214,user_list!I:I,days!G214-1)</f>
        <v>0</v>
      </c>
      <c r="E214" s="26">
        <f>COUNTIF(user_list!G:G,A214)</f>
        <v>0</v>
      </c>
      <c r="F214" s="48">
        <f t="shared" si="6"/>
        <v>8</v>
      </c>
      <c r="G214" s="48">
        <f t="shared" si="7"/>
        <v>2015</v>
      </c>
    </row>
    <row r="215" spans="1:7" x14ac:dyDescent="0.3">
      <c r="A215" s="51">
        <v>42218</v>
      </c>
      <c r="B215">
        <f>SUMIFS(user_list!O:O,user_list!F:F,"&lt;="&amp;A215,user_list!G:G,"&gt;="&amp;A215)</f>
        <v>0</v>
      </c>
      <c r="C215">
        <f>SUMIFS(user_list!P:P,user_list!F:F,"&lt;="&amp;A215,user_list!G:G,"&gt;="&amp;A215)</f>
        <v>0</v>
      </c>
      <c r="D215">
        <f>SUMIFS(user_list!O:O,user_list!F:F,"&lt;="&amp;A215,user_list!G:G,"&gt;="&amp;A215,user_list!I:I,days!G215)+SUMIFS(user_list!O:O,user_list!F:F,"&lt;="&amp;A215,user_list!G:G,"&gt;="&amp;A215,user_list!I:I,days!G215-1)</f>
        <v>0</v>
      </c>
      <c r="E215" s="26">
        <f>COUNTIF(user_list!G:G,A215)</f>
        <v>0</v>
      </c>
      <c r="F215" s="48">
        <f t="shared" si="6"/>
        <v>8</v>
      </c>
      <c r="G215" s="48">
        <f t="shared" si="7"/>
        <v>2015</v>
      </c>
    </row>
    <row r="216" spans="1:7" x14ac:dyDescent="0.3">
      <c r="A216" s="51">
        <v>42219</v>
      </c>
      <c r="B216">
        <f>SUMIFS(user_list!O:O,user_list!F:F,"&lt;="&amp;A216,user_list!G:G,"&gt;="&amp;A216)</f>
        <v>0</v>
      </c>
      <c r="C216">
        <f>SUMIFS(user_list!P:P,user_list!F:F,"&lt;="&amp;A216,user_list!G:G,"&gt;="&amp;A216)</f>
        <v>0</v>
      </c>
      <c r="D216">
        <f>SUMIFS(user_list!O:O,user_list!F:F,"&lt;="&amp;A216,user_list!G:G,"&gt;="&amp;A216,user_list!I:I,days!G216)+SUMIFS(user_list!O:O,user_list!F:F,"&lt;="&amp;A216,user_list!G:G,"&gt;="&amp;A216,user_list!I:I,days!G216-1)</f>
        <v>0</v>
      </c>
      <c r="E216" s="26">
        <f>COUNTIF(user_list!G:G,A216)</f>
        <v>0</v>
      </c>
      <c r="F216" s="48">
        <f t="shared" si="6"/>
        <v>8</v>
      </c>
      <c r="G216" s="48">
        <f t="shared" si="7"/>
        <v>2015</v>
      </c>
    </row>
    <row r="217" spans="1:7" x14ac:dyDescent="0.3">
      <c r="A217" s="51">
        <v>42220</v>
      </c>
      <c r="B217">
        <f>SUMIFS(user_list!O:O,user_list!F:F,"&lt;="&amp;A217,user_list!G:G,"&gt;="&amp;A217)</f>
        <v>0</v>
      </c>
      <c r="C217">
        <f>SUMIFS(user_list!P:P,user_list!F:F,"&lt;="&amp;A217,user_list!G:G,"&gt;="&amp;A217)</f>
        <v>0</v>
      </c>
      <c r="D217">
        <f>SUMIFS(user_list!O:O,user_list!F:F,"&lt;="&amp;A217,user_list!G:G,"&gt;="&amp;A217,user_list!I:I,days!G217)+SUMIFS(user_list!O:O,user_list!F:F,"&lt;="&amp;A217,user_list!G:G,"&gt;="&amp;A217,user_list!I:I,days!G217-1)</f>
        <v>0</v>
      </c>
      <c r="E217" s="26">
        <f>COUNTIF(user_list!G:G,A217)</f>
        <v>0</v>
      </c>
      <c r="F217" s="48">
        <f t="shared" si="6"/>
        <v>8</v>
      </c>
      <c r="G217" s="48">
        <f t="shared" si="7"/>
        <v>2015</v>
      </c>
    </row>
    <row r="218" spans="1:7" x14ac:dyDescent="0.3">
      <c r="A218" s="51">
        <v>42221</v>
      </c>
      <c r="B218">
        <f>SUMIFS(user_list!O:O,user_list!F:F,"&lt;="&amp;A218,user_list!G:G,"&gt;="&amp;A218)</f>
        <v>0</v>
      </c>
      <c r="C218">
        <f>SUMIFS(user_list!P:P,user_list!F:F,"&lt;="&amp;A218,user_list!G:G,"&gt;="&amp;A218)</f>
        <v>0</v>
      </c>
      <c r="D218">
        <f>SUMIFS(user_list!O:O,user_list!F:F,"&lt;="&amp;A218,user_list!G:G,"&gt;="&amp;A218,user_list!I:I,days!G218)+SUMIFS(user_list!O:O,user_list!F:F,"&lt;="&amp;A218,user_list!G:G,"&gt;="&amp;A218,user_list!I:I,days!G218-1)</f>
        <v>0</v>
      </c>
      <c r="E218" s="26">
        <f>COUNTIF(user_list!G:G,A218)</f>
        <v>0</v>
      </c>
      <c r="F218" s="48">
        <f t="shared" si="6"/>
        <v>8</v>
      </c>
      <c r="G218" s="48">
        <f t="shared" si="7"/>
        <v>2015</v>
      </c>
    </row>
    <row r="219" spans="1:7" x14ac:dyDescent="0.3">
      <c r="A219" s="51">
        <v>42222</v>
      </c>
      <c r="B219">
        <f>SUMIFS(user_list!O:O,user_list!F:F,"&lt;="&amp;A219,user_list!G:G,"&gt;="&amp;A219)</f>
        <v>0</v>
      </c>
      <c r="C219">
        <f>SUMIFS(user_list!P:P,user_list!F:F,"&lt;="&amp;A219,user_list!G:G,"&gt;="&amp;A219)</f>
        <v>0</v>
      </c>
      <c r="D219">
        <f>SUMIFS(user_list!O:O,user_list!F:F,"&lt;="&amp;A219,user_list!G:G,"&gt;="&amp;A219,user_list!I:I,days!G219)+SUMIFS(user_list!O:O,user_list!F:F,"&lt;="&amp;A219,user_list!G:G,"&gt;="&amp;A219,user_list!I:I,days!G219-1)</f>
        <v>0</v>
      </c>
      <c r="E219" s="26">
        <f>COUNTIF(user_list!G:G,A219)</f>
        <v>0</v>
      </c>
      <c r="F219" s="48">
        <f t="shared" si="6"/>
        <v>8</v>
      </c>
      <c r="G219" s="48">
        <f t="shared" si="7"/>
        <v>2015</v>
      </c>
    </row>
    <row r="220" spans="1:7" x14ac:dyDescent="0.3">
      <c r="A220" s="51">
        <v>42223</v>
      </c>
      <c r="B220">
        <f>SUMIFS(user_list!O:O,user_list!F:F,"&lt;="&amp;A220,user_list!G:G,"&gt;="&amp;A220)</f>
        <v>0</v>
      </c>
      <c r="C220">
        <f>SUMIFS(user_list!P:P,user_list!F:F,"&lt;="&amp;A220,user_list!G:G,"&gt;="&amp;A220)</f>
        <v>0</v>
      </c>
      <c r="D220">
        <f>SUMIFS(user_list!O:O,user_list!F:F,"&lt;="&amp;A220,user_list!G:G,"&gt;="&amp;A220,user_list!I:I,days!G220)+SUMIFS(user_list!O:O,user_list!F:F,"&lt;="&amp;A220,user_list!G:G,"&gt;="&amp;A220,user_list!I:I,days!G220-1)</f>
        <v>0</v>
      </c>
      <c r="E220" s="26">
        <f>COUNTIF(user_list!G:G,A220)</f>
        <v>0</v>
      </c>
      <c r="F220" s="48">
        <f t="shared" si="6"/>
        <v>8</v>
      </c>
      <c r="G220" s="48">
        <f t="shared" si="7"/>
        <v>2015</v>
      </c>
    </row>
    <row r="221" spans="1:7" x14ac:dyDescent="0.3">
      <c r="A221" s="51">
        <v>42224</v>
      </c>
      <c r="B221">
        <f>SUMIFS(user_list!O:O,user_list!F:F,"&lt;="&amp;A221,user_list!G:G,"&gt;="&amp;A221)</f>
        <v>0</v>
      </c>
      <c r="C221">
        <f>SUMIFS(user_list!P:P,user_list!F:F,"&lt;="&amp;A221,user_list!G:G,"&gt;="&amp;A221)</f>
        <v>0</v>
      </c>
      <c r="D221">
        <f>SUMIFS(user_list!O:O,user_list!F:F,"&lt;="&amp;A221,user_list!G:G,"&gt;="&amp;A221,user_list!I:I,days!G221)+SUMIFS(user_list!O:O,user_list!F:F,"&lt;="&amp;A221,user_list!G:G,"&gt;="&amp;A221,user_list!I:I,days!G221-1)</f>
        <v>0</v>
      </c>
      <c r="E221" s="26">
        <f>COUNTIF(user_list!G:G,A221)</f>
        <v>0</v>
      </c>
      <c r="F221" s="48">
        <f t="shared" si="6"/>
        <v>8</v>
      </c>
      <c r="G221" s="48">
        <f t="shared" si="7"/>
        <v>2015</v>
      </c>
    </row>
    <row r="222" spans="1:7" x14ac:dyDescent="0.3">
      <c r="A222" s="51">
        <v>42225</v>
      </c>
      <c r="B222">
        <f>SUMIFS(user_list!O:O,user_list!F:F,"&lt;="&amp;A222,user_list!G:G,"&gt;="&amp;A222)</f>
        <v>0</v>
      </c>
      <c r="C222">
        <f>SUMIFS(user_list!P:P,user_list!F:F,"&lt;="&amp;A222,user_list!G:G,"&gt;="&amp;A222)</f>
        <v>0</v>
      </c>
      <c r="D222">
        <f>SUMIFS(user_list!O:O,user_list!F:F,"&lt;="&amp;A222,user_list!G:G,"&gt;="&amp;A222,user_list!I:I,days!G222)+SUMIFS(user_list!O:O,user_list!F:F,"&lt;="&amp;A222,user_list!G:G,"&gt;="&amp;A222,user_list!I:I,days!G222-1)</f>
        <v>0</v>
      </c>
      <c r="E222" s="26">
        <f>COUNTIF(user_list!G:G,A222)</f>
        <v>0</v>
      </c>
      <c r="F222" s="48">
        <f t="shared" si="6"/>
        <v>8</v>
      </c>
      <c r="G222" s="48">
        <f t="shared" si="7"/>
        <v>2015</v>
      </c>
    </row>
    <row r="223" spans="1:7" x14ac:dyDescent="0.3">
      <c r="A223" s="51">
        <v>42226</v>
      </c>
      <c r="B223">
        <f>SUMIFS(user_list!O:O,user_list!F:F,"&lt;="&amp;A223,user_list!G:G,"&gt;="&amp;A223)</f>
        <v>0</v>
      </c>
      <c r="C223">
        <f>SUMIFS(user_list!P:P,user_list!F:F,"&lt;="&amp;A223,user_list!G:G,"&gt;="&amp;A223)</f>
        <v>0</v>
      </c>
      <c r="D223">
        <f>SUMIFS(user_list!O:O,user_list!F:F,"&lt;="&amp;A223,user_list!G:G,"&gt;="&amp;A223,user_list!I:I,days!G223)+SUMIFS(user_list!O:O,user_list!F:F,"&lt;="&amp;A223,user_list!G:G,"&gt;="&amp;A223,user_list!I:I,days!G223-1)</f>
        <v>0</v>
      </c>
      <c r="E223" s="26">
        <f>COUNTIF(user_list!G:G,A223)</f>
        <v>0</v>
      </c>
      <c r="F223" s="48">
        <f t="shared" si="6"/>
        <v>8</v>
      </c>
      <c r="G223" s="48">
        <f t="shared" si="7"/>
        <v>2015</v>
      </c>
    </row>
    <row r="224" spans="1:7" x14ac:dyDescent="0.3">
      <c r="A224" s="51">
        <v>42227</v>
      </c>
      <c r="B224">
        <f>SUMIFS(user_list!O:O,user_list!F:F,"&lt;="&amp;A224,user_list!G:G,"&gt;="&amp;A224)</f>
        <v>0</v>
      </c>
      <c r="C224">
        <f>SUMIFS(user_list!P:P,user_list!F:F,"&lt;="&amp;A224,user_list!G:G,"&gt;="&amp;A224)</f>
        <v>0</v>
      </c>
      <c r="D224">
        <f>SUMIFS(user_list!O:O,user_list!F:F,"&lt;="&amp;A224,user_list!G:G,"&gt;="&amp;A224,user_list!I:I,days!G224)+SUMIFS(user_list!O:O,user_list!F:F,"&lt;="&amp;A224,user_list!G:G,"&gt;="&amp;A224,user_list!I:I,days!G224-1)</f>
        <v>0</v>
      </c>
      <c r="E224" s="26">
        <f>COUNTIF(user_list!G:G,A224)</f>
        <v>0</v>
      </c>
      <c r="F224" s="48">
        <f t="shared" si="6"/>
        <v>8</v>
      </c>
      <c r="G224" s="48">
        <f t="shared" si="7"/>
        <v>2015</v>
      </c>
    </row>
    <row r="225" spans="1:7" x14ac:dyDescent="0.3">
      <c r="A225" s="51">
        <v>42228</v>
      </c>
      <c r="B225">
        <f>SUMIFS(user_list!O:O,user_list!F:F,"&lt;="&amp;A225,user_list!G:G,"&gt;="&amp;A225)</f>
        <v>0</v>
      </c>
      <c r="C225">
        <f>SUMIFS(user_list!P:P,user_list!F:F,"&lt;="&amp;A225,user_list!G:G,"&gt;="&amp;A225)</f>
        <v>0</v>
      </c>
      <c r="D225">
        <f>SUMIFS(user_list!O:O,user_list!F:F,"&lt;="&amp;A225,user_list!G:G,"&gt;="&amp;A225,user_list!I:I,days!G225)+SUMIFS(user_list!O:O,user_list!F:F,"&lt;="&amp;A225,user_list!G:G,"&gt;="&amp;A225,user_list!I:I,days!G225-1)</f>
        <v>0</v>
      </c>
      <c r="E225" s="26">
        <f>COUNTIF(user_list!G:G,A225)</f>
        <v>0</v>
      </c>
      <c r="F225" s="48">
        <f t="shared" si="6"/>
        <v>8</v>
      </c>
      <c r="G225" s="48">
        <f t="shared" si="7"/>
        <v>2015</v>
      </c>
    </row>
    <row r="226" spans="1:7" x14ac:dyDescent="0.3">
      <c r="A226" s="51">
        <v>42229</v>
      </c>
      <c r="B226">
        <f>SUMIFS(user_list!O:O,user_list!F:F,"&lt;="&amp;A226,user_list!G:G,"&gt;="&amp;A226)</f>
        <v>0</v>
      </c>
      <c r="C226">
        <f>SUMIFS(user_list!P:P,user_list!F:F,"&lt;="&amp;A226,user_list!G:G,"&gt;="&amp;A226)</f>
        <v>0</v>
      </c>
      <c r="D226">
        <f>SUMIFS(user_list!O:O,user_list!F:F,"&lt;="&amp;A226,user_list!G:G,"&gt;="&amp;A226,user_list!I:I,days!G226)+SUMIFS(user_list!O:O,user_list!F:F,"&lt;="&amp;A226,user_list!G:G,"&gt;="&amp;A226,user_list!I:I,days!G226-1)</f>
        <v>0</v>
      </c>
      <c r="E226" s="26">
        <f>COUNTIF(user_list!G:G,A226)</f>
        <v>0</v>
      </c>
      <c r="F226" s="48">
        <f t="shared" si="6"/>
        <v>8</v>
      </c>
      <c r="G226" s="48">
        <f t="shared" si="7"/>
        <v>2015</v>
      </c>
    </row>
    <row r="227" spans="1:7" x14ac:dyDescent="0.3">
      <c r="A227" s="51">
        <v>42230</v>
      </c>
      <c r="B227">
        <f>SUMIFS(user_list!O:O,user_list!F:F,"&lt;="&amp;A227,user_list!G:G,"&gt;="&amp;A227)</f>
        <v>0</v>
      </c>
      <c r="C227">
        <f>SUMIFS(user_list!P:P,user_list!F:F,"&lt;="&amp;A227,user_list!G:G,"&gt;="&amp;A227)</f>
        <v>0</v>
      </c>
      <c r="D227">
        <f>SUMIFS(user_list!O:O,user_list!F:F,"&lt;="&amp;A227,user_list!G:G,"&gt;="&amp;A227,user_list!I:I,days!G227)+SUMIFS(user_list!O:O,user_list!F:F,"&lt;="&amp;A227,user_list!G:G,"&gt;="&amp;A227,user_list!I:I,days!G227-1)</f>
        <v>0</v>
      </c>
      <c r="E227" s="26">
        <f>COUNTIF(user_list!G:G,A227)</f>
        <v>0</v>
      </c>
      <c r="F227" s="48">
        <f t="shared" si="6"/>
        <v>8</v>
      </c>
      <c r="G227" s="48">
        <f t="shared" si="7"/>
        <v>2015</v>
      </c>
    </row>
    <row r="228" spans="1:7" x14ac:dyDescent="0.3">
      <c r="A228" s="51">
        <v>42231</v>
      </c>
      <c r="B228">
        <f>SUMIFS(user_list!O:O,user_list!F:F,"&lt;="&amp;A228,user_list!G:G,"&gt;="&amp;A228)</f>
        <v>0</v>
      </c>
      <c r="C228">
        <f>SUMIFS(user_list!P:P,user_list!F:F,"&lt;="&amp;A228,user_list!G:G,"&gt;="&amp;A228)</f>
        <v>0</v>
      </c>
      <c r="D228">
        <f>SUMIFS(user_list!O:O,user_list!F:F,"&lt;="&amp;A228,user_list!G:G,"&gt;="&amp;A228,user_list!I:I,days!G228)+SUMIFS(user_list!O:O,user_list!F:F,"&lt;="&amp;A228,user_list!G:G,"&gt;="&amp;A228,user_list!I:I,days!G228-1)</f>
        <v>0</v>
      </c>
      <c r="E228" s="26">
        <f>COUNTIF(user_list!G:G,A228)</f>
        <v>0</v>
      </c>
      <c r="F228" s="48">
        <f t="shared" si="6"/>
        <v>8</v>
      </c>
      <c r="G228" s="48">
        <f t="shared" si="7"/>
        <v>2015</v>
      </c>
    </row>
    <row r="229" spans="1:7" x14ac:dyDescent="0.3">
      <c r="A229" s="51">
        <v>42232</v>
      </c>
      <c r="B229">
        <f>SUMIFS(user_list!O:O,user_list!F:F,"&lt;="&amp;A229,user_list!G:G,"&gt;="&amp;A229)</f>
        <v>0</v>
      </c>
      <c r="C229">
        <f>SUMIFS(user_list!P:P,user_list!F:F,"&lt;="&amp;A229,user_list!G:G,"&gt;="&amp;A229)</f>
        <v>0</v>
      </c>
      <c r="D229">
        <f>SUMIFS(user_list!O:O,user_list!F:F,"&lt;="&amp;A229,user_list!G:G,"&gt;="&amp;A229,user_list!I:I,days!G229)+SUMIFS(user_list!O:O,user_list!F:F,"&lt;="&amp;A229,user_list!G:G,"&gt;="&amp;A229,user_list!I:I,days!G229-1)</f>
        <v>0</v>
      </c>
      <c r="E229" s="26">
        <f>COUNTIF(user_list!G:G,A229)</f>
        <v>0</v>
      </c>
      <c r="F229" s="48">
        <f t="shared" si="6"/>
        <v>8</v>
      </c>
      <c r="G229" s="48">
        <f t="shared" si="7"/>
        <v>2015</v>
      </c>
    </row>
    <row r="230" spans="1:7" x14ac:dyDescent="0.3">
      <c r="A230" s="51">
        <v>42233</v>
      </c>
      <c r="B230">
        <f>SUMIFS(user_list!O:O,user_list!F:F,"&lt;="&amp;A230,user_list!G:G,"&gt;="&amp;A230)</f>
        <v>0</v>
      </c>
      <c r="C230">
        <f>SUMIFS(user_list!P:P,user_list!F:F,"&lt;="&amp;A230,user_list!G:G,"&gt;="&amp;A230)</f>
        <v>0</v>
      </c>
      <c r="D230">
        <f>SUMIFS(user_list!O:O,user_list!F:F,"&lt;="&amp;A230,user_list!G:G,"&gt;="&amp;A230,user_list!I:I,days!G230)+SUMIFS(user_list!O:O,user_list!F:F,"&lt;="&amp;A230,user_list!G:G,"&gt;="&amp;A230,user_list!I:I,days!G230-1)</f>
        <v>0</v>
      </c>
      <c r="E230" s="26">
        <f>COUNTIF(user_list!G:G,A230)</f>
        <v>0</v>
      </c>
      <c r="F230" s="48">
        <f t="shared" si="6"/>
        <v>8</v>
      </c>
      <c r="G230" s="48">
        <f t="shared" si="7"/>
        <v>2015</v>
      </c>
    </row>
    <row r="231" spans="1:7" x14ac:dyDescent="0.3">
      <c r="A231" s="51">
        <v>42234</v>
      </c>
      <c r="B231">
        <f>SUMIFS(user_list!O:O,user_list!F:F,"&lt;="&amp;A231,user_list!G:G,"&gt;="&amp;A231)</f>
        <v>0</v>
      </c>
      <c r="C231">
        <f>SUMIFS(user_list!P:P,user_list!F:F,"&lt;="&amp;A231,user_list!G:G,"&gt;="&amp;A231)</f>
        <v>0</v>
      </c>
      <c r="D231">
        <f>SUMIFS(user_list!O:O,user_list!F:F,"&lt;="&amp;A231,user_list!G:G,"&gt;="&amp;A231,user_list!I:I,days!G231)+SUMIFS(user_list!O:O,user_list!F:F,"&lt;="&amp;A231,user_list!G:G,"&gt;="&amp;A231,user_list!I:I,days!G231-1)</f>
        <v>0</v>
      </c>
      <c r="E231" s="26">
        <f>COUNTIF(user_list!G:G,A231)</f>
        <v>0</v>
      </c>
      <c r="F231" s="48">
        <f t="shared" si="6"/>
        <v>8</v>
      </c>
      <c r="G231" s="48">
        <f t="shared" si="7"/>
        <v>2015</v>
      </c>
    </row>
    <row r="232" spans="1:7" x14ac:dyDescent="0.3">
      <c r="A232" s="51">
        <v>42235</v>
      </c>
      <c r="B232">
        <f>SUMIFS(user_list!O:O,user_list!F:F,"&lt;="&amp;A232,user_list!G:G,"&gt;="&amp;A232)</f>
        <v>0</v>
      </c>
      <c r="C232">
        <f>SUMIFS(user_list!P:P,user_list!F:F,"&lt;="&amp;A232,user_list!G:G,"&gt;="&amp;A232)</f>
        <v>0</v>
      </c>
      <c r="D232">
        <f>SUMIFS(user_list!O:O,user_list!F:F,"&lt;="&amp;A232,user_list!G:G,"&gt;="&amp;A232,user_list!I:I,days!G232)+SUMIFS(user_list!O:O,user_list!F:F,"&lt;="&amp;A232,user_list!G:G,"&gt;="&amp;A232,user_list!I:I,days!G232-1)</f>
        <v>0</v>
      </c>
      <c r="E232" s="26">
        <f>COUNTIF(user_list!G:G,A232)</f>
        <v>0</v>
      </c>
      <c r="F232" s="48">
        <f t="shared" si="6"/>
        <v>8</v>
      </c>
      <c r="G232" s="48">
        <f t="shared" si="7"/>
        <v>2015</v>
      </c>
    </row>
    <row r="233" spans="1:7" x14ac:dyDescent="0.3">
      <c r="A233" s="51">
        <v>42236</v>
      </c>
      <c r="B233">
        <f>SUMIFS(user_list!O:O,user_list!F:F,"&lt;="&amp;A233,user_list!G:G,"&gt;="&amp;A233)</f>
        <v>0</v>
      </c>
      <c r="C233">
        <f>SUMIFS(user_list!P:P,user_list!F:F,"&lt;="&amp;A233,user_list!G:G,"&gt;="&amp;A233)</f>
        <v>0</v>
      </c>
      <c r="D233">
        <f>SUMIFS(user_list!O:O,user_list!F:F,"&lt;="&amp;A233,user_list!G:G,"&gt;="&amp;A233,user_list!I:I,days!G233)+SUMIFS(user_list!O:O,user_list!F:F,"&lt;="&amp;A233,user_list!G:G,"&gt;="&amp;A233,user_list!I:I,days!G233-1)</f>
        <v>0</v>
      </c>
      <c r="E233" s="26">
        <f>COUNTIF(user_list!G:G,A233)</f>
        <v>0</v>
      </c>
      <c r="F233" s="48">
        <f t="shared" si="6"/>
        <v>8</v>
      </c>
      <c r="G233" s="48">
        <f t="shared" si="7"/>
        <v>2015</v>
      </c>
    </row>
    <row r="234" spans="1:7" x14ac:dyDescent="0.3">
      <c r="A234" s="51">
        <v>42237</v>
      </c>
      <c r="B234">
        <f>SUMIFS(user_list!O:O,user_list!F:F,"&lt;="&amp;A234,user_list!G:G,"&gt;="&amp;A234)</f>
        <v>0</v>
      </c>
      <c r="C234">
        <f>SUMIFS(user_list!P:P,user_list!F:F,"&lt;="&amp;A234,user_list!G:G,"&gt;="&amp;A234)</f>
        <v>0</v>
      </c>
      <c r="D234">
        <f>SUMIFS(user_list!O:O,user_list!F:F,"&lt;="&amp;A234,user_list!G:G,"&gt;="&amp;A234,user_list!I:I,days!G234)+SUMIFS(user_list!O:O,user_list!F:F,"&lt;="&amp;A234,user_list!G:G,"&gt;="&amp;A234,user_list!I:I,days!G234-1)</f>
        <v>0</v>
      </c>
      <c r="E234" s="26">
        <f>COUNTIF(user_list!G:G,A234)</f>
        <v>0</v>
      </c>
      <c r="F234" s="48">
        <f t="shared" si="6"/>
        <v>8</v>
      </c>
      <c r="G234" s="48">
        <f t="shared" si="7"/>
        <v>2015</v>
      </c>
    </row>
    <row r="235" spans="1:7" x14ac:dyDescent="0.3">
      <c r="A235" s="51">
        <v>42238</v>
      </c>
      <c r="B235">
        <f>SUMIFS(user_list!O:O,user_list!F:F,"&lt;="&amp;A235,user_list!G:G,"&gt;="&amp;A235)</f>
        <v>0</v>
      </c>
      <c r="C235">
        <f>SUMIFS(user_list!P:P,user_list!F:F,"&lt;="&amp;A235,user_list!G:G,"&gt;="&amp;A235)</f>
        <v>0</v>
      </c>
      <c r="D235">
        <f>SUMIFS(user_list!O:O,user_list!F:F,"&lt;="&amp;A235,user_list!G:G,"&gt;="&amp;A235,user_list!I:I,days!G235)+SUMIFS(user_list!O:O,user_list!F:F,"&lt;="&amp;A235,user_list!G:G,"&gt;="&amp;A235,user_list!I:I,days!G235-1)</f>
        <v>0</v>
      </c>
      <c r="E235" s="26">
        <f>COUNTIF(user_list!G:G,A235)</f>
        <v>0</v>
      </c>
      <c r="F235" s="48">
        <f t="shared" si="6"/>
        <v>8</v>
      </c>
      <c r="G235" s="48">
        <f t="shared" si="7"/>
        <v>2015</v>
      </c>
    </row>
    <row r="236" spans="1:7" x14ac:dyDescent="0.3">
      <c r="A236" s="51">
        <v>42239</v>
      </c>
      <c r="B236">
        <f>SUMIFS(user_list!O:O,user_list!F:F,"&lt;="&amp;A236,user_list!G:G,"&gt;="&amp;A236)</f>
        <v>0</v>
      </c>
      <c r="C236">
        <f>SUMIFS(user_list!P:P,user_list!F:F,"&lt;="&amp;A236,user_list!G:G,"&gt;="&amp;A236)</f>
        <v>0</v>
      </c>
      <c r="D236">
        <f>SUMIFS(user_list!O:O,user_list!F:F,"&lt;="&amp;A236,user_list!G:G,"&gt;="&amp;A236,user_list!I:I,days!G236)+SUMIFS(user_list!O:O,user_list!F:F,"&lt;="&amp;A236,user_list!G:G,"&gt;="&amp;A236,user_list!I:I,days!G236-1)</f>
        <v>0</v>
      </c>
      <c r="E236" s="26">
        <f>COUNTIF(user_list!G:G,A236)</f>
        <v>0</v>
      </c>
      <c r="F236" s="48">
        <f t="shared" si="6"/>
        <v>8</v>
      </c>
      <c r="G236" s="48">
        <f t="shared" si="7"/>
        <v>2015</v>
      </c>
    </row>
    <row r="237" spans="1:7" x14ac:dyDescent="0.3">
      <c r="A237" s="51">
        <v>42240</v>
      </c>
      <c r="B237">
        <f>SUMIFS(user_list!O:O,user_list!F:F,"&lt;="&amp;A237,user_list!G:G,"&gt;="&amp;A237)</f>
        <v>0</v>
      </c>
      <c r="C237">
        <f>SUMIFS(user_list!P:P,user_list!F:F,"&lt;="&amp;A237,user_list!G:G,"&gt;="&amp;A237)</f>
        <v>0</v>
      </c>
      <c r="D237">
        <f>SUMIFS(user_list!O:O,user_list!F:F,"&lt;="&amp;A237,user_list!G:G,"&gt;="&amp;A237,user_list!I:I,days!G237)+SUMIFS(user_list!O:O,user_list!F:F,"&lt;="&amp;A237,user_list!G:G,"&gt;="&amp;A237,user_list!I:I,days!G237-1)</f>
        <v>0</v>
      </c>
      <c r="E237" s="26">
        <f>COUNTIF(user_list!G:G,A237)</f>
        <v>0</v>
      </c>
      <c r="F237" s="48">
        <f t="shared" si="6"/>
        <v>8</v>
      </c>
      <c r="G237" s="48">
        <f t="shared" si="7"/>
        <v>2015</v>
      </c>
    </row>
    <row r="238" spans="1:7" x14ac:dyDescent="0.3">
      <c r="A238" s="51">
        <v>42241</v>
      </c>
      <c r="B238">
        <f>SUMIFS(user_list!O:O,user_list!F:F,"&lt;="&amp;A238,user_list!G:G,"&gt;="&amp;A238)</f>
        <v>0</v>
      </c>
      <c r="C238">
        <f>SUMIFS(user_list!P:P,user_list!F:F,"&lt;="&amp;A238,user_list!G:G,"&gt;="&amp;A238)</f>
        <v>0</v>
      </c>
      <c r="D238">
        <f>SUMIFS(user_list!O:O,user_list!F:F,"&lt;="&amp;A238,user_list!G:G,"&gt;="&amp;A238,user_list!I:I,days!G238)+SUMIFS(user_list!O:O,user_list!F:F,"&lt;="&amp;A238,user_list!G:G,"&gt;="&amp;A238,user_list!I:I,days!G238-1)</f>
        <v>0</v>
      </c>
      <c r="E238" s="26">
        <f>COUNTIF(user_list!G:G,A238)</f>
        <v>0</v>
      </c>
      <c r="F238" s="48">
        <f t="shared" si="6"/>
        <v>8</v>
      </c>
      <c r="G238" s="48">
        <f t="shared" si="7"/>
        <v>2015</v>
      </c>
    </row>
    <row r="239" spans="1:7" x14ac:dyDescent="0.3">
      <c r="A239" s="51">
        <v>42242</v>
      </c>
      <c r="B239">
        <f>SUMIFS(user_list!O:O,user_list!F:F,"&lt;="&amp;A239,user_list!G:G,"&gt;="&amp;A239)</f>
        <v>0</v>
      </c>
      <c r="C239">
        <f>SUMIFS(user_list!P:P,user_list!F:F,"&lt;="&amp;A239,user_list!G:G,"&gt;="&amp;A239)</f>
        <v>0</v>
      </c>
      <c r="D239">
        <f>SUMIFS(user_list!O:O,user_list!F:F,"&lt;="&amp;A239,user_list!G:G,"&gt;="&amp;A239,user_list!I:I,days!G239)+SUMIFS(user_list!O:O,user_list!F:F,"&lt;="&amp;A239,user_list!G:G,"&gt;="&amp;A239,user_list!I:I,days!G239-1)</f>
        <v>0</v>
      </c>
      <c r="E239" s="26">
        <f>COUNTIF(user_list!G:G,A239)</f>
        <v>0</v>
      </c>
      <c r="F239" s="48">
        <f t="shared" si="6"/>
        <v>8</v>
      </c>
      <c r="G239" s="48">
        <f t="shared" si="7"/>
        <v>2015</v>
      </c>
    </row>
    <row r="240" spans="1:7" x14ac:dyDescent="0.3">
      <c r="A240" s="51">
        <v>42243</v>
      </c>
      <c r="B240">
        <f>SUMIFS(user_list!O:O,user_list!F:F,"&lt;="&amp;A240,user_list!G:G,"&gt;="&amp;A240)</f>
        <v>0</v>
      </c>
      <c r="C240">
        <f>SUMIFS(user_list!P:P,user_list!F:F,"&lt;="&amp;A240,user_list!G:G,"&gt;="&amp;A240)</f>
        <v>0</v>
      </c>
      <c r="D240">
        <f>SUMIFS(user_list!O:O,user_list!F:F,"&lt;="&amp;A240,user_list!G:G,"&gt;="&amp;A240,user_list!I:I,days!G240)+SUMIFS(user_list!O:O,user_list!F:F,"&lt;="&amp;A240,user_list!G:G,"&gt;="&amp;A240,user_list!I:I,days!G240-1)</f>
        <v>0</v>
      </c>
      <c r="E240" s="26">
        <f>COUNTIF(user_list!G:G,A240)</f>
        <v>0</v>
      </c>
      <c r="F240" s="48">
        <f t="shared" si="6"/>
        <v>8</v>
      </c>
      <c r="G240" s="48">
        <f t="shared" si="7"/>
        <v>2015</v>
      </c>
    </row>
    <row r="241" spans="1:7" x14ac:dyDescent="0.3">
      <c r="A241" s="51">
        <v>42244</v>
      </c>
      <c r="B241">
        <f>SUMIFS(user_list!O:O,user_list!F:F,"&lt;="&amp;A241,user_list!G:G,"&gt;="&amp;A241)</f>
        <v>0</v>
      </c>
      <c r="C241">
        <f>SUMIFS(user_list!P:P,user_list!F:F,"&lt;="&amp;A241,user_list!G:G,"&gt;="&amp;A241)</f>
        <v>0</v>
      </c>
      <c r="D241">
        <f>SUMIFS(user_list!O:O,user_list!F:F,"&lt;="&amp;A241,user_list!G:G,"&gt;="&amp;A241,user_list!I:I,days!G241)+SUMIFS(user_list!O:O,user_list!F:F,"&lt;="&amp;A241,user_list!G:G,"&gt;="&amp;A241,user_list!I:I,days!G241-1)</f>
        <v>0</v>
      </c>
      <c r="E241" s="26">
        <f>COUNTIF(user_list!G:G,A241)</f>
        <v>0</v>
      </c>
      <c r="F241" s="48">
        <f t="shared" si="6"/>
        <v>8</v>
      </c>
      <c r="G241" s="48">
        <f t="shared" si="7"/>
        <v>2015</v>
      </c>
    </row>
    <row r="242" spans="1:7" x14ac:dyDescent="0.3">
      <c r="A242" s="51">
        <v>42245</v>
      </c>
      <c r="B242">
        <f>SUMIFS(user_list!O:O,user_list!F:F,"&lt;="&amp;A242,user_list!G:G,"&gt;="&amp;A242)</f>
        <v>0</v>
      </c>
      <c r="C242">
        <f>SUMIFS(user_list!P:P,user_list!F:F,"&lt;="&amp;A242,user_list!G:G,"&gt;="&amp;A242)</f>
        <v>0</v>
      </c>
      <c r="D242">
        <f>SUMIFS(user_list!O:O,user_list!F:F,"&lt;="&amp;A242,user_list!G:G,"&gt;="&amp;A242,user_list!I:I,days!G242)+SUMIFS(user_list!O:O,user_list!F:F,"&lt;="&amp;A242,user_list!G:G,"&gt;="&amp;A242,user_list!I:I,days!G242-1)</f>
        <v>0</v>
      </c>
      <c r="E242" s="26">
        <f>COUNTIF(user_list!G:G,A242)</f>
        <v>0</v>
      </c>
      <c r="F242" s="48">
        <f t="shared" si="6"/>
        <v>8</v>
      </c>
      <c r="G242" s="48">
        <f t="shared" si="7"/>
        <v>2015</v>
      </c>
    </row>
    <row r="243" spans="1:7" x14ac:dyDescent="0.3">
      <c r="A243" s="51">
        <v>42246</v>
      </c>
      <c r="B243">
        <f>SUMIFS(user_list!O:O,user_list!F:F,"&lt;="&amp;A243,user_list!G:G,"&gt;="&amp;A243)</f>
        <v>0</v>
      </c>
      <c r="C243">
        <f>SUMIFS(user_list!P:P,user_list!F:F,"&lt;="&amp;A243,user_list!G:G,"&gt;="&amp;A243)</f>
        <v>0</v>
      </c>
      <c r="D243">
        <f>SUMIFS(user_list!O:O,user_list!F:F,"&lt;="&amp;A243,user_list!G:G,"&gt;="&amp;A243,user_list!I:I,days!G243)+SUMIFS(user_list!O:O,user_list!F:F,"&lt;="&amp;A243,user_list!G:G,"&gt;="&amp;A243,user_list!I:I,days!G243-1)</f>
        <v>0</v>
      </c>
      <c r="E243" s="26">
        <f>COUNTIF(user_list!G:G,A243)</f>
        <v>0</v>
      </c>
      <c r="F243" s="48">
        <f t="shared" si="6"/>
        <v>8</v>
      </c>
      <c r="G243" s="48">
        <f t="shared" si="7"/>
        <v>2015</v>
      </c>
    </row>
    <row r="244" spans="1:7" x14ac:dyDescent="0.3">
      <c r="A244" s="51">
        <v>42247</v>
      </c>
      <c r="B244">
        <f>SUMIFS(user_list!O:O,user_list!F:F,"&lt;="&amp;A244,user_list!G:G,"&gt;="&amp;A244)</f>
        <v>0</v>
      </c>
      <c r="C244">
        <f>SUMIFS(user_list!P:P,user_list!F:F,"&lt;="&amp;A244,user_list!G:G,"&gt;="&amp;A244)</f>
        <v>0</v>
      </c>
      <c r="D244">
        <f>SUMIFS(user_list!O:O,user_list!F:F,"&lt;="&amp;A244,user_list!G:G,"&gt;="&amp;A244,user_list!I:I,days!G244)+SUMIFS(user_list!O:O,user_list!F:F,"&lt;="&amp;A244,user_list!G:G,"&gt;="&amp;A244,user_list!I:I,days!G244-1)</f>
        <v>0</v>
      </c>
      <c r="E244" s="26">
        <f>COUNTIF(user_list!G:G,A244)</f>
        <v>0</v>
      </c>
      <c r="F244" s="48">
        <f t="shared" si="6"/>
        <v>8</v>
      </c>
      <c r="G244" s="48">
        <f t="shared" si="7"/>
        <v>2015</v>
      </c>
    </row>
    <row r="245" spans="1:7" x14ac:dyDescent="0.3">
      <c r="A245" s="51">
        <v>42248</v>
      </c>
      <c r="B245">
        <f>SUMIFS(user_list!O:O,user_list!F:F,"&lt;="&amp;A245,user_list!G:G,"&gt;="&amp;A245)</f>
        <v>0.7589648928788274</v>
      </c>
      <c r="C245">
        <f>SUMIFS(user_list!P:P,user_list!F:F,"&lt;="&amp;A245,user_list!G:G,"&gt;="&amp;A245)</f>
        <v>1.8924668227946921</v>
      </c>
      <c r="D245">
        <f>SUMIFS(user_list!O:O,user_list!F:F,"&lt;="&amp;A245,user_list!G:G,"&gt;="&amp;A245,user_list!I:I,days!G245)+SUMIFS(user_list!O:O,user_list!F:F,"&lt;="&amp;A245,user_list!G:G,"&gt;="&amp;A245,user_list!I:I,days!G245-1)</f>
        <v>0</v>
      </c>
      <c r="E245" s="26">
        <f>COUNTIF(user_list!G:G,A245)</f>
        <v>0</v>
      </c>
      <c r="F245" s="48">
        <f t="shared" si="6"/>
        <v>9</v>
      </c>
      <c r="G245" s="48">
        <f t="shared" si="7"/>
        <v>2015</v>
      </c>
    </row>
    <row r="246" spans="1:7" x14ac:dyDescent="0.3">
      <c r="A246" s="51">
        <v>42249</v>
      </c>
      <c r="B246">
        <f>SUMIFS(user_list!O:O,user_list!F:F,"&lt;="&amp;A246,user_list!G:G,"&gt;="&amp;A246)</f>
        <v>0.7589648928788274</v>
      </c>
      <c r="C246">
        <f>SUMIFS(user_list!P:P,user_list!F:F,"&lt;="&amp;A246,user_list!G:G,"&gt;="&amp;A246)</f>
        <v>1.8924668227946921</v>
      </c>
      <c r="D246">
        <f>SUMIFS(user_list!O:O,user_list!F:F,"&lt;="&amp;A246,user_list!G:G,"&gt;="&amp;A246,user_list!I:I,days!G246)+SUMIFS(user_list!O:O,user_list!F:F,"&lt;="&amp;A246,user_list!G:G,"&gt;="&amp;A246,user_list!I:I,days!G246-1)</f>
        <v>0</v>
      </c>
      <c r="E246" s="26">
        <f>COUNTIF(user_list!G:G,A246)</f>
        <v>0</v>
      </c>
      <c r="F246" s="48">
        <f t="shared" si="6"/>
        <v>9</v>
      </c>
      <c r="G246" s="48">
        <f t="shared" si="7"/>
        <v>2015</v>
      </c>
    </row>
    <row r="247" spans="1:7" x14ac:dyDescent="0.3">
      <c r="A247" s="51">
        <v>42250</v>
      </c>
      <c r="B247">
        <f>SUMIFS(user_list!O:O,user_list!F:F,"&lt;="&amp;A247,user_list!G:G,"&gt;="&amp;A247)</f>
        <v>0.7589648928788274</v>
      </c>
      <c r="C247">
        <f>SUMIFS(user_list!P:P,user_list!F:F,"&lt;="&amp;A247,user_list!G:G,"&gt;="&amp;A247)</f>
        <v>1.8924668227946921</v>
      </c>
      <c r="D247">
        <f>SUMIFS(user_list!O:O,user_list!F:F,"&lt;="&amp;A247,user_list!G:G,"&gt;="&amp;A247,user_list!I:I,days!G247)+SUMIFS(user_list!O:O,user_list!F:F,"&lt;="&amp;A247,user_list!G:G,"&gt;="&amp;A247,user_list!I:I,days!G247-1)</f>
        <v>0</v>
      </c>
      <c r="E247" s="26">
        <f>COUNTIF(user_list!G:G,A247)</f>
        <v>0</v>
      </c>
      <c r="F247" s="48">
        <f t="shared" si="6"/>
        <v>9</v>
      </c>
      <c r="G247" s="48">
        <f t="shared" si="7"/>
        <v>2015</v>
      </c>
    </row>
    <row r="248" spans="1:7" x14ac:dyDescent="0.3">
      <c r="A248" s="51">
        <v>42251</v>
      </c>
      <c r="B248">
        <f>SUMIFS(user_list!O:O,user_list!F:F,"&lt;="&amp;A248,user_list!G:G,"&gt;="&amp;A248)</f>
        <v>0.7589648928788274</v>
      </c>
      <c r="C248">
        <f>SUMIFS(user_list!P:P,user_list!F:F,"&lt;="&amp;A248,user_list!G:G,"&gt;="&amp;A248)</f>
        <v>1.8924668227946921</v>
      </c>
      <c r="D248">
        <f>SUMIFS(user_list!O:O,user_list!F:F,"&lt;="&amp;A248,user_list!G:G,"&gt;="&amp;A248,user_list!I:I,days!G248)+SUMIFS(user_list!O:O,user_list!F:F,"&lt;="&amp;A248,user_list!G:G,"&gt;="&amp;A248,user_list!I:I,days!G248-1)</f>
        <v>0</v>
      </c>
      <c r="E248" s="26">
        <f>COUNTIF(user_list!G:G,A248)</f>
        <v>0</v>
      </c>
      <c r="F248" s="48">
        <f t="shared" si="6"/>
        <v>9</v>
      </c>
      <c r="G248" s="48">
        <f t="shared" si="7"/>
        <v>2015</v>
      </c>
    </row>
    <row r="249" spans="1:7" x14ac:dyDescent="0.3">
      <c r="A249" s="51">
        <v>42252</v>
      </c>
      <c r="B249">
        <f>SUMIFS(user_list!O:O,user_list!F:F,"&lt;="&amp;A249,user_list!G:G,"&gt;="&amp;A249)</f>
        <v>0.7589648928788274</v>
      </c>
      <c r="C249">
        <f>SUMIFS(user_list!P:P,user_list!F:F,"&lt;="&amp;A249,user_list!G:G,"&gt;="&amp;A249)</f>
        <v>1.8924668227946921</v>
      </c>
      <c r="D249">
        <f>SUMIFS(user_list!O:O,user_list!F:F,"&lt;="&amp;A249,user_list!G:G,"&gt;="&amp;A249,user_list!I:I,days!G249)+SUMIFS(user_list!O:O,user_list!F:F,"&lt;="&amp;A249,user_list!G:G,"&gt;="&amp;A249,user_list!I:I,days!G249-1)</f>
        <v>0</v>
      </c>
      <c r="E249" s="26">
        <f>COUNTIF(user_list!G:G,A249)</f>
        <v>0</v>
      </c>
      <c r="F249" s="48">
        <f t="shared" si="6"/>
        <v>9</v>
      </c>
      <c r="G249" s="48">
        <f t="shared" si="7"/>
        <v>2015</v>
      </c>
    </row>
    <row r="250" spans="1:7" x14ac:dyDescent="0.3">
      <c r="A250" s="51">
        <v>42253</v>
      </c>
      <c r="B250">
        <f>SUMIFS(user_list!O:O,user_list!F:F,"&lt;="&amp;A250,user_list!G:G,"&gt;="&amp;A250)</f>
        <v>0.7589648928788274</v>
      </c>
      <c r="C250">
        <f>SUMIFS(user_list!P:P,user_list!F:F,"&lt;="&amp;A250,user_list!G:G,"&gt;="&amp;A250)</f>
        <v>1.8924668227946921</v>
      </c>
      <c r="D250">
        <f>SUMIFS(user_list!O:O,user_list!F:F,"&lt;="&amp;A250,user_list!G:G,"&gt;="&amp;A250,user_list!I:I,days!G250)+SUMIFS(user_list!O:O,user_list!F:F,"&lt;="&amp;A250,user_list!G:G,"&gt;="&amp;A250,user_list!I:I,days!G250-1)</f>
        <v>0</v>
      </c>
      <c r="E250" s="26">
        <f>COUNTIF(user_list!G:G,A250)</f>
        <v>0</v>
      </c>
      <c r="F250" s="48">
        <f t="shared" si="6"/>
        <v>9</v>
      </c>
      <c r="G250" s="48">
        <f t="shared" si="7"/>
        <v>2015</v>
      </c>
    </row>
    <row r="251" spans="1:7" x14ac:dyDescent="0.3">
      <c r="A251" s="51">
        <v>42254</v>
      </c>
      <c r="B251">
        <f>SUMIFS(user_list!O:O,user_list!F:F,"&lt;="&amp;A251,user_list!G:G,"&gt;="&amp;A251)</f>
        <v>0.7589648928788274</v>
      </c>
      <c r="C251">
        <f>SUMIFS(user_list!P:P,user_list!F:F,"&lt;="&amp;A251,user_list!G:G,"&gt;="&amp;A251)</f>
        <v>1.8924668227946921</v>
      </c>
      <c r="D251">
        <f>SUMIFS(user_list!O:O,user_list!F:F,"&lt;="&amp;A251,user_list!G:G,"&gt;="&amp;A251,user_list!I:I,days!G251)+SUMIFS(user_list!O:O,user_list!F:F,"&lt;="&amp;A251,user_list!G:G,"&gt;="&amp;A251,user_list!I:I,days!G251-1)</f>
        <v>0</v>
      </c>
      <c r="E251" s="26">
        <f>COUNTIF(user_list!G:G,A251)</f>
        <v>0</v>
      </c>
      <c r="F251" s="48">
        <f t="shared" si="6"/>
        <v>9</v>
      </c>
      <c r="G251" s="48">
        <f t="shared" si="7"/>
        <v>2015</v>
      </c>
    </row>
    <row r="252" spans="1:7" x14ac:dyDescent="0.3">
      <c r="A252" s="51">
        <v>42255</v>
      </c>
      <c r="B252">
        <f>SUMIFS(user_list!O:O,user_list!F:F,"&lt;="&amp;A252,user_list!G:G,"&gt;="&amp;A252)</f>
        <v>0.7589648928788274</v>
      </c>
      <c r="C252">
        <f>SUMIFS(user_list!P:P,user_list!F:F,"&lt;="&amp;A252,user_list!G:G,"&gt;="&amp;A252)</f>
        <v>1.8924668227946921</v>
      </c>
      <c r="D252">
        <f>SUMIFS(user_list!O:O,user_list!F:F,"&lt;="&amp;A252,user_list!G:G,"&gt;="&amp;A252,user_list!I:I,days!G252)+SUMIFS(user_list!O:O,user_list!F:F,"&lt;="&amp;A252,user_list!G:G,"&gt;="&amp;A252,user_list!I:I,days!G252-1)</f>
        <v>0</v>
      </c>
      <c r="E252" s="26">
        <f>COUNTIF(user_list!G:G,A252)</f>
        <v>0</v>
      </c>
      <c r="F252" s="48">
        <f t="shared" si="6"/>
        <v>9</v>
      </c>
      <c r="G252" s="48">
        <f t="shared" si="7"/>
        <v>2015</v>
      </c>
    </row>
    <row r="253" spans="1:7" x14ac:dyDescent="0.3">
      <c r="A253" s="51">
        <v>42256</v>
      </c>
      <c r="B253">
        <f>SUMIFS(user_list!O:O,user_list!F:F,"&lt;="&amp;A253,user_list!G:G,"&gt;="&amp;A253)</f>
        <v>0.7589648928788274</v>
      </c>
      <c r="C253">
        <f>SUMIFS(user_list!P:P,user_list!F:F,"&lt;="&amp;A253,user_list!G:G,"&gt;="&amp;A253)</f>
        <v>1.8924668227946921</v>
      </c>
      <c r="D253">
        <f>SUMIFS(user_list!O:O,user_list!F:F,"&lt;="&amp;A253,user_list!G:G,"&gt;="&amp;A253,user_list!I:I,days!G253)+SUMIFS(user_list!O:O,user_list!F:F,"&lt;="&amp;A253,user_list!G:G,"&gt;="&amp;A253,user_list!I:I,days!G253-1)</f>
        <v>0</v>
      </c>
      <c r="E253" s="26">
        <f>COUNTIF(user_list!G:G,A253)</f>
        <v>0</v>
      </c>
      <c r="F253" s="48">
        <f t="shared" si="6"/>
        <v>9</v>
      </c>
      <c r="G253" s="48">
        <f t="shared" si="7"/>
        <v>2015</v>
      </c>
    </row>
    <row r="254" spans="1:7" x14ac:dyDescent="0.3">
      <c r="A254" s="51">
        <v>42257</v>
      </c>
      <c r="B254">
        <f>SUMIFS(user_list!O:O,user_list!F:F,"&lt;="&amp;A254,user_list!G:G,"&gt;="&amp;A254)</f>
        <v>0.7589648928788274</v>
      </c>
      <c r="C254">
        <f>SUMIFS(user_list!P:P,user_list!F:F,"&lt;="&amp;A254,user_list!G:G,"&gt;="&amp;A254)</f>
        <v>1.8924668227946921</v>
      </c>
      <c r="D254">
        <f>SUMIFS(user_list!O:O,user_list!F:F,"&lt;="&amp;A254,user_list!G:G,"&gt;="&amp;A254,user_list!I:I,days!G254)+SUMIFS(user_list!O:O,user_list!F:F,"&lt;="&amp;A254,user_list!G:G,"&gt;="&amp;A254,user_list!I:I,days!G254-1)</f>
        <v>0</v>
      </c>
      <c r="E254" s="26">
        <f>COUNTIF(user_list!G:G,A254)</f>
        <v>0</v>
      </c>
      <c r="F254" s="48">
        <f t="shared" si="6"/>
        <v>9</v>
      </c>
      <c r="G254" s="48">
        <f t="shared" si="7"/>
        <v>2015</v>
      </c>
    </row>
    <row r="255" spans="1:7" x14ac:dyDescent="0.3">
      <c r="A255" s="51">
        <v>42258</v>
      </c>
      <c r="B255">
        <f>SUMIFS(user_list!O:O,user_list!F:F,"&lt;="&amp;A255,user_list!G:G,"&gt;="&amp;A255)</f>
        <v>0.7589648928788274</v>
      </c>
      <c r="C255">
        <f>SUMIFS(user_list!P:P,user_list!F:F,"&lt;="&amp;A255,user_list!G:G,"&gt;="&amp;A255)</f>
        <v>1.8924668227946921</v>
      </c>
      <c r="D255">
        <f>SUMIFS(user_list!O:O,user_list!F:F,"&lt;="&amp;A255,user_list!G:G,"&gt;="&amp;A255,user_list!I:I,days!G255)+SUMIFS(user_list!O:O,user_list!F:F,"&lt;="&amp;A255,user_list!G:G,"&gt;="&amp;A255,user_list!I:I,days!G255-1)</f>
        <v>0</v>
      </c>
      <c r="E255" s="26">
        <f>COUNTIF(user_list!G:G,A255)</f>
        <v>0</v>
      </c>
      <c r="F255" s="48">
        <f t="shared" si="6"/>
        <v>9</v>
      </c>
      <c r="G255" s="48">
        <f t="shared" si="7"/>
        <v>2015</v>
      </c>
    </row>
    <row r="256" spans="1:7" x14ac:dyDescent="0.3">
      <c r="A256" s="51">
        <v>42259</v>
      </c>
      <c r="B256">
        <f>SUMIFS(user_list!O:O,user_list!F:F,"&lt;="&amp;A256,user_list!G:G,"&gt;="&amp;A256)</f>
        <v>0.7589648928788274</v>
      </c>
      <c r="C256">
        <f>SUMIFS(user_list!P:P,user_list!F:F,"&lt;="&amp;A256,user_list!G:G,"&gt;="&amp;A256)</f>
        <v>1.8924668227946921</v>
      </c>
      <c r="D256">
        <f>SUMIFS(user_list!O:O,user_list!F:F,"&lt;="&amp;A256,user_list!G:G,"&gt;="&amp;A256,user_list!I:I,days!G256)+SUMIFS(user_list!O:O,user_list!F:F,"&lt;="&amp;A256,user_list!G:G,"&gt;="&amp;A256,user_list!I:I,days!G256-1)</f>
        <v>0</v>
      </c>
      <c r="E256" s="26">
        <f>COUNTIF(user_list!G:G,A256)</f>
        <v>0</v>
      </c>
      <c r="F256" s="48">
        <f t="shared" si="6"/>
        <v>9</v>
      </c>
      <c r="G256" s="48">
        <f t="shared" si="7"/>
        <v>2015</v>
      </c>
    </row>
    <row r="257" spans="1:7" x14ac:dyDescent="0.3">
      <c r="A257" s="51">
        <v>42260</v>
      </c>
      <c r="B257">
        <f>SUMIFS(user_list!O:O,user_list!F:F,"&lt;="&amp;A257,user_list!G:G,"&gt;="&amp;A257)</f>
        <v>0.7589648928788274</v>
      </c>
      <c r="C257">
        <f>SUMIFS(user_list!P:P,user_list!F:F,"&lt;="&amp;A257,user_list!G:G,"&gt;="&amp;A257)</f>
        <v>1.8924668227946921</v>
      </c>
      <c r="D257">
        <f>SUMIFS(user_list!O:O,user_list!F:F,"&lt;="&amp;A257,user_list!G:G,"&gt;="&amp;A257,user_list!I:I,days!G257)+SUMIFS(user_list!O:O,user_list!F:F,"&lt;="&amp;A257,user_list!G:G,"&gt;="&amp;A257,user_list!I:I,days!G257-1)</f>
        <v>0</v>
      </c>
      <c r="E257" s="26">
        <f>COUNTIF(user_list!G:G,A257)</f>
        <v>0</v>
      </c>
      <c r="F257" s="48">
        <f t="shared" si="6"/>
        <v>9</v>
      </c>
      <c r="G257" s="48">
        <f t="shared" si="7"/>
        <v>2015</v>
      </c>
    </row>
    <row r="258" spans="1:7" x14ac:dyDescent="0.3">
      <c r="A258" s="51">
        <v>42261</v>
      </c>
      <c r="B258">
        <f>SUMIFS(user_list!O:O,user_list!F:F,"&lt;="&amp;A258,user_list!G:G,"&gt;="&amp;A258)</f>
        <v>0.7589648928788274</v>
      </c>
      <c r="C258">
        <f>SUMIFS(user_list!P:P,user_list!F:F,"&lt;="&amp;A258,user_list!G:G,"&gt;="&amp;A258)</f>
        <v>1.8924668227946921</v>
      </c>
      <c r="D258">
        <f>SUMIFS(user_list!O:O,user_list!F:F,"&lt;="&amp;A258,user_list!G:G,"&gt;="&amp;A258,user_list!I:I,days!G258)+SUMIFS(user_list!O:O,user_list!F:F,"&lt;="&amp;A258,user_list!G:G,"&gt;="&amp;A258,user_list!I:I,days!G258-1)</f>
        <v>0</v>
      </c>
      <c r="E258" s="26">
        <f>COUNTIF(user_list!G:G,A258)</f>
        <v>0</v>
      </c>
      <c r="F258" s="48">
        <f t="shared" ref="F258:F321" si="8">MONTH(A258)</f>
        <v>9</v>
      </c>
      <c r="G258" s="48">
        <f t="shared" ref="G258:G321" si="9">YEAR(A258)</f>
        <v>2015</v>
      </c>
    </row>
    <row r="259" spans="1:7" x14ac:dyDescent="0.3">
      <c r="A259" s="51">
        <v>42262</v>
      </c>
      <c r="B259">
        <f>SUMIFS(user_list!O:O,user_list!F:F,"&lt;="&amp;A259,user_list!G:G,"&gt;="&amp;A259)</f>
        <v>0.7589648928788274</v>
      </c>
      <c r="C259">
        <f>SUMIFS(user_list!P:P,user_list!F:F,"&lt;="&amp;A259,user_list!G:G,"&gt;="&amp;A259)</f>
        <v>1.8924668227946921</v>
      </c>
      <c r="D259">
        <f>SUMIFS(user_list!O:O,user_list!F:F,"&lt;="&amp;A259,user_list!G:G,"&gt;="&amp;A259,user_list!I:I,days!G259)+SUMIFS(user_list!O:O,user_list!F:F,"&lt;="&amp;A259,user_list!G:G,"&gt;="&amp;A259,user_list!I:I,days!G259-1)</f>
        <v>0</v>
      </c>
      <c r="E259" s="26">
        <f>COUNTIF(user_list!G:G,A259)</f>
        <v>0</v>
      </c>
      <c r="F259" s="48">
        <f t="shared" si="8"/>
        <v>9</v>
      </c>
      <c r="G259" s="48">
        <f t="shared" si="9"/>
        <v>2015</v>
      </c>
    </row>
    <row r="260" spans="1:7" x14ac:dyDescent="0.3">
      <c r="A260" s="51">
        <v>42263</v>
      </c>
      <c r="B260">
        <f>SUMIFS(user_list!O:O,user_list!F:F,"&lt;="&amp;A260,user_list!G:G,"&gt;="&amp;A260)</f>
        <v>0.7589648928788274</v>
      </c>
      <c r="C260">
        <f>SUMIFS(user_list!P:P,user_list!F:F,"&lt;="&amp;A260,user_list!G:G,"&gt;="&amp;A260)</f>
        <v>1.8924668227946921</v>
      </c>
      <c r="D260">
        <f>SUMIFS(user_list!O:O,user_list!F:F,"&lt;="&amp;A260,user_list!G:G,"&gt;="&amp;A260,user_list!I:I,days!G260)+SUMIFS(user_list!O:O,user_list!F:F,"&lt;="&amp;A260,user_list!G:G,"&gt;="&amp;A260,user_list!I:I,days!G260-1)</f>
        <v>0</v>
      </c>
      <c r="E260" s="26">
        <f>COUNTIF(user_list!G:G,A260)</f>
        <v>0</v>
      </c>
      <c r="F260" s="48">
        <f t="shared" si="8"/>
        <v>9</v>
      </c>
      <c r="G260" s="48">
        <f t="shared" si="9"/>
        <v>2015</v>
      </c>
    </row>
    <row r="261" spans="1:7" x14ac:dyDescent="0.3">
      <c r="A261" s="51">
        <v>42264</v>
      </c>
      <c r="B261">
        <f>SUMIFS(user_list!O:O,user_list!F:F,"&lt;="&amp;A261,user_list!G:G,"&gt;="&amp;A261)</f>
        <v>0.7589648928788274</v>
      </c>
      <c r="C261">
        <f>SUMIFS(user_list!P:P,user_list!F:F,"&lt;="&amp;A261,user_list!G:G,"&gt;="&amp;A261)</f>
        <v>1.8924668227946921</v>
      </c>
      <c r="D261">
        <f>SUMIFS(user_list!O:O,user_list!F:F,"&lt;="&amp;A261,user_list!G:G,"&gt;="&amp;A261,user_list!I:I,days!G261)+SUMIFS(user_list!O:O,user_list!F:F,"&lt;="&amp;A261,user_list!G:G,"&gt;="&amp;A261,user_list!I:I,days!G261-1)</f>
        <v>0</v>
      </c>
      <c r="E261" s="26">
        <f>COUNTIF(user_list!G:G,A261)</f>
        <v>0</v>
      </c>
      <c r="F261" s="48">
        <f t="shared" si="8"/>
        <v>9</v>
      </c>
      <c r="G261" s="48">
        <f t="shared" si="9"/>
        <v>2015</v>
      </c>
    </row>
    <row r="262" spans="1:7" x14ac:dyDescent="0.3">
      <c r="A262" s="51">
        <v>42265</v>
      </c>
      <c r="B262">
        <f>SUMIFS(user_list!O:O,user_list!F:F,"&lt;="&amp;A262,user_list!G:G,"&gt;="&amp;A262)</f>
        <v>0.7589648928788274</v>
      </c>
      <c r="C262">
        <f>SUMIFS(user_list!P:P,user_list!F:F,"&lt;="&amp;A262,user_list!G:G,"&gt;="&amp;A262)</f>
        <v>1.8924668227946921</v>
      </c>
      <c r="D262">
        <f>SUMIFS(user_list!O:O,user_list!F:F,"&lt;="&amp;A262,user_list!G:G,"&gt;="&amp;A262,user_list!I:I,days!G262)+SUMIFS(user_list!O:O,user_list!F:F,"&lt;="&amp;A262,user_list!G:G,"&gt;="&amp;A262,user_list!I:I,days!G262-1)</f>
        <v>0</v>
      </c>
      <c r="E262" s="26">
        <f>COUNTIF(user_list!G:G,A262)</f>
        <v>0</v>
      </c>
      <c r="F262" s="48">
        <f t="shared" si="8"/>
        <v>9</v>
      </c>
      <c r="G262" s="48">
        <f t="shared" si="9"/>
        <v>2015</v>
      </c>
    </row>
    <row r="263" spans="1:7" x14ac:dyDescent="0.3">
      <c r="A263" s="51">
        <v>42266</v>
      </c>
      <c r="B263">
        <f>SUMIFS(user_list!O:O,user_list!F:F,"&lt;="&amp;A263,user_list!G:G,"&gt;="&amp;A263)</f>
        <v>0.7589648928788274</v>
      </c>
      <c r="C263">
        <f>SUMIFS(user_list!P:P,user_list!F:F,"&lt;="&amp;A263,user_list!G:G,"&gt;="&amp;A263)</f>
        <v>1.8924668227946921</v>
      </c>
      <c r="D263">
        <f>SUMIFS(user_list!O:O,user_list!F:F,"&lt;="&amp;A263,user_list!G:G,"&gt;="&amp;A263,user_list!I:I,days!G263)+SUMIFS(user_list!O:O,user_list!F:F,"&lt;="&amp;A263,user_list!G:G,"&gt;="&amp;A263,user_list!I:I,days!G263-1)</f>
        <v>0</v>
      </c>
      <c r="E263" s="26">
        <f>COUNTIF(user_list!G:G,A263)</f>
        <v>0</v>
      </c>
      <c r="F263" s="48">
        <f t="shared" si="8"/>
        <v>9</v>
      </c>
      <c r="G263" s="48">
        <f t="shared" si="9"/>
        <v>2015</v>
      </c>
    </row>
    <row r="264" spans="1:7" x14ac:dyDescent="0.3">
      <c r="A264" s="51">
        <v>42267</v>
      </c>
      <c r="B264">
        <f>SUMIFS(user_list!O:O,user_list!F:F,"&lt;="&amp;A264,user_list!G:G,"&gt;="&amp;A264)</f>
        <v>0.7589648928788274</v>
      </c>
      <c r="C264">
        <f>SUMIFS(user_list!P:P,user_list!F:F,"&lt;="&amp;A264,user_list!G:G,"&gt;="&amp;A264)</f>
        <v>1.8924668227946921</v>
      </c>
      <c r="D264">
        <f>SUMIFS(user_list!O:O,user_list!F:F,"&lt;="&amp;A264,user_list!G:G,"&gt;="&amp;A264,user_list!I:I,days!G264)+SUMIFS(user_list!O:O,user_list!F:F,"&lt;="&amp;A264,user_list!G:G,"&gt;="&amp;A264,user_list!I:I,days!G264-1)</f>
        <v>0</v>
      </c>
      <c r="E264" s="26">
        <f>COUNTIF(user_list!G:G,A264)</f>
        <v>0</v>
      </c>
      <c r="F264" s="48">
        <f t="shared" si="8"/>
        <v>9</v>
      </c>
      <c r="G264" s="48">
        <f t="shared" si="9"/>
        <v>2015</v>
      </c>
    </row>
    <row r="265" spans="1:7" x14ac:dyDescent="0.3">
      <c r="A265" s="51">
        <v>42268</v>
      </c>
      <c r="B265">
        <f>SUMIFS(user_list!O:O,user_list!F:F,"&lt;="&amp;A265,user_list!G:G,"&gt;="&amp;A265)</f>
        <v>0.7589648928788274</v>
      </c>
      <c r="C265">
        <f>SUMIFS(user_list!P:P,user_list!F:F,"&lt;="&amp;A265,user_list!G:G,"&gt;="&amp;A265)</f>
        <v>1.8924668227946921</v>
      </c>
      <c r="D265">
        <f>SUMIFS(user_list!O:O,user_list!F:F,"&lt;="&amp;A265,user_list!G:G,"&gt;="&amp;A265,user_list!I:I,days!G265)+SUMIFS(user_list!O:O,user_list!F:F,"&lt;="&amp;A265,user_list!G:G,"&gt;="&amp;A265,user_list!I:I,days!G265-1)</f>
        <v>0</v>
      </c>
      <c r="E265" s="26">
        <f>COUNTIF(user_list!G:G,A265)</f>
        <v>0</v>
      </c>
      <c r="F265" s="48">
        <f t="shared" si="8"/>
        <v>9</v>
      </c>
      <c r="G265" s="48">
        <f t="shared" si="9"/>
        <v>2015</v>
      </c>
    </row>
    <row r="266" spans="1:7" x14ac:dyDescent="0.3">
      <c r="A266" s="51">
        <v>42269</v>
      </c>
      <c r="B266">
        <f>SUMIFS(user_list!O:O,user_list!F:F,"&lt;="&amp;A266,user_list!G:G,"&gt;="&amp;A266)</f>
        <v>0.7589648928788274</v>
      </c>
      <c r="C266">
        <f>SUMIFS(user_list!P:P,user_list!F:F,"&lt;="&amp;A266,user_list!G:G,"&gt;="&amp;A266)</f>
        <v>1.8924668227946921</v>
      </c>
      <c r="D266">
        <f>SUMIFS(user_list!O:O,user_list!F:F,"&lt;="&amp;A266,user_list!G:G,"&gt;="&amp;A266,user_list!I:I,days!G266)+SUMIFS(user_list!O:O,user_list!F:F,"&lt;="&amp;A266,user_list!G:G,"&gt;="&amp;A266,user_list!I:I,days!G266-1)</f>
        <v>0</v>
      </c>
      <c r="E266" s="26">
        <f>COUNTIF(user_list!G:G,A266)</f>
        <v>0</v>
      </c>
      <c r="F266" s="48">
        <f t="shared" si="8"/>
        <v>9</v>
      </c>
      <c r="G266" s="48">
        <f t="shared" si="9"/>
        <v>2015</v>
      </c>
    </row>
    <row r="267" spans="1:7" x14ac:dyDescent="0.3">
      <c r="A267" s="51">
        <v>42270</v>
      </c>
      <c r="B267">
        <f>SUMIFS(user_list!O:O,user_list!F:F,"&lt;="&amp;A267,user_list!G:G,"&gt;="&amp;A267)</f>
        <v>0.7589648928788274</v>
      </c>
      <c r="C267">
        <f>SUMIFS(user_list!P:P,user_list!F:F,"&lt;="&amp;A267,user_list!G:G,"&gt;="&amp;A267)</f>
        <v>1.8924668227946921</v>
      </c>
      <c r="D267">
        <f>SUMIFS(user_list!O:O,user_list!F:F,"&lt;="&amp;A267,user_list!G:G,"&gt;="&amp;A267,user_list!I:I,days!G267)+SUMIFS(user_list!O:O,user_list!F:F,"&lt;="&amp;A267,user_list!G:G,"&gt;="&amp;A267,user_list!I:I,days!G267-1)</f>
        <v>0</v>
      </c>
      <c r="E267" s="26">
        <f>COUNTIF(user_list!G:G,A267)</f>
        <v>0</v>
      </c>
      <c r="F267" s="48">
        <f t="shared" si="8"/>
        <v>9</v>
      </c>
      <c r="G267" s="48">
        <f t="shared" si="9"/>
        <v>2015</v>
      </c>
    </row>
    <row r="268" spans="1:7" x14ac:dyDescent="0.3">
      <c r="A268" s="51">
        <v>42271</v>
      </c>
      <c r="B268">
        <f>SUMIFS(user_list!O:O,user_list!F:F,"&lt;="&amp;A268,user_list!G:G,"&gt;="&amp;A268)</f>
        <v>0.7589648928788274</v>
      </c>
      <c r="C268">
        <f>SUMIFS(user_list!P:P,user_list!F:F,"&lt;="&amp;A268,user_list!G:G,"&gt;="&amp;A268)</f>
        <v>1.8924668227946921</v>
      </c>
      <c r="D268">
        <f>SUMIFS(user_list!O:O,user_list!F:F,"&lt;="&amp;A268,user_list!G:G,"&gt;="&amp;A268,user_list!I:I,days!G268)+SUMIFS(user_list!O:O,user_list!F:F,"&lt;="&amp;A268,user_list!G:G,"&gt;="&amp;A268,user_list!I:I,days!G268-1)</f>
        <v>0</v>
      </c>
      <c r="E268" s="26">
        <f>COUNTIF(user_list!G:G,A268)</f>
        <v>0</v>
      </c>
      <c r="F268" s="48">
        <f t="shared" si="8"/>
        <v>9</v>
      </c>
      <c r="G268" s="48">
        <f t="shared" si="9"/>
        <v>2015</v>
      </c>
    </row>
    <row r="269" spans="1:7" x14ac:dyDescent="0.3">
      <c r="A269" s="51">
        <v>42272</v>
      </c>
      <c r="B269">
        <f>SUMIFS(user_list!O:O,user_list!F:F,"&lt;="&amp;A269,user_list!G:G,"&gt;="&amp;A269)</f>
        <v>0.7589648928788274</v>
      </c>
      <c r="C269">
        <f>SUMIFS(user_list!P:P,user_list!F:F,"&lt;="&amp;A269,user_list!G:G,"&gt;="&amp;A269)</f>
        <v>1.8924668227946921</v>
      </c>
      <c r="D269">
        <f>SUMIFS(user_list!O:O,user_list!F:F,"&lt;="&amp;A269,user_list!G:G,"&gt;="&amp;A269,user_list!I:I,days!G269)+SUMIFS(user_list!O:O,user_list!F:F,"&lt;="&amp;A269,user_list!G:G,"&gt;="&amp;A269,user_list!I:I,days!G269-1)</f>
        <v>0</v>
      </c>
      <c r="E269" s="26">
        <f>COUNTIF(user_list!G:G,A269)</f>
        <v>0</v>
      </c>
      <c r="F269" s="48">
        <f t="shared" si="8"/>
        <v>9</v>
      </c>
      <c r="G269" s="48">
        <f t="shared" si="9"/>
        <v>2015</v>
      </c>
    </row>
    <row r="270" spans="1:7" x14ac:dyDescent="0.3">
      <c r="A270" s="51">
        <v>42273</v>
      </c>
      <c r="B270">
        <f>SUMIFS(user_list!O:O,user_list!F:F,"&lt;="&amp;A270,user_list!G:G,"&gt;="&amp;A270)</f>
        <v>0.7589648928788274</v>
      </c>
      <c r="C270">
        <f>SUMIFS(user_list!P:P,user_list!F:F,"&lt;="&amp;A270,user_list!G:G,"&gt;="&amp;A270)</f>
        <v>1.8924668227946921</v>
      </c>
      <c r="D270">
        <f>SUMIFS(user_list!O:O,user_list!F:F,"&lt;="&amp;A270,user_list!G:G,"&gt;="&amp;A270,user_list!I:I,days!G270)+SUMIFS(user_list!O:O,user_list!F:F,"&lt;="&amp;A270,user_list!G:G,"&gt;="&amp;A270,user_list!I:I,days!G270-1)</f>
        <v>0</v>
      </c>
      <c r="E270" s="26">
        <f>COUNTIF(user_list!G:G,A270)</f>
        <v>0</v>
      </c>
      <c r="F270" s="48">
        <f t="shared" si="8"/>
        <v>9</v>
      </c>
      <c r="G270" s="48">
        <f t="shared" si="9"/>
        <v>2015</v>
      </c>
    </row>
    <row r="271" spans="1:7" x14ac:dyDescent="0.3">
      <c r="A271" s="51">
        <v>42274</v>
      </c>
      <c r="B271">
        <f>SUMIFS(user_list!O:O,user_list!F:F,"&lt;="&amp;A271,user_list!G:G,"&gt;="&amp;A271)</f>
        <v>0.7589648928788274</v>
      </c>
      <c r="C271">
        <f>SUMIFS(user_list!P:P,user_list!F:F,"&lt;="&amp;A271,user_list!G:G,"&gt;="&amp;A271)</f>
        <v>1.8924668227946921</v>
      </c>
      <c r="D271">
        <f>SUMIFS(user_list!O:O,user_list!F:F,"&lt;="&amp;A271,user_list!G:G,"&gt;="&amp;A271,user_list!I:I,days!G271)+SUMIFS(user_list!O:O,user_list!F:F,"&lt;="&amp;A271,user_list!G:G,"&gt;="&amp;A271,user_list!I:I,days!G271-1)</f>
        <v>0</v>
      </c>
      <c r="E271" s="26">
        <f>COUNTIF(user_list!G:G,A271)</f>
        <v>0</v>
      </c>
      <c r="F271" s="48">
        <f t="shared" si="8"/>
        <v>9</v>
      </c>
      <c r="G271" s="48">
        <f t="shared" si="9"/>
        <v>2015</v>
      </c>
    </row>
    <row r="272" spans="1:7" x14ac:dyDescent="0.3">
      <c r="A272" s="51">
        <v>42275</v>
      </c>
      <c r="B272">
        <f>SUMIFS(user_list!O:O,user_list!F:F,"&lt;="&amp;A272,user_list!G:G,"&gt;="&amp;A272)</f>
        <v>0.7589648928788274</v>
      </c>
      <c r="C272">
        <f>SUMIFS(user_list!P:P,user_list!F:F,"&lt;="&amp;A272,user_list!G:G,"&gt;="&amp;A272)</f>
        <v>1.8924668227946921</v>
      </c>
      <c r="D272">
        <f>SUMIFS(user_list!O:O,user_list!F:F,"&lt;="&amp;A272,user_list!G:G,"&gt;="&amp;A272,user_list!I:I,days!G272)+SUMIFS(user_list!O:O,user_list!F:F,"&lt;="&amp;A272,user_list!G:G,"&gt;="&amp;A272,user_list!I:I,days!G272-1)</f>
        <v>0</v>
      </c>
      <c r="E272" s="26">
        <f>COUNTIF(user_list!G:G,A272)</f>
        <v>0</v>
      </c>
      <c r="F272" s="48">
        <f t="shared" si="8"/>
        <v>9</v>
      </c>
      <c r="G272" s="48">
        <f t="shared" si="9"/>
        <v>2015</v>
      </c>
    </row>
    <row r="273" spans="1:7" x14ac:dyDescent="0.3">
      <c r="A273" s="51">
        <v>42276</v>
      </c>
      <c r="B273">
        <f>SUMIFS(user_list!O:O,user_list!F:F,"&lt;="&amp;A273,user_list!G:G,"&gt;="&amp;A273)</f>
        <v>0.7589648928788274</v>
      </c>
      <c r="C273">
        <f>SUMIFS(user_list!P:P,user_list!F:F,"&lt;="&amp;A273,user_list!G:G,"&gt;="&amp;A273)</f>
        <v>1.8924668227946921</v>
      </c>
      <c r="D273">
        <f>SUMIFS(user_list!O:O,user_list!F:F,"&lt;="&amp;A273,user_list!G:G,"&gt;="&amp;A273,user_list!I:I,days!G273)+SUMIFS(user_list!O:O,user_list!F:F,"&lt;="&amp;A273,user_list!G:G,"&gt;="&amp;A273,user_list!I:I,days!G273-1)</f>
        <v>0</v>
      </c>
      <c r="E273" s="26">
        <f>COUNTIF(user_list!G:G,A273)</f>
        <v>0</v>
      </c>
      <c r="F273" s="48">
        <f t="shared" si="8"/>
        <v>9</v>
      </c>
      <c r="G273" s="48">
        <f t="shared" si="9"/>
        <v>2015</v>
      </c>
    </row>
    <row r="274" spans="1:7" x14ac:dyDescent="0.3">
      <c r="A274" s="51">
        <v>42277</v>
      </c>
      <c r="B274">
        <f>SUMIFS(user_list!O:O,user_list!F:F,"&lt;="&amp;A274,user_list!G:G,"&gt;="&amp;A274)</f>
        <v>0.7589648928788274</v>
      </c>
      <c r="C274">
        <f>SUMIFS(user_list!P:P,user_list!F:F,"&lt;="&amp;A274,user_list!G:G,"&gt;="&amp;A274)</f>
        <v>1.8924668227946921</v>
      </c>
      <c r="D274">
        <f>SUMIFS(user_list!O:O,user_list!F:F,"&lt;="&amp;A274,user_list!G:G,"&gt;="&amp;A274,user_list!I:I,days!G274)+SUMIFS(user_list!O:O,user_list!F:F,"&lt;="&amp;A274,user_list!G:G,"&gt;="&amp;A274,user_list!I:I,days!G274-1)</f>
        <v>0</v>
      </c>
      <c r="E274" s="26">
        <f>COUNTIF(user_list!G:G,A274)</f>
        <v>0</v>
      </c>
      <c r="F274" s="48">
        <f t="shared" si="8"/>
        <v>9</v>
      </c>
      <c r="G274" s="48">
        <f t="shared" si="9"/>
        <v>2015</v>
      </c>
    </row>
    <row r="275" spans="1:7" x14ac:dyDescent="0.3">
      <c r="A275" s="51">
        <v>42278</v>
      </c>
      <c r="B275">
        <f>SUMIFS(user_list!O:O,user_list!F:F,"&lt;="&amp;A275,user_list!G:G,"&gt;="&amp;A275)</f>
        <v>0.7589648928788274</v>
      </c>
      <c r="C275">
        <f>SUMIFS(user_list!P:P,user_list!F:F,"&lt;="&amp;A275,user_list!G:G,"&gt;="&amp;A275)</f>
        <v>1.8924668227946921</v>
      </c>
      <c r="D275">
        <f>SUMIFS(user_list!O:O,user_list!F:F,"&lt;="&amp;A275,user_list!G:G,"&gt;="&amp;A275,user_list!I:I,days!G275)+SUMIFS(user_list!O:O,user_list!F:F,"&lt;="&amp;A275,user_list!G:G,"&gt;="&amp;A275,user_list!I:I,days!G275-1)</f>
        <v>0</v>
      </c>
      <c r="E275" s="26">
        <f>COUNTIF(user_list!G:G,A275)</f>
        <v>0</v>
      </c>
      <c r="F275" s="48">
        <f t="shared" si="8"/>
        <v>10</v>
      </c>
      <c r="G275" s="48">
        <f t="shared" si="9"/>
        <v>2015</v>
      </c>
    </row>
    <row r="276" spans="1:7" x14ac:dyDescent="0.3">
      <c r="A276" s="51">
        <v>42279</v>
      </c>
      <c r="B276">
        <f>SUMIFS(user_list!O:O,user_list!F:F,"&lt;="&amp;A276,user_list!G:G,"&gt;="&amp;A276)</f>
        <v>0.7589648928788274</v>
      </c>
      <c r="C276">
        <f>SUMIFS(user_list!P:P,user_list!F:F,"&lt;="&amp;A276,user_list!G:G,"&gt;="&amp;A276)</f>
        <v>1.8924668227946921</v>
      </c>
      <c r="D276">
        <f>SUMIFS(user_list!O:O,user_list!F:F,"&lt;="&amp;A276,user_list!G:G,"&gt;="&amp;A276,user_list!I:I,days!G276)+SUMIFS(user_list!O:O,user_list!F:F,"&lt;="&amp;A276,user_list!G:G,"&gt;="&amp;A276,user_list!I:I,days!G276-1)</f>
        <v>0</v>
      </c>
      <c r="E276" s="26">
        <f>COUNTIF(user_list!G:G,A276)</f>
        <v>0</v>
      </c>
      <c r="F276" s="48">
        <f t="shared" si="8"/>
        <v>10</v>
      </c>
      <c r="G276" s="48">
        <f t="shared" si="9"/>
        <v>2015</v>
      </c>
    </row>
    <row r="277" spans="1:7" x14ac:dyDescent="0.3">
      <c r="A277" s="51">
        <v>42280</v>
      </c>
      <c r="B277">
        <f>SUMIFS(user_list!O:O,user_list!F:F,"&lt;="&amp;A277,user_list!G:G,"&gt;="&amp;A277)</f>
        <v>0.7589648928788274</v>
      </c>
      <c r="C277">
        <f>SUMIFS(user_list!P:P,user_list!F:F,"&lt;="&amp;A277,user_list!G:G,"&gt;="&amp;A277)</f>
        <v>1.8924668227946921</v>
      </c>
      <c r="D277">
        <f>SUMIFS(user_list!O:O,user_list!F:F,"&lt;="&amp;A277,user_list!G:G,"&gt;="&amp;A277,user_list!I:I,days!G277)+SUMIFS(user_list!O:O,user_list!F:F,"&lt;="&amp;A277,user_list!G:G,"&gt;="&amp;A277,user_list!I:I,days!G277-1)</f>
        <v>0</v>
      </c>
      <c r="E277" s="26">
        <f>COUNTIF(user_list!G:G,A277)</f>
        <v>0</v>
      </c>
      <c r="F277" s="48">
        <f t="shared" si="8"/>
        <v>10</v>
      </c>
      <c r="G277" s="48">
        <f t="shared" si="9"/>
        <v>2015</v>
      </c>
    </row>
    <row r="278" spans="1:7" x14ac:dyDescent="0.3">
      <c r="A278" s="51">
        <v>42281</v>
      </c>
      <c r="B278">
        <f>SUMIFS(user_list!O:O,user_list!F:F,"&lt;="&amp;A278,user_list!G:G,"&gt;="&amp;A278)</f>
        <v>0.7589648928788274</v>
      </c>
      <c r="C278">
        <f>SUMIFS(user_list!P:P,user_list!F:F,"&lt;="&amp;A278,user_list!G:G,"&gt;="&amp;A278)</f>
        <v>1.8924668227946921</v>
      </c>
      <c r="D278">
        <f>SUMIFS(user_list!O:O,user_list!F:F,"&lt;="&amp;A278,user_list!G:G,"&gt;="&amp;A278,user_list!I:I,days!G278)+SUMIFS(user_list!O:O,user_list!F:F,"&lt;="&amp;A278,user_list!G:G,"&gt;="&amp;A278,user_list!I:I,days!G278-1)</f>
        <v>0</v>
      </c>
      <c r="E278" s="26">
        <f>COUNTIF(user_list!G:G,A278)</f>
        <v>0</v>
      </c>
      <c r="F278" s="48">
        <f t="shared" si="8"/>
        <v>10</v>
      </c>
      <c r="G278" s="48">
        <f t="shared" si="9"/>
        <v>2015</v>
      </c>
    </row>
    <row r="279" spans="1:7" x14ac:dyDescent="0.3">
      <c r="A279" s="51">
        <v>42282</v>
      </c>
      <c r="B279">
        <f>SUMIFS(user_list!O:O,user_list!F:F,"&lt;="&amp;A279,user_list!G:G,"&gt;="&amp;A279)</f>
        <v>0.7589648928788274</v>
      </c>
      <c r="C279">
        <f>SUMIFS(user_list!P:P,user_list!F:F,"&lt;="&amp;A279,user_list!G:G,"&gt;="&amp;A279)</f>
        <v>1.8924668227946921</v>
      </c>
      <c r="D279">
        <f>SUMIFS(user_list!O:O,user_list!F:F,"&lt;="&amp;A279,user_list!G:G,"&gt;="&amp;A279,user_list!I:I,days!G279)+SUMIFS(user_list!O:O,user_list!F:F,"&lt;="&amp;A279,user_list!G:G,"&gt;="&amp;A279,user_list!I:I,days!G279-1)</f>
        <v>0</v>
      </c>
      <c r="E279" s="26">
        <f>COUNTIF(user_list!G:G,A279)</f>
        <v>0</v>
      </c>
      <c r="F279" s="48">
        <f t="shared" si="8"/>
        <v>10</v>
      </c>
      <c r="G279" s="48">
        <f t="shared" si="9"/>
        <v>2015</v>
      </c>
    </row>
    <row r="280" spans="1:7" x14ac:dyDescent="0.3">
      <c r="A280" s="51">
        <v>42283</v>
      </c>
      <c r="B280">
        <f>SUMIFS(user_list!O:O,user_list!F:F,"&lt;="&amp;A280,user_list!G:G,"&gt;="&amp;A280)</f>
        <v>0.7589648928788274</v>
      </c>
      <c r="C280">
        <f>SUMIFS(user_list!P:P,user_list!F:F,"&lt;="&amp;A280,user_list!G:G,"&gt;="&amp;A280)</f>
        <v>1.8924668227946921</v>
      </c>
      <c r="D280">
        <f>SUMIFS(user_list!O:O,user_list!F:F,"&lt;="&amp;A280,user_list!G:G,"&gt;="&amp;A280,user_list!I:I,days!G280)+SUMIFS(user_list!O:O,user_list!F:F,"&lt;="&amp;A280,user_list!G:G,"&gt;="&amp;A280,user_list!I:I,days!G280-1)</f>
        <v>0</v>
      </c>
      <c r="E280" s="26">
        <f>COUNTIF(user_list!G:G,A280)</f>
        <v>0</v>
      </c>
      <c r="F280" s="48">
        <f t="shared" si="8"/>
        <v>10</v>
      </c>
      <c r="G280" s="48">
        <f t="shared" si="9"/>
        <v>2015</v>
      </c>
    </row>
    <row r="281" spans="1:7" x14ac:dyDescent="0.3">
      <c r="A281" s="51">
        <v>42284</v>
      </c>
      <c r="B281">
        <f>SUMIFS(user_list!O:O,user_list!F:F,"&lt;="&amp;A281,user_list!G:G,"&gt;="&amp;A281)</f>
        <v>0.7589648928788274</v>
      </c>
      <c r="C281">
        <f>SUMIFS(user_list!P:P,user_list!F:F,"&lt;="&amp;A281,user_list!G:G,"&gt;="&amp;A281)</f>
        <v>1.8924668227946921</v>
      </c>
      <c r="D281">
        <f>SUMIFS(user_list!O:O,user_list!F:F,"&lt;="&amp;A281,user_list!G:G,"&gt;="&amp;A281,user_list!I:I,days!G281)+SUMIFS(user_list!O:O,user_list!F:F,"&lt;="&amp;A281,user_list!G:G,"&gt;="&amp;A281,user_list!I:I,days!G281-1)</f>
        <v>0</v>
      </c>
      <c r="E281" s="26">
        <f>COUNTIF(user_list!G:G,A281)</f>
        <v>0</v>
      </c>
      <c r="F281" s="48">
        <f t="shared" si="8"/>
        <v>10</v>
      </c>
      <c r="G281" s="48">
        <f t="shared" si="9"/>
        <v>2015</v>
      </c>
    </row>
    <row r="282" spans="1:7" x14ac:dyDescent="0.3">
      <c r="A282" s="51">
        <v>42285</v>
      </c>
      <c r="B282">
        <f>SUMIFS(user_list!O:O,user_list!F:F,"&lt;="&amp;A282,user_list!G:G,"&gt;="&amp;A282)</f>
        <v>0.7589648928788274</v>
      </c>
      <c r="C282">
        <f>SUMIFS(user_list!P:P,user_list!F:F,"&lt;="&amp;A282,user_list!G:G,"&gt;="&amp;A282)</f>
        <v>1.8924668227946921</v>
      </c>
      <c r="D282">
        <f>SUMIFS(user_list!O:O,user_list!F:F,"&lt;="&amp;A282,user_list!G:G,"&gt;="&amp;A282,user_list!I:I,days!G282)+SUMIFS(user_list!O:O,user_list!F:F,"&lt;="&amp;A282,user_list!G:G,"&gt;="&amp;A282,user_list!I:I,days!G282-1)</f>
        <v>0</v>
      </c>
      <c r="E282" s="26">
        <f>COUNTIF(user_list!G:G,A282)</f>
        <v>0</v>
      </c>
      <c r="F282" s="48">
        <f t="shared" si="8"/>
        <v>10</v>
      </c>
      <c r="G282" s="48">
        <f t="shared" si="9"/>
        <v>2015</v>
      </c>
    </row>
    <row r="283" spans="1:7" x14ac:dyDescent="0.3">
      <c r="A283" s="51">
        <v>42286</v>
      </c>
      <c r="B283">
        <f>SUMIFS(user_list!O:O,user_list!F:F,"&lt;="&amp;A283,user_list!G:G,"&gt;="&amp;A283)</f>
        <v>0.7589648928788274</v>
      </c>
      <c r="C283">
        <f>SUMIFS(user_list!P:P,user_list!F:F,"&lt;="&amp;A283,user_list!G:G,"&gt;="&amp;A283)</f>
        <v>1.8924668227946921</v>
      </c>
      <c r="D283">
        <f>SUMIFS(user_list!O:O,user_list!F:F,"&lt;="&amp;A283,user_list!G:G,"&gt;="&amp;A283,user_list!I:I,days!G283)+SUMIFS(user_list!O:O,user_list!F:F,"&lt;="&amp;A283,user_list!G:G,"&gt;="&amp;A283,user_list!I:I,days!G283-1)</f>
        <v>0</v>
      </c>
      <c r="E283" s="26">
        <f>COUNTIF(user_list!G:G,A283)</f>
        <v>0</v>
      </c>
      <c r="F283" s="48">
        <f t="shared" si="8"/>
        <v>10</v>
      </c>
      <c r="G283" s="48">
        <f t="shared" si="9"/>
        <v>2015</v>
      </c>
    </row>
    <row r="284" spans="1:7" x14ac:dyDescent="0.3">
      <c r="A284" s="51">
        <v>42287</v>
      </c>
      <c r="B284">
        <f>SUMIFS(user_list!O:O,user_list!F:F,"&lt;="&amp;A284,user_list!G:G,"&gt;="&amp;A284)</f>
        <v>0.7589648928788274</v>
      </c>
      <c r="C284">
        <f>SUMIFS(user_list!P:P,user_list!F:F,"&lt;="&amp;A284,user_list!G:G,"&gt;="&amp;A284)</f>
        <v>1.8924668227946921</v>
      </c>
      <c r="D284">
        <f>SUMIFS(user_list!O:O,user_list!F:F,"&lt;="&amp;A284,user_list!G:G,"&gt;="&amp;A284,user_list!I:I,days!G284)+SUMIFS(user_list!O:O,user_list!F:F,"&lt;="&amp;A284,user_list!G:G,"&gt;="&amp;A284,user_list!I:I,days!G284-1)</f>
        <v>0</v>
      </c>
      <c r="E284" s="26">
        <f>COUNTIF(user_list!G:G,A284)</f>
        <v>0</v>
      </c>
      <c r="F284" s="48">
        <f t="shared" si="8"/>
        <v>10</v>
      </c>
      <c r="G284" s="48">
        <f t="shared" si="9"/>
        <v>2015</v>
      </c>
    </row>
    <row r="285" spans="1:7" x14ac:dyDescent="0.3">
      <c r="A285" s="51">
        <v>42288</v>
      </c>
      <c r="B285">
        <f>SUMIFS(user_list!O:O,user_list!F:F,"&lt;="&amp;A285,user_list!G:G,"&gt;="&amp;A285)</f>
        <v>0.7589648928788274</v>
      </c>
      <c r="C285">
        <f>SUMIFS(user_list!P:P,user_list!F:F,"&lt;="&amp;A285,user_list!G:G,"&gt;="&amp;A285)</f>
        <v>1.8924668227946921</v>
      </c>
      <c r="D285">
        <f>SUMIFS(user_list!O:O,user_list!F:F,"&lt;="&amp;A285,user_list!G:G,"&gt;="&amp;A285,user_list!I:I,days!G285)+SUMIFS(user_list!O:O,user_list!F:F,"&lt;="&amp;A285,user_list!G:G,"&gt;="&amp;A285,user_list!I:I,days!G285-1)</f>
        <v>0</v>
      </c>
      <c r="E285" s="26">
        <f>COUNTIF(user_list!G:G,A285)</f>
        <v>0</v>
      </c>
      <c r="F285" s="48">
        <f t="shared" si="8"/>
        <v>10</v>
      </c>
      <c r="G285" s="48">
        <f t="shared" si="9"/>
        <v>2015</v>
      </c>
    </row>
    <row r="286" spans="1:7" x14ac:dyDescent="0.3">
      <c r="A286" s="51">
        <v>42289</v>
      </c>
      <c r="B286">
        <f>SUMIFS(user_list!O:O,user_list!F:F,"&lt;="&amp;A286,user_list!G:G,"&gt;="&amp;A286)</f>
        <v>0.7589648928788274</v>
      </c>
      <c r="C286">
        <f>SUMIFS(user_list!P:P,user_list!F:F,"&lt;="&amp;A286,user_list!G:G,"&gt;="&amp;A286)</f>
        <v>1.8924668227946921</v>
      </c>
      <c r="D286">
        <f>SUMIFS(user_list!O:O,user_list!F:F,"&lt;="&amp;A286,user_list!G:G,"&gt;="&amp;A286,user_list!I:I,days!G286)+SUMIFS(user_list!O:O,user_list!F:F,"&lt;="&amp;A286,user_list!G:G,"&gt;="&amp;A286,user_list!I:I,days!G286-1)</f>
        <v>0</v>
      </c>
      <c r="E286" s="26">
        <f>COUNTIF(user_list!G:G,A286)</f>
        <v>0</v>
      </c>
      <c r="F286" s="48">
        <f t="shared" si="8"/>
        <v>10</v>
      </c>
      <c r="G286" s="48">
        <f t="shared" si="9"/>
        <v>2015</v>
      </c>
    </row>
    <row r="287" spans="1:7" x14ac:dyDescent="0.3">
      <c r="A287" s="51">
        <v>42290</v>
      </c>
      <c r="B287">
        <f>SUMIFS(user_list!O:O,user_list!F:F,"&lt;="&amp;A287,user_list!G:G,"&gt;="&amp;A287)</f>
        <v>0.7589648928788274</v>
      </c>
      <c r="C287">
        <f>SUMIFS(user_list!P:P,user_list!F:F,"&lt;="&amp;A287,user_list!G:G,"&gt;="&amp;A287)</f>
        <v>1.8924668227946921</v>
      </c>
      <c r="D287">
        <f>SUMIFS(user_list!O:O,user_list!F:F,"&lt;="&amp;A287,user_list!G:G,"&gt;="&amp;A287,user_list!I:I,days!G287)+SUMIFS(user_list!O:O,user_list!F:F,"&lt;="&amp;A287,user_list!G:G,"&gt;="&amp;A287,user_list!I:I,days!G287-1)</f>
        <v>0</v>
      </c>
      <c r="E287" s="26">
        <f>COUNTIF(user_list!G:G,A287)</f>
        <v>0</v>
      </c>
      <c r="F287" s="48">
        <f t="shared" si="8"/>
        <v>10</v>
      </c>
      <c r="G287" s="48">
        <f t="shared" si="9"/>
        <v>2015</v>
      </c>
    </row>
    <row r="288" spans="1:7" x14ac:dyDescent="0.3">
      <c r="A288" s="51">
        <v>42291</v>
      </c>
      <c r="B288">
        <f>SUMIFS(user_list!O:O,user_list!F:F,"&lt;="&amp;A288,user_list!G:G,"&gt;="&amp;A288)</f>
        <v>0.7589648928788274</v>
      </c>
      <c r="C288">
        <f>SUMIFS(user_list!P:P,user_list!F:F,"&lt;="&amp;A288,user_list!G:G,"&gt;="&amp;A288)</f>
        <v>1.8924668227946921</v>
      </c>
      <c r="D288">
        <f>SUMIFS(user_list!O:O,user_list!F:F,"&lt;="&amp;A288,user_list!G:G,"&gt;="&amp;A288,user_list!I:I,days!G288)+SUMIFS(user_list!O:O,user_list!F:F,"&lt;="&amp;A288,user_list!G:G,"&gt;="&amp;A288,user_list!I:I,days!G288-1)</f>
        <v>0</v>
      </c>
      <c r="E288" s="26">
        <f>COUNTIF(user_list!G:G,A288)</f>
        <v>0</v>
      </c>
      <c r="F288" s="48">
        <f t="shared" si="8"/>
        <v>10</v>
      </c>
      <c r="G288" s="48">
        <f t="shared" si="9"/>
        <v>2015</v>
      </c>
    </row>
    <row r="289" spans="1:7" x14ac:dyDescent="0.3">
      <c r="A289" s="51">
        <v>42292</v>
      </c>
      <c r="B289">
        <f>SUMIFS(user_list!O:O,user_list!F:F,"&lt;="&amp;A289,user_list!G:G,"&gt;="&amp;A289)</f>
        <v>0.7589648928788274</v>
      </c>
      <c r="C289">
        <f>SUMIFS(user_list!P:P,user_list!F:F,"&lt;="&amp;A289,user_list!G:G,"&gt;="&amp;A289)</f>
        <v>1.8924668227946921</v>
      </c>
      <c r="D289">
        <f>SUMIFS(user_list!O:O,user_list!F:F,"&lt;="&amp;A289,user_list!G:G,"&gt;="&amp;A289,user_list!I:I,days!G289)+SUMIFS(user_list!O:O,user_list!F:F,"&lt;="&amp;A289,user_list!G:G,"&gt;="&amp;A289,user_list!I:I,days!G289-1)</f>
        <v>0</v>
      </c>
      <c r="E289" s="26">
        <f>COUNTIF(user_list!G:G,A289)</f>
        <v>0</v>
      </c>
      <c r="F289" s="48">
        <f t="shared" si="8"/>
        <v>10</v>
      </c>
      <c r="G289" s="48">
        <f t="shared" si="9"/>
        <v>2015</v>
      </c>
    </row>
    <row r="290" spans="1:7" x14ac:dyDescent="0.3">
      <c r="A290" s="51">
        <v>42293</v>
      </c>
      <c r="B290">
        <f>SUMIFS(user_list!O:O,user_list!F:F,"&lt;="&amp;A290,user_list!G:G,"&gt;="&amp;A290)</f>
        <v>0.7589648928788274</v>
      </c>
      <c r="C290">
        <f>SUMIFS(user_list!P:P,user_list!F:F,"&lt;="&amp;A290,user_list!G:G,"&gt;="&amp;A290)</f>
        <v>1.8924668227946921</v>
      </c>
      <c r="D290">
        <f>SUMIFS(user_list!O:O,user_list!F:F,"&lt;="&amp;A290,user_list!G:G,"&gt;="&amp;A290,user_list!I:I,days!G290)+SUMIFS(user_list!O:O,user_list!F:F,"&lt;="&amp;A290,user_list!G:G,"&gt;="&amp;A290,user_list!I:I,days!G290-1)</f>
        <v>0</v>
      </c>
      <c r="E290" s="26">
        <f>COUNTIF(user_list!G:G,A290)</f>
        <v>0</v>
      </c>
      <c r="F290" s="48">
        <f t="shared" si="8"/>
        <v>10</v>
      </c>
      <c r="G290" s="48">
        <f t="shared" si="9"/>
        <v>2015</v>
      </c>
    </row>
    <row r="291" spans="1:7" x14ac:dyDescent="0.3">
      <c r="A291" s="51">
        <v>42294</v>
      </c>
      <c r="B291">
        <f>SUMIFS(user_list!O:O,user_list!F:F,"&lt;="&amp;A291,user_list!G:G,"&gt;="&amp;A291)</f>
        <v>0.7589648928788274</v>
      </c>
      <c r="C291">
        <f>SUMIFS(user_list!P:P,user_list!F:F,"&lt;="&amp;A291,user_list!G:G,"&gt;="&amp;A291)</f>
        <v>1.8924668227946921</v>
      </c>
      <c r="D291">
        <f>SUMIFS(user_list!O:O,user_list!F:F,"&lt;="&amp;A291,user_list!G:G,"&gt;="&amp;A291,user_list!I:I,days!G291)+SUMIFS(user_list!O:O,user_list!F:F,"&lt;="&amp;A291,user_list!G:G,"&gt;="&amp;A291,user_list!I:I,days!G291-1)</f>
        <v>0</v>
      </c>
      <c r="E291" s="26">
        <f>COUNTIF(user_list!G:G,A291)</f>
        <v>0</v>
      </c>
      <c r="F291" s="48">
        <f t="shared" si="8"/>
        <v>10</v>
      </c>
      <c r="G291" s="48">
        <f t="shared" si="9"/>
        <v>2015</v>
      </c>
    </row>
    <row r="292" spans="1:7" x14ac:dyDescent="0.3">
      <c r="A292" s="51">
        <v>42295</v>
      </c>
      <c r="B292">
        <f>SUMIFS(user_list!O:O,user_list!F:F,"&lt;="&amp;A292,user_list!G:G,"&gt;="&amp;A292)</f>
        <v>0.7589648928788274</v>
      </c>
      <c r="C292">
        <f>SUMIFS(user_list!P:P,user_list!F:F,"&lt;="&amp;A292,user_list!G:G,"&gt;="&amp;A292)</f>
        <v>1.8924668227946921</v>
      </c>
      <c r="D292">
        <f>SUMIFS(user_list!O:O,user_list!F:F,"&lt;="&amp;A292,user_list!G:G,"&gt;="&amp;A292,user_list!I:I,days!G292)+SUMIFS(user_list!O:O,user_list!F:F,"&lt;="&amp;A292,user_list!G:G,"&gt;="&amp;A292,user_list!I:I,days!G292-1)</f>
        <v>0</v>
      </c>
      <c r="E292" s="26">
        <f>COUNTIF(user_list!G:G,A292)</f>
        <v>0</v>
      </c>
      <c r="F292" s="48">
        <f t="shared" si="8"/>
        <v>10</v>
      </c>
      <c r="G292" s="48">
        <f t="shared" si="9"/>
        <v>2015</v>
      </c>
    </row>
    <row r="293" spans="1:7" x14ac:dyDescent="0.3">
      <c r="A293" s="51">
        <v>42296</v>
      </c>
      <c r="B293">
        <f>SUMIFS(user_list!O:O,user_list!F:F,"&lt;="&amp;A293,user_list!G:G,"&gt;="&amp;A293)</f>
        <v>0.7589648928788274</v>
      </c>
      <c r="C293">
        <f>SUMIFS(user_list!P:P,user_list!F:F,"&lt;="&amp;A293,user_list!G:G,"&gt;="&amp;A293)</f>
        <v>1.8924668227946921</v>
      </c>
      <c r="D293">
        <f>SUMIFS(user_list!O:O,user_list!F:F,"&lt;="&amp;A293,user_list!G:G,"&gt;="&amp;A293,user_list!I:I,days!G293)+SUMIFS(user_list!O:O,user_list!F:F,"&lt;="&amp;A293,user_list!G:G,"&gt;="&amp;A293,user_list!I:I,days!G293-1)</f>
        <v>0</v>
      </c>
      <c r="E293" s="26">
        <f>COUNTIF(user_list!G:G,A293)</f>
        <v>0</v>
      </c>
      <c r="F293" s="48">
        <f t="shared" si="8"/>
        <v>10</v>
      </c>
      <c r="G293" s="48">
        <f t="shared" si="9"/>
        <v>2015</v>
      </c>
    </row>
    <row r="294" spans="1:7" x14ac:dyDescent="0.3">
      <c r="A294" s="51">
        <v>42297</v>
      </c>
      <c r="B294">
        <f>SUMIFS(user_list!O:O,user_list!F:F,"&lt;="&amp;A294,user_list!G:G,"&gt;="&amp;A294)</f>
        <v>0.7589648928788274</v>
      </c>
      <c r="C294">
        <f>SUMIFS(user_list!P:P,user_list!F:F,"&lt;="&amp;A294,user_list!G:G,"&gt;="&amp;A294)</f>
        <v>1.8924668227946921</v>
      </c>
      <c r="D294">
        <f>SUMIFS(user_list!O:O,user_list!F:F,"&lt;="&amp;A294,user_list!G:G,"&gt;="&amp;A294,user_list!I:I,days!G294)+SUMIFS(user_list!O:O,user_list!F:F,"&lt;="&amp;A294,user_list!G:G,"&gt;="&amp;A294,user_list!I:I,days!G294-1)</f>
        <v>0</v>
      </c>
      <c r="E294" s="26">
        <f>COUNTIF(user_list!G:G,A294)</f>
        <v>0</v>
      </c>
      <c r="F294" s="48">
        <f t="shared" si="8"/>
        <v>10</v>
      </c>
      <c r="G294" s="48">
        <f t="shared" si="9"/>
        <v>2015</v>
      </c>
    </row>
    <row r="295" spans="1:7" x14ac:dyDescent="0.3">
      <c r="A295" s="51">
        <v>42298</v>
      </c>
      <c r="B295">
        <f>SUMIFS(user_list!O:O,user_list!F:F,"&lt;="&amp;A295,user_list!G:G,"&gt;="&amp;A295)</f>
        <v>0.7589648928788274</v>
      </c>
      <c r="C295">
        <f>SUMIFS(user_list!P:P,user_list!F:F,"&lt;="&amp;A295,user_list!G:G,"&gt;="&amp;A295)</f>
        <v>1.8924668227946921</v>
      </c>
      <c r="D295">
        <f>SUMIFS(user_list!O:O,user_list!F:F,"&lt;="&amp;A295,user_list!G:G,"&gt;="&amp;A295,user_list!I:I,days!G295)+SUMIFS(user_list!O:O,user_list!F:F,"&lt;="&amp;A295,user_list!G:G,"&gt;="&amp;A295,user_list!I:I,days!G295-1)</f>
        <v>0</v>
      </c>
      <c r="E295" s="26">
        <f>COUNTIF(user_list!G:G,A295)</f>
        <v>0</v>
      </c>
      <c r="F295" s="48">
        <f t="shared" si="8"/>
        <v>10</v>
      </c>
      <c r="G295" s="48">
        <f t="shared" si="9"/>
        <v>2015</v>
      </c>
    </row>
    <row r="296" spans="1:7" x14ac:dyDescent="0.3">
      <c r="A296" s="51">
        <v>42299</v>
      </c>
      <c r="B296">
        <f>SUMIFS(user_list!O:O,user_list!F:F,"&lt;="&amp;A296,user_list!G:G,"&gt;="&amp;A296)</f>
        <v>0.7589648928788274</v>
      </c>
      <c r="C296">
        <f>SUMIFS(user_list!P:P,user_list!F:F,"&lt;="&amp;A296,user_list!G:G,"&gt;="&amp;A296)</f>
        <v>1.8924668227946921</v>
      </c>
      <c r="D296">
        <f>SUMIFS(user_list!O:O,user_list!F:F,"&lt;="&amp;A296,user_list!G:G,"&gt;="&amp;A296,user_list!I:I,days!G296)+SUMIFS(user_list!O:O,user_list!F:F,"&lt;="&amp;A296,user_list!G:G,"&gt;="&amp;A296,user_list!I:I,days!G296-1)</f>
        <v>0</v>
      </c>
      <c r="E296" s="26">
        <f>COUNTIF(user_list!G:G,A296)</f>
        <v>0</v>
      </c>
      <c r="F296" s="48">
        <f t="shared" si="8"/>
        <v>10</v>
      </c>
      <c r="G296" s="48">
        <f t="shared" si="9"/>
        <v>2015</v>
      </c>
    </row>
    <row r="297" spans="1:7" x14ac:dyDescent="0.3">
      <c r="A297" s="51">
        <v>42300</v>
      </c>
      <c r="B297">
        <f>SUMIFS(user_list!O:O,user_list!F:F,"&lt;="&amp;A297,user_list!G:G,"&gt;="&amp;A297)</f>
        <v>0.7589648928788274</v>
      </c>
      <c r="C297">
        <f>SUMIFS(user_list!P:P,user_list!F:F,"&lt;="&amp;A297,user_list!G:G,"&gt;="&amp;A297)</f>
        <v>1.8924668227946921</v>
      </c>
      <c r="D297">
        <f>SUMIFS(user_list!O:O,user_list!F:F,"&lt;="&amp;A297,user_list!G:G,"&gt;="&amp;A297,user_list!I:I,days!G297)+SUMIFS(user_list!O:O,user_list!F:F,"&lt;="&amp;A297,user_list!G:G,"&gt;="&amp;A297,user_list!I:I,days!G297-1)</f>
        <v>0</v>
      </c>
      <c r="E297" s="26">
        <f>COUNTIF(user_list!G:G,A297)</f>
        <v>0</v>
      </c>
      <c r="F297" s="48">
        <f t="shared" si="8"/>
        <v>10</v>
      </c>
      <c r="G297" s="48">
        <f t="shared" si="9"/>
        <v>2015</v>
      </c>
    </row>
    <row r="298" spans="1:7" x14ac:dyDescent="0.3">
      <c r="A298" s="51">
        <v>42301</v>
      </c>
      <c r="B298">
        <f>SUMIFS(user_list!O:O,user_list!F:F,"&lt;="&amp;A298,user_list!G:G,"&gt;="&amp;A298)</f>
        <v>0.7589648928788274</v>
      </c>
      <c r="C298">
        <f>SUMIFS(user_list!P:P,user_list!F:F,"&lt;="&amp;A298,user_list!G:G,"&gt;="&amp;A298)</f>
        <v>1.8924668227946921</v>
      </c>
      <c r="D298">
        <f>SUMIFS(user_list!O:O,user_list!F:F,"&lt;="&amp;A298,user_list!G:G,"&gt;="&amp;A298,user_list!I:I,days!G298)+SUMIFS(user_list!O:O,user_list!F:F,"&lt;="&amp;A298,user_list!G:G,"&gt;="&amp;A298,user_list!I:I,days!G298-1)</f>
        <v>0</v>
      </c>
      <c r="E298" s="26">
        <f>COUNTIF(user_list!G:G,A298)</f>
        <v>0</v>
      </c>
      <c r="F298" s="48">
        <f t="shared" si="8"/>
        <v>10</v>
      </c>
      <c r="G298" s="48">
        <f t="shared" si="9"/>
        <v>2015</v>
      </c>
    </row>
    <row r="299" spans="1:7" x14ac:dyDescent="0.3">
      <c r="A299" s="51">
        <v>42302</v>
      </c>
      <c r="B299">
        <f>SUMIFS(user_list!O:O,user_list!F:F,"&lt;="&amp;A299,user_list!G:G,"&gt;="&amp;A299)</f>
        <v>0.7589648928788274</v>
      </c>
      <c r="C299">
        <f>SUMIFS(user_list!P:P,user_list!F:F,"&lt;="&amp;A299,user_list!G:G,"&gt;="&amp;A299)</f>
        <v>1.8924668227946921</v>
      </c>
      <c r="D299">
        <f>SUMIFS(user_list!O:O,user_list!F:F,"&lt;="&amp;A299,user_list!G:G,"&gt;="&amp;A299,user_list!I:I,days!G299)+SUMIFS(user_list!O:O,user_list!F:F,"&lt;="&amp;A299,user_list!G:G,"&gt;="&amp;A299,user_list!I:I,days!G299-1)</f>
        <v>0</v>
      </c>
      <c r="E299" s="26">
        <f>COUNTIF(user_list!G:G,A299)</f>
        <v>0</v>
      </c>
      <c r="F299" s="48">
        <f t="shared" si="8"/>
        <v>10</v>
      </c>
      <c r="G299" s="48">
        <f t="shared" si="9"/>
        <v>2015</v>
      </c>
    </row>
    <row r="300" spans="1:7" x14ac:dyDescent="0.3">
      <c r="A300" s="51">
        <v>42303</v>
      </c>
      <c r="B300">
        <f>SUMIFS(user_list!O:O,user_list!F:F,"&lt;="&amp;A300,user_list!G:G,"&gt;="&amp;A300)</f>
        <v>0.7589648928788274</v>
      </c>
      <c r="C300">
        <f>SUMIFS(user_list!P:P,user_list!F:F,"&lt;="&amp;A300,user_list!G:G,"&gt;="&amp;A300)</f>
        <v>1.8924668227946921</v>
      </c>
      <c r="D300">
        <f>SUMIFS(user_list!O:O,user_list!F:F,"&lt;="&amp;A300,user_list!G:G,"&gt;="&amp;A300,user_list!I:I,days!G300)+SUMIFS(user_list!O:O,user_list!F:F,"&lt;="&amp;A300,user_list!G:G,"&gt;="&amp;A300,user_list!I:I,days!G300-1)</f>
        <v>0</v>
      </c>
      <c r="E300" s="26">
        <f>COUNTIF(user_list!G:G,A300)</f>
        <v>0</v>
      </c>
      <c r="F300" s="48">
        <f t="shared" si="8"/>
        <v>10</v>
      </c>
      <c r="G300" s="48">
        <f t="shared" si="9"/>
        <v>2015</v>
      </c>
    </row>
    <row r="301" spans="1:7" x14ac:dyDescent="0.3">
      <c r="A301" s="51">
        <v>42304</v>
      </c>
      <c r="B301">
        <f>SUMIFS(user_list!O:O,user_list!F:F,"&lt;="&amp;A301,user_list!G:G,"&gt;="&amp;A301)</f>
        <v>0.7589648928788274</v>
      </c>
      <c r="C301">
        <f>SUMIFS(user_list!P:P,user_list!F:F,"&lt;="&amp;A301,user_list!G:G,"&gt;="&amp;A301)</f>
        <v>1.8924668227946921</v>
      </c>
      <c r="D301">
        <f>SUMIFS(user_list!O:O,user_list!F:F,"&lt;="&amp;A301,user_list!G:G,"&gt;="&amp;A301,user_list!I:I,days!G301)+SUMIFS(user_list!O:O,user_list!F:F,"&lt;="&amp;A301,user_list!G:G,"&gt;="&amp;A301,user_list!I:I,days!G301-1)</f>
        <v>0</v>
      </c>
      <c r="E301" s="26">
        <f>COUNTIF(user_list!G:G,A301)</f>
        <v>0</v>
      </c>
      <c r="F301" s="48">
        <f t="shared" si="8"/>
        <v>10</v>
      </c>
      <c r="G301" s="48">
        <f t="shared" si="9"/>
        <v>2015</v>
      </c>
    </row>
    <row r="302" spans="1:7" x14ac:dyDescent="0.3">
      <c r="A302" s="51">
        <v>42305</v>
      </c>
      <c r="B302">
        <f>SUMIFS(user_list!O:O,user_list!F:F,"&lt;="&amp;A302,user_list!G:G,"&gt;="&amp;A302)</f>
        <v>0.7589648928788274</v>
      </c>
      <c r="C302">
        <f>SUMIFS(user_list!P:P,user_list!F:F,"&lt;="&amp;A302,user_list!G:G,"&gt;="&amp;A302)</f>
        <v>1.8924668227946921</v>
      </c>
      <c r="D302">
        <f>SUMIFS(user_list!O:O,user_list!F:F,"&lt;="&amp;A302,user_list!G:G,"&gt;="&amp;A302,user_list!I:I,days!G302)+SUMIFS(user_list!O:O,user_list!F:F,"&lt;="&amp;A302,user_list!G:G,"&gt;="&amp;A302,user_list!I:I,days!G302-1)</f>
        <v>0</v>
      </c>
      <c r="E302" s="26">
        <f>COUNTIF(user_list!G:G,A302)</f>
        <v>0</v>
      </c>
      <c r="F302" s="48">
        <f t="shared" si="8"/>
        <v>10</v>
      </c>
      <c r="G302" s="48">
        <f t="shared" si="9"/>
        <v>2015</v>
      </c>
    </row>
    <row r="303" spans="1:7" x14ac:dyDescent="0.3">
      <c r="A303" s="51">
        <v>42306</v>
      </c>
      <c r="B303">
        <f>SUMIFS(user_list!O:O,user_list!F:F,"&lt;="&amp;A303,user_list!G:G,"&gt;="&amp;A303)</f>
        <v>0.7589648928788274</v>
      </c>
      <c r="C303">
        <f>SUMIFS(user_list!P:P,user_list!F:F,"&lt;="&amp;A303,user_list!G:G,"&gt;="&amp;A303)</f>
        <v>1.8924668227946921</v>
      </c>
      <c r="D303">
        <f>SUMIFS(user_list!O:O,user_list!F:F,"&lt;="&amp;A303,user_list!G:G,"&gt;="&amp;A303,user_list!I:I,days!G303)+SUMIFS(user_list!O:O,user_list!F:F,"&lt;="&amp;A303,user_list!G:G,"&gt;="&amp;A303,user_list!I:I,days!G303-1)</f>
        <v>0</v>
      </c>
      <c r="E303" s="26">
        <f>COUNTIF(user_list!G:G,A303)</f>
        <v>0</v>
      </c>
      <c r="F303" s="48">
        <f t="shared" si="8"/>
        <v>10</v>
      </c>
      <c r="G303" s="48">
        <f t="shared" si="9"/>
        <v>2015</v>
      </c>
    </row>
    <row r="304" spans="1:7" x14ac:dyDescent="0.3">
      <c r="A304" s="51">
        <v>42307</v>
      </c>
      <c r="B304">
        <f>SUMIFS(user_list!O:O,user_list!F:F,"&lt;="&amp;A304,user_list!G:G,"&gt;="&amp;A304)</f>
        <v>0.7589648928788274</v>
      </c>
      <c r="C304">
        <f>SUMIFS(user_list!P:P,user_list!F:F,"&lt;="&amp;A304,user_list!G:G,"&gt;="&amp;A304)</f>
        <v>1.8924668227946921</v>
      </c>
      <c r="D304">
        <f>SUMIFS(user_list!O:O,user_list!F:F,"&lt;="&amp;A304,user_list!G:G,"&gt;="&amp;A304,user_list!I:I,days!G304)+SUMIFS(user_list!O:O,user_list!F:F,"&lt;="&amp;A304,user_list!G:G,"&gt;="&amp;A304,user_list!I:I,days!G304-1)</f>
        <v>0</v>
      </c>
      <c r="E304" s="26">
        <f>COUNTIF(user_list!G:G,A304)</f>
        <v>0</v>
      </c>
      <c r="F304" s="48">
        <f t="shared" si="8"/>
        <v>10</v>
      </c>
      <c r="G304" s="48">
        <f t="shared" si="9"/>
        <v>2015</v>
      </c>
    </row>
    <row r="305" spans="1:7" x14ac:dyDescent="0.3">
      <c r="A305" s="51">
        <v>42308</v>
      </c>
      <c r="B305">
        <f>SUMIFS(user_list!O:O,user_list!F:F,"&lt;="&amp;A305,user_list!G:G,"&gt;="&amp;A305)</f>
        <v>0.7589648928788274</v>
      </c>
      <c r="C305">
        <f>SUMIFS(user_list!P:P,user_list!F:F,"&lt;="&amp;A305,user_list!G:G,"&gt;="&amp;A305)</f>
        <v>1.8924668227946921</v>
      </c>
      <c r="D305">
        <f>SUMIFS(user_list!O:O,user_list!F:F,"&lt;="&amp;A305,user_list!G:G,"&gt;="&amp;A305,user_list!I:I,days!G305)+SUMIFS(user_list!O:O,user_list!F:F,"&lt;="&amp;A305,user_list!G:G,"&gt;="&amp;A305,user_list!I:I,days!G305-1)</f>
        <v>0</v>
      </c>
      <c r="E305" s="26">
        <f>COUNTIF(user_list!G:G,A305)</f>
        <v>0</v>
      </c>
      <c r="F305" s="48">
        <f t="shared" si="8"/>
        <v>10</v>
      </c>
      <c r="G305" s="48">
        <f t="shared" si="9"/>
        <v>2015</v>
      </c>
    </row>
    <row r="306" spans="1:7" x14ac:dyDescent="0.3">
      <c r="A306" s="51">
        <v>42309</v>
      </c>
      <c r="B306">
        <f>SUMIFS(user_list!O:O,user_list!F:F,"&lt;="&amp;A306,user_list!G:G,"&gt;="&amp;A306)</f>
        <v>0.7589648928788274</v>
      </c>
      <c r="C306">
        <f>SUMIFS(user_list!P:P,user_list!F:F,"&lt;="&amp;A306,user_list!G:G,"&gt;="&amp;A306)</f>
        <v>1.8924668227946921</v>
      </c>
      <c r="D306">
        <f>SUMIFS(user_list!O:O,user_list!F:F,"&lt;="&amp;A306,user_list!G:G,"&gt;="&amp;A306,user_list!I:I,days!G306)+SUMIFS(user_list!O:O,user_list!F:F,"&lt;="&amp;A306,user_list!G:G,"&gt;="&amp;A306,user_list!I:I,days!G306-1)</f>
        <v>0</v>
      </c>
      <c r="E306" s="26">
        <f>COUNTIF(user_list!G:G,A306)</f>
        <v>0</v>
      </c>
      <c r="F306" s="48">
        <f t="shared" si="8"/>
        <v>11</v>
      </c>
      <c r="G306" s="48">
        <f t="shared" si="9"/>
        <v>2015</v>
      </c>
    </row>
    <row r="307" spans="1:7" x14ac:dyDescent="0.3">
      <c r="A307" s="51">
        <v>42310</v>
      </c>
      <c r="B307">
        <f>SUMIFS(user_list!O:O,user_list!F:F,"&lt;="&amp;A307,user_list!G:G,"&gt;="&amp;A307)</f>
        <v>0.7589648928788274</v>
      </c>
      <c r="C307">
        <f>SUMIFS(user_list!P:P,user_list!F:F,"&lt;="&amp;A307,user_list!G:G,"&gt;="&amp;A307)</f>
        <v>1.8924668227946921</v>
      </c>
      <c r="D307">
        <f>SUMIFS(user_list!O:O,user_list!F:F,"&lt;="&amp;A307,user_list!G:G,"&gt;="&amp;A307,user_list!I:I,days!G307)+SUMIFS(user_list!O:O,user_list!F:F,"&lt;="&amp;A307,user_list!G:G,"&gt;="&amp;A307,user_list!I:I,days!G307-1)</f>
        <v>0</v>
      </c>
      <c r="E307" s="26">
        <f>COUNTIF(user_list!G:G,A307)</f>
        <v>0</v>
      </c>
      <c r="F307" s="48">
        <f t="shared" si="8"/>
        <v>11</v>
      </c>
      <c r="G307" s="48">
        <f t="shared" si="9"/>
        <v>2015</v>
      </c>
    </row>
    <row r="308" spans="1:7" x14ac:dyDescent="0.3">
      <c r="A308" s="51">
        <v>42311</v>
      </c>
      <c r="B308">
        <f>SUMIFS(user_list!O:O,user_list!F:F,"&lt;="&amp;A308,user_list!G:G,"&gt;="&amp;A308)</f>
        <v>0.7589648928788274</v>
      </c>
      <c r="C308">
        <f>SUMIFS(user_list!P:P,user_list!F:F,"&lt;="&amp;A308,user_list!G:G,"&gt;="&amp;A308)</f>
        <v>1.8924668227946921</v>
      </c>
      <c r="D308">
        <f>SUMIFS(user_list!O:O,user_list!F:F,"&lt;="&amp;A308,user_list!G:G,"&gt;="&amp;A308,user_list!I:I,days!G308)+SUMIFS(user_list!O:O,user_list!F:F,"&lt;="&amp;A308,user_list!G:G,"&gt;="&amp;A308,user_list!I:I,days!G308-1)</f>
        <v>0</v>
      </c>
      <c r="E308" s="26">
        <f>COUNTIF(user_list!G:G,A308)</f>
        <v>0</v>
      </c>
      <c r="F308" s="48">
        <f t="shared" si="8"/>
        <v>11</v>
      </c>
      <c r="G308" s="48">
        <f t="shared" si="9"/>
        <v>2015</v>
      </c>
    </row>
    <row r="309" spans="1:7" x14ac:dyDescent="0.3">
      <c r="A309" s="51">
        <v>42312</v>
      </c>
      <c r="B309">
        <f>SUMIFS(user_list!O:O,user_list!F:F,"&lt;="&amp;A309,user_list!G:G,"&gt;="&amp;A309)</f>
        <v>0.7589648928788274</v>
      </c>
      <c r="C309">
        <f>SUMIFS(user_list!P:P,user_list!F:F,"&lt;="&amp;A309,user_list!G:G,"&gt;="&amp;A309)</f>
        <v>1.8924668227946921</v>
      </c>
      <c r="D309">
        <f>SUMIFS(user_list!O:O,user_list!F:F,"&lt;="&amp;A309,user_list!G:G,"&gt;="&amp;A309,user_list!I:I,days!G309)+SUMIFS(user_list!O:O,user_list!F:F,"&lt;="&amp;A309,user_list!G:G,"&gt;="&amp;A309,user_list!I:I,days!G309-1)</f>
        <v>0</v>
      </c>
      <c r="E309" s="26">
        <f>COUNTIF(user_list!G:G,A309)</f>
        <v>0</v>
      </c>
      <c r="F309" s="48">
        <f t="shared" si="8"/>
        <v>11</v>
      </c>
      <c r="G309" s="48">
        <f t="shared" si="9"/>
        <v>2015</v>
      </c>
    </row>
    <row r="310" spans="1:7" x14ac:dyDescent="0.3">
      <c r="A310" s="51">
        <v>42313</v>
      </c>
      <c r="B310">
        <f>SUMIFS(user_list!O:O,user_list!F:F,"&lt;="&amp;A310,user_list!G:G,"&gt;="&amp;A310)</f>
        <v>0.7589648928788274</v>
      </c>
      <c r="C310">
        <f>SUMIFS(user_list!P:P,user_list!F:F,"&lt;="&amp;A310,user_list!G:G,"&gt;="&amp;A310)</f>
        <v>1.8924668227946921</v>
      </c>
      <c r="D310">
        <f>SUMIFS(user_list!O:O,user_list!F:F,"&lt;="&amp;A310,user_list!G:G,"&gt;="&amp;A310,user_list!I:I,days!G310)+SUMIFS(user_list!O:O,user_list!F:F,"&lt;="&amp;A310,user_list!G:G,"&gt;="&amp;A310,user_list!I:I,days!G310-1)</f>
        <v>0</v>
      </c>
      <c r="E310" s="26">
        <f>COUNTIF(user_list!G:G,A310)</f>
        <v>0</v>
      </c>
      <c r="F310" s="48">
        <f t="shared" si="8"/>
        <v>11</v>
      </c>
      <c r="G310" s="48">
        <f t="shared" si="9"/>
        <v>2015</v>
      </c>
    </row>
    <row r="311" spans="1:7" x14ac:dyDescent="0.3">
      <c r="A311" s="51">
        <v>42314</v>
      </c>
      <c r="B311">
        <f>SUMIFS(user_list!O:O,user_list!F:F,"&lt;="&amp;A311,user_list!G:G,"&gt;="&amp;A311)</f>
        <v>0.7589648928788274</v>
      </c>
      <c r="C311">
        <f>SUMIFS(user_list!P:P,user_list!F:F,"&lt;="&amp;A311,user_list!G:G,"&gt;="&amp;A311)</f>
        <v>1.8924668227946921</v>
      </c>
      <c r="D311">
        <f>SUMIFS(user_list!O:O,user_list!F:F,"&lt;="&amp;A311,user_list!G:G,"&gt;="&amp;A311,user_list!I:I,days!G311)+SUMIFS(user_list!O:O,user_list!F:F,"&lt;="&amp;A311,user_list!G:G,"&gt;="&amp;A311,user_list!I:I,days!G311-1)</f>
        <v>0</v>
      </c>
      <c r="E311" s="26">
        <f>COUNTIF(user_list!G:G,A311)</f>
        <v>0</v>
      </c>
      <c r="F311" s="48">
        <f t="shared" si="8"/>
        <v>11</v>
      </c>
      <c r="G311" s="48">
        <f t="shared" si="9"/>
        <v>2015</v>
      </c>
    </row>
    <row r="312" spans="1:7" x14ac:dyDescent="0.3">
      <c r="A312" s="51">
        <v>42315</v>
      </c>
      <c r="B312">
        <f>SUMIFS(user_list!O:O,user_list!F:F,"&lt;="&amp;A312,user_list!G:G,"&gt;="&amp;A312)</f>
        <v>0.7589648928788274</v>
      </c>
      <c r="C312">
        <f>SUMIFS(user_list!P:P,user_list!F:F,"&lt;="&amp;A312,user_list!G:G,"&gt;="&amp;A312)</f>
        <v>1.8924668227946921</v>
      </c>
      <c r="D312">
        <f>SUMIFS(user_list!O:O,user_list!F:F,"&lt;="&amp;A312,user_list!G:G,"&gt;="&amp;A312,user_list!I:I,days!G312)+SUMIFS(user_list!O:O,user_list!F:F,"&lt;="&amp;A312,user_list!G:G,"&gt;="&amp;A312,user_list!I:I,days!G312-1)</f>
        <v>0</v>
      </c>
      <c r="E312" s="26">
        <f>COUNTIF(user_list!G:G,A312)</f>
        <v>0</v>
      </c>
      <c r="F312" s="48">
        <f t="shared" si="8"/>
        <v>11</v>
      </c>
      <c r="G312" s="48">
        <f t="shared" si="9"/>
        <v>2015</v>
      </c>
    </row>
    <row r="313" spans="1:7" x14ac:dyDescent="0.3">
      <c r="A313" s="51">
        <v>42316</v>
      </c>
      <c r="B313">
        <f>SUMIFS(user_list!O:O,user_list!F:F,"&lt;="&amp;A313,user_list!G:G,"&gt;="&amp;A313)</f>
        <v>0.7589648928788274</v>
      </c>
      <c r="C313">
        <f>SUMIFS(user_list!P:P,user_list!F:F,"&lt;="&amp;A313,user_list!G:G,"&gt;="&amp;A313)</f>
        <v>1.8924668227946921</v>
      </c>
      <c r="D313">
        <f>SUMIFS(user_list!O:O,user_list!F:F,"&lt;="&amp;A313,user_list!G:G,"&gt;="&amp;A313,user_list!I:I,days!G313)+SUMIFS(user_list!O:O,user_list!F:F,"&lt;="&amp;A313,user_list!G:G,"&gt;="&amp;A313,user_list!I:I,days!G313-1)</f>
        <v>0</v>
      </c>
      <c r="E313" s="26">
        <f>COUNTIF(user_list!G:G,A313)</f>
        <v>0</v>
      </c>
      <c r="F313" s="48">
        <f t="shared" si="8"/>
        <v>11</v>
      </c>
      <c r="G313" s="48">
        <f t="shared" si="9"/>
        <v>2015</v>
      </c>
    </row>
    <row r="314" spans="1:7" x14ac:dyDescent="0.3">
      <c r="A314" s="51">
        <v>42317</v>
      </c>
      <c r="B314">
        <f>SUMIFS(user_list!O:O,user_list!F:F,"&lt;="&amp;A314,user_list!G:G,"&gt;="&amp;A314)</f>
        <v>0.7589648928788274</v>
      </c>
      <c r="C314">
        <f>SUMIFS(user_list!P:P,user_list!F:F,"&lt;="&amp;A314,user_list!G:G,"&gt;="&amp;A314)</f>
        <v>1.8924668227946921</v>
      </c>
      <c r="D314">
        <f>SUMIFS(user_list!O:O,user_list!F:F,"&lt;="&amp;A314,user_list!G:G,"&gt;="&amp;A314,user_list!I:I,days!G314)+SUMIFS(user_list!O:O,user_list!F:F,"&lt;="&amp;A314,user_list!G:G,"&gt;="&amp;A314,user_list!I:I,days!G314-1)</f>
        <v>0</v>
      </c>
      <c r="E314" s="26">
        <f>COUNTIF(user_list!G:G,A314)</f>
        <v>0</v>
      </c>
      <c r="F314" s="48">
        <f t="shared" si="8"/>
        <v>11</v>
      </c>
      <c r="G314" s="48">
        <f t="shared" si="9"/>
        <v>2015</v>
      </c>
    </row>
    <row r="315" spans="1:7" x14ac:dyDescent="0.3">
      <c r="A315" s="51">
        <v>42318</v>
      </c>
      <c r="B315">
        <f>SUMIFS(user_list!O:O,user_list!F:F,"&lt;="&amp;A315,user_list!G:G,"&gt;="&amp;A315)</f>
        <v>0.7589648928788274</v>
      </c>
      <c r="C315">
        <f>SUMIFS(user_list!P:P,user_list!F:F,"&lt;="&amp;A315,user_list!G:G,"&gt;="&amp;A315)</f>
        <v>1.8924668227946921</v>
      </c>
      <c r="D315">
        <f>SUMIFS(user_list!O:O,user_list!F:F,"&lt;="&amp;A315,user_list!G:G,"&gt;="&amp;A315,user_list!I:I,days!G315)+SUMIFS(user_list!O:O,user_list!F:F,"&lt;="&amp;A315,user_list!G:G,"&gt;="&amp;A315,user_list!I:I,days!G315-1)</f>
        <v>0</v>
      </c>
      <c r="E315" s="26">
        <f>COUNTIF(user_list!G:G,A315)</f>
        <v>0</v>
      </c>
      <c r="F315" s="48">
        <f t="shared" si="8"/>
        <v>11</v>
      </c>
      <c r="G315" s="48">
        <f t="shared" si="9"/>
        <v>2015</v>
      </c>
    </row>
    <row r="316" spans="1:7" x14ac:dyDescent="0.3">
      <c r="A316" s="51">
        <v>42319</v>
      </c>
      <c r="B316">
        <f>SUMIFS(user_list!O:O,user_list!F:F,"&lt;="&amp;A316,user_list!G:G,"&gt;="&amp;A316)</f>
        <v>0.7589648928788274</v>
      </c>
      <c r="C316">
        <f>SUMIFS(user_list!P:P,user_list!F:F,"&lt;="&amp;A316,user_list!G:G,"&gt;="&amp;A316)</f>
        <v>1.8924668227946921</v>
      </c>
      <c r="D316">
        <f>SUMIFS(user_list!O:O,user_list!F:F,"&lt;="&amp;A316,user_list!G:G,"&gt;="&amp;A316,user_list!I:I,days!G316)+SUMIFS(user_list!O:O,user_list!F:F,"&lt;="&amp;A316,user_list!G:G,"&gt;="&amp;A316,user_list!I:I,days!G316-1)</f>
        <v>0</v>
      </c>
      <c r="E316" s="26">
        <f>COUNTIF(user_list!G:G,A316)</f>
        <v>0</v>
      </c>
      <c r="F316" s="48">
        <f t="shared" si="8"/>
        <v>11</v>
      </c>
      <c r="G316" s="48">
        <f t="shared" si="9"/>
        <v>2015</v>
      </c>
    </row>
    <row r="317" spans="1:7" x14ac:dyDescent="0.3">
      <c r="A317" s="51">
        <v>42320</v>
      </c>
      <c r="B317">
        <f>SUMIFS(user_list!O:O,user_list!F:F,"&lt;="&amp;A317,user_list!G:G,"&gt;="&amp;A317)</f>
        <v>0.7589648928788274</v>
      </c>
      <c r="C317">
        <f>SUMIFS(user_list!P:P,user_list!F:F,"&lt;="&amp;A317,user_list!G:G,"&gt;="&amp;A317)</f>
        <v>1.8924668227946921</v>
      </c>
      <c r="D317">
        <f>SUMIFS(user_list!O:O,user_list!F:F,"&lt;="&amp;A317,user_list!G:G,"&gt;="&amp;A317,user_list!I:I,days!G317)+SUMIFS(user_list!O:O,user_list!F:F,"&lt;="&amp;A317,user_list!G:G,"&gt;="&amp;A317,user_list!I:I,days!G317-1)</f>
        <v>0</v>
      </c>
      <c r="E317" s="26">
        <f>COUNTIF(user_list!G:G,A317)</f>
        <v>0</v>
      </c>
      <c r="F317" s="48">
        <f t="shared" si="8"/>
        <v>11</v>
      </c>
      <c r="G317" s="48">
        <f t="shared" si="9"/>
        <v>2015</v>
      </c>
    </row>
    <row r="318" spans="1:7" x14ac:dyDescent="0.3">
      <c r="A318" s="51">
        <v>42321</v>
      </c>
      <c r="B318">
        <f>SUMIFS(user_list!O:O,user_list!F:F,"&lt;="&amp;A318,user_list!G:G,"&gt;="&amp;A318)</f>
        <v>0.7589648928788274</v>
      </c>
      <c r="C318">
        <f>SUMIFS(user_list!P:P,user_list!F:F,"&lt;="&amp;A318,user_list!G:G,"&gt;="&amp;A318)</f>
        <v>1.8924668227946921</v>
      </c>
      <c r="D318">
        <f>SUMIFS(user_list!O:O,user_list!F:F,"&lt;="&amp;A318,user_list!G:G,"&gt;="&amp;A318,user_list!I:I,days!G318)+SUMIFS(user_list!O:O,user_list!F:F,"&lt;="&amp;A318,user_list!G:G,"&gt;="&amp;A318,user_list!I:I,days!G318-1)</f>
        <v>0</v>
      </c>
      <c r="E318" s="26">
        <f>COUNTIF(user_list!G:G,A318)</f>
        <v>0</v>
      </c>
      <c r="F318" s="48">
        <f t="shared" si="8"/>
        <v>11</v>
      </c>
      <c r="G318" s="48">
        <f t="shared" si="9"/>
        <v>2015</v>
      </c>
    </row>
    <row r="319" spans="1:7" x14ac:dyDescent="0.3">
      <c r="A319" s="51">
        <v>42322</v>
      </c>
      <c r="B319">
        <f>SUMIFS(user_list!O:O,user_list!F:F,"&lt;="&amp;A319,user_list!G:G,"&gt;="&amp;A319)</f>
        <v>0.7589648928788274</v>
      </c>
      <c r="C319">
        <f>SUMIFS(user_list!P:P,user_list!F:F,"&lt;="&amp;A319,user_list!G:G,"&gt;="&amp;A319)</f>
        <v>1.8924668227946921</v>
      </c>
      <c r="D319">
        <f>SUMIFS(user_list!O:O,user_list!F:F,"&lt;="&amp;A319,user_list!G:G,"&gt;="&amp;A319,user_list!I:I,days!G319)+SUMIFS(user_list!O:O,user_list!F:F,"&lt;="&amp;A319,user_list!G:G,"&gt;="&amp;A319,user_list!I:I,days!G319-1)</f>
        <v>0</v>
      </c>
      <c r="E319" s="26">
        <f>COUNTIF(user_list!G:G,A319)</f>
        <v>0</v>
      </c>
      <c r="F319" s="48">
        <f t="shared" si="8"/>
        <v>11</v>
      </c>
      <c r="G319" s="48">
        <f t="shared" si="9"/>
        <v>2015</v>
      </c>
    </row>
    <row r="320" spans="1:7" x14ac:dyDescent="0.3">
      <c r="A320" s="51">
        <v>42323</v>
      </c>
      <c r="B320">
        <f>SUMIFS(user_list!O:O,user_list!F:F,"&lt;="&amp;A320,user_list!G:G,"&gt;="&amp;A320)</f>
        <v>0.7589648928788274</v>
      </c>
      <c r="C320">
        <f>SUMIFS(user_list!P:P,user_list!F:F,"&lt;="&amp;A320,user_list!G:G,"&gt;="&amp;A320)</f>
        <v>1.8924668227946921</v>
      </c>
      <c r="D320">
        <f>SUMIFS(user_list!O:O,user_list!F:F,"&lt;="&amp;A320,user_list!G:G,"&gt;="&amp;A320,user_list!I:I,days!G320)+SUMIFS(user_list!O:O,user_list!F:F,"&lt;="&amp;A320,user_list!G:G,"&gt;="&amp;A320,user_list!I:I,days!G320-1)</f>
        <v>0</v>
      </c>
      <c r="E320" s="26">
        <f>COUNTIF(user_list!G:G,A320)</f>
        <v>0</v>
      </c>
      <c r="F320" s="48">
        <f t="shared" si="8"/>
        <v>11</v>
      </c>
      <c r="G320" s="48">
        <f t="shared" si="9"/>
        <v>2015</v>
      </c>
    </row>
    <row r="321" spans="1:7" x14ac:dyDescent="0.3">
      <c r="A321" s="51">
        <v>42324</v>
      </c>
      <c r="B321">
        <f>SUMIFS(user_list!O:O,user_list!F:F,"&lt;="&amp;A321,user_list!G:G,"&gt;="&amp;A321)</f>
        <v>0.7589648928788274</v>
      </c>
      <c r="C321">
        <f>SUMIFS(user_list!P:P,user_list!F:F,"&lt;="&amp;A321,user_list!G:G,"&gt;="&amp;A321)</f>
        <v>1.8924668227946921</v>
      </c>
      <c r="D321">
        <f>SUMIFS(user_list!O:O,user_list!F:F,"&lt;="&amp;A321,user_list!G:G,"&gt;="&amp;A321,user_list!I:I,days!G321)+SUMIFS(user_list!O:O,user_list!F:F,"&lt;="&amp;A321,user_list!G:G,"&gt;="&amp;A321,user_list!I:I,days!G321-1)</f>
        <v>0</v>
      </c>
      <c r="E321" s="26">
        <f>COUNTIF(user_list!G:G,A321)</f>
        <v>0</v>
      </c>
      <c r="F321" s="48">
        <f t="shared" si="8"/>
        <v>11</v>
      </c>
      <c r="G321" s="48">
        <f t="shared" si="9"/>
        <v>2015</v>
      </c>
    </row>
    <row r="322" spans="1:7" x14ac:dyDescent="0.3">
      <c r="A322" s="51">
        <v>42325</v>
      </c>
      <c r="B322">
        <f>SUMIFS(user_list!O:O,user_list!F:F,"&lt;="&amp;A322,user_list!G:G,"&gt;="&amp;A322)</f>
        <v>0.7589648928788274</v>
      </c>
      <c r="C322">
        <f>SUMIFS(user_list!P:P,user_list!F:F,"&lt;="&amp;A322,user_list!G:G,"&gt;="&amp;A322)</f>
        <v>1.8924668227946921</v>
      </c>
      <c r="D322">
        <f>SUMIFS(user_list!O:O,user_list!F:F,"&lt;="&amp;A322,user_list!G:G,"&gt;="&amp;A322,user_list!I:I,days!G322)+SUMIFS(user_list!O:O,user_list!F:F,"&lt;="&amp;A322,user_list!G:G,"&gt;="&amp;A322,user_list!I:I,days!G322-1)</f>
        <v>0</v>
      </c>
      <c r="E322" s="26">
        <f>COUNTIF(user_list!G:G,A322)</f>
        <v>0</v>
      </c>
      <c r="F322" s="48">
        <f t="shared" ref="F322:F385" si="10">MONTH(A322)</f>
        <v>11</v>
      </c>
      <c r="G322" s="48">
        <f t="shared" ref="G322:G385" si="11">YEAR(A322)</f>
        <v>2015</v>
      </c>
    </row>
    <row r="323" spans="1:7" x14ac:dyDescent="0.3">
      <c r="A323" s="51">
        <v>42326</v>
      </c>
      <c r="B323">
        <f>SUMIFS(user_list!O:O,user_list!F:F,"&lt;="&amp;A323,user_list!G:G,"&gt;="&amp;A323)</f>
        <v>0.7589648928788274</v>
      </c>
      <c r="C323">
        <f>SUMIFS(user_list!P:P,user_list!F:F,"&lt;="&amp;A323,user_list!G:G,"&gt;="&amp;A323)</f>
        <v>1.8924668227946921</v>
      </c>
      <c r="D323">
        <f>SUMIFS(user_list!O:O,user_list!F:F,"&lt;="&amp;A323,user_list!G:G,"&gt;="&amp;A323,user_list!I:I,days!G323)+SUMIFS(user_list!O:O,user_list!F:F,"&lt;="&amp;A323,user_list!G:G,"&gt;="&amp;A323,user_list!I:I,days!G323-1)</f>
        <v>0</v>
      </c>
      <c r="E323" s="26">
        <f>COUNTIF(user_list!G:G,A323)</f>
        <v>0</v>
      </c>
      <c r="F323" s="48">
        <f t="shared" si="10"/>
        <v>11</v>
      </c>
      <c r="G323" s="48">
        <f t="shared" si="11"/>
        <v>2015</v>
      </c>
    </row>
    <row r="324" spans="1:7" x14ac:dyDescent="0.3">
      <c r="A324" s="51">
        <v>42327</v>
      </c>
      <c r="B324">
        <f>SUMIFS(user_list!O:O,user_list!F:F,"&lt;="&amp;A324,user_list!G:G,"&gt;="&amp;A324)</f>
        <v>0.7589648928788274</v>
      </c>
      <c r="C324">
        <f>SUMIFS(user_list!P:P,user_list!F:F,"&lt;="&amp;A324,user_list!G:G,"&gt;="&amp;A324)</f>
        <v>1.8924668227946921</v>
      </c>
      <c r="D324">
        <f>SUMIFS(user_list!O:O,user_list!F:F,"&lt;="&amp;A324,user_list!G:G,"&gt;="&amp;A324,user_list!I:I,days!G324)+SUMIFS(user_list!O:O,user_list!F:F,"&lt;="&amp;A324,user_list!G:G,"&gt;="&amp;A324,user_list!I:I,days!G324-1)</f>
        <v>0</v>
      </c>
      <c r="E324" s="26">
        <f>COUNTIF(user_list!G:G,A324)</f>
        <v>0</v>
      </c>
      <c r="F324" s="48">
        <f t="shared" si="10"/>
        <v>11</v>
      </c>
      <c r="G324" s="48">
        <f t="shared" si="11"/>
        <v>2015</v>
      </c>
    </row>
    <row r="325" spans="1:7" x14ac:dyDescent="0.3">
      <c r="A325" s="51">
        <v>42328</v>
      </c>
      <c r="B325">
        <f>SUMIFS(user_list!O:O,user_list!F:F,"&lt;="&amp;A325,user_list!G:G,"&gt;="&amp;A325)</f>
        <v>0.7589648928788274</v>
      </c>
      <c r="C325">
        <f>SUMIFS(user_list!P:P,user_list!F:F,"&lt;="&amp;A325,user_list!G:G,"&gt;="&amp;A325)</f>
        <v>1.8924668227946921</v>
      </c>
      <c r="D325">
        <f>SUMIFS(user_list!O:O,user_list!F:F,"&lt;="&amp;A325,user_list!G:G,"&gt;="&amp;A325,user_list!I:I,days!G325)+SUMIFS(user_list!O:O,user_list!F:F,"&lt;="&amp;A325,user_list!G:G,"&gt;="&amp;A325,user_list!I:I,days!G325-1)</f>
        <v>0</v>
      </c>
      <c r="E325" s="26">
        <f>COUNTIF(user_list!G:G,A325)</f>
        <v>0</v>
      </c>
      <c r="F325" s="48">
        <f t="shared" si="10"/>
        <v>11</v>
      </c>
      <c r="G325" s="48">
        <f t="shared" si="11"/>
        <v>2015</v>
      </c>
    </row>
    <row r="326" spans="1:7" x14ac:dyDescent="0.3">
      <c r="A326" s="51">
        <v>42329</v>
      </c>
      <c r="B326">
        <f>SUMIFS(user_list!O:O,user_list!F:F,"&lt;="&amp;A326,user_list!G:G,"&gt;="&amp;A326)</f>
        <v>0.7589648928788274</v>
      </c>
      <c r="C326">
        <f>SUMIFS(user_list!P:P,user_list!F:F,"&lt;="&amp;A326,user_list!G:G,"&gt;="&amp;A326)</f>
        <v>1.8924668227946921</v>
      </c>
      <c r="D326">
        <f>SUMIFS(user_list!O:O,user_list!F:F,"&lt;="&amp;A326,user_list!G:G,"&gt;="&amp;A326,user_list!I:I,days!G326)+SUMIFS(user_list!O:O,user_list!F:F,"&lt;="&amp;A326,user_list!G:G,"&gt;="&amp;A326,user_list!I:I,days!G326-1)</f>
        <v>0</v>
      </c>
      <c r="E326" s="26">
        <f>COUNTIF(user_list!G:G,A326)</f>
        <v>0</v>
      </c>
      <c r="F326" s="48">
        <f t="shared" si="10"/>
        <v>11</v>
      </c>
      <c r="G326" s="48">
        <f t="shared" si="11"/>
        <v>2015</v>
      </c>
    </row>
    <row r="327" spans="1:7" x14ac:dyDescent="0.3">
      <c r="A327" s="51">
        <v>42330</v>
      </c>
      <c r="B327">
        <f>SUMIFS(user_list!O:O,user_list!F:F,"&lt;="&amp;A327,user_list!G:G,"&gt;="&amp;A327)</f>
        <v>0.7589648928788274</v>
      </c>
      <c r="C327">
        <f>SUMIFS(user_list!P:P,user_list!F:F,"&lt;="&amp;A327,user_list!G:G,"&gt;="&amp;A327)</f>
        <v>1.8924668227946921</v>
      </c>
      <c r="D327">
        <f>SUMIFS(user_list!O:O,user_list!F:F,"&lt;="&amp;A327,user_list!G:G,"&gt;="&amp;A327,user_list!I:I,days!G327)+SUMIFS(user_list!O:O,user_list!F:F,"&lt;="&amp;A327,user_list!G:G,"&gt;="&amp;A327,user_list!I:I,days!G327-1)</f>
        <v>0</v>
      </c>
      <c r="E327" s="26">
        <f>COUNTIF(user_list!G:G,A327)</f>
        <v>0</v>
      </c>
      <c r="F327" s="48">
        <f t="shared" si="10"/>
        <v>11</v>
      </c>
      <c r="G327" s="48">
        <f t="shared" si="11"/>
        <v>2015</v>
      </c>
    </row>
    <row r="328" spans="1:7" x14ac:dyDescent="0.3">
      <c r="A328" s="51">
        <v>42331</v>
      </c>
      <c r="B328">
        <f>SUMIFS(user_list!O:O,user_list!F:F,"&lt;="&amp;A328,user_list!G:G,"&gt;="&amp;A328)</f>
        <v>0.7589648928788274</v>
      </c>
      <c r="C328">
        <f>SUMIFS(user_list!P:P,user_list!F:F,"&lt;="&amp;A328,user_list!G:G,"&gt;="&amp;A328)</f>
        <v>1.8924668227946921</v>
      </c>
      <c r="D328">
        <f>SUMIFS(user_list!O:O,user_list!F:F,"&lt;="&amp;A328,user_list!G:G,"&gt;="&amp;A328,user_list!I:I,days!G328)+SUMIFS(user_list!O:O,user_list!F:F,"&lt;="&amp;A328,user_list!G:G,"&gt;="&amp;A328,user_list!I:I,days!G328-1)</f>
        <v>0</v>
      </c>
      <c r="E328" s="26">
        <f>COUNTIF(user_list!G:G,A328)</f>
        <v>0</v>
      </c>
      <c r="F328" s="48">
        <f t="shared" si="10"/>
        <v>11</v>
      </c>
      <c r="G328" s="48">
        <f t="shared" si="11"/>
        <v>2015</v>
      </c>
    </row>
    <row r="329" spans="1:7" x14ac:dyDescent="0.3">
      <c r="A329" s="51">
        <v>42332</v>
      </c>
      <c r="B329">
        <f>SUMIFS(user_list!O:O,user_list!F:F,"&lt;="&amp;A329,user_list!G:G,"&gt;="&amp;A329)</f>
        <v>0.7589648928788274</v>
      </c>
      <c r="C329">
        <f>SUMIFS(user_list!P:P,user_list!F:F,"&lt;="&amp;A329,user_list!G:G,"&gt;="&amp;A329)</f>
        <v>1.8924668227946921</v>
      </c>
      <c r="D329">
        <f>SUMIFS(user_list!O:O,user_list!F:F,"&lt;="&amp;A329,user_list!G:G,"&gt;="&amp;A329,user_list!I:I,days!G329)+SUMIFS(user_list!O:O,user_list!F:F,"&lt;="&amp;A329,user_list!G:G,"&gt;="&amp;A329,user_list!I:I,days!G329-1)</f>
        <v>0</v>
      </c>
      <c r="E329" s="26">
        <f>COUNTIF(user_list!G:G,A329)</f>
        <v>0</v>
      </c>
      <c r="F329" s="48">
        <f t="shared" si="10"/>
        <v>11</v>
      </c>
      <c r="G329" s="48">
        <f t="shared" si="11"/>
        <v>2015</v>
      </c>
    </row>
    <row r="330" spans="1:7" x14ac:dyDescent="0.3">
      <c r="A330" s="51">
        <v>42333</v>
      </c>
      <c r="B330">
        <f>SUMIFS(user_list!O:O,user_list!F:F,"&lt;="&amp;A330,user_list!G:G,"&gt;="&amp;A330)</f>
        <v>0.7589648928788274</v>
      </c>
      <c r="C330">
        <f>SUMIFS(user_list!P:P,user_list!F:F,"&lt;="&amp;A330,user_list!G:G,"&gt;="&amp;A330)</f>
        <v>1.8924668227946921</v>
      </c>
      <c r="D330">
        <f>SUMIFS(user_list!O:O,user_list!F:F,"&lt;="&amp;A330,user_list!G:G,"&gt;="&amp;A330,user_list!I:I,days!G330)+SUMIFS(user_list!O:O,user_list!F:F,"&lt;="&amp;A330,user_list!G:G,"&gt;="&amp;A330,user_list!I:I,days!G330-1)</f>
        <v>0</v>
      </c>
      <c r="E330" s="26">
        <f>COUNTIF(user_list!G:G,A330)</f>
        <v>0</v>
      </c>
      <c r="F330" s="48">
        <f t="shared" si="10"/>
        <v>11</v>
      </c>
      <c r="G330" s="48">
        <f t="shared" si="11"/>
        <v>2015</v>
      </c>
    </row>
    <row r="331" spans="1:7" x14ac:dyDescent="0.3">
      <c r="A331" s="51">
        <v>42334</v>
      </c>
      <c r="B331">
        <f>SUMIFS(user_list!O:O,user_list!F:F,"&lt;="&amp;A331,user_list!G:G,"&gt;="&amp;A331)</f>
        <v>0.7589648928788274</v>
      </c>
      <c r="C331">
        <f>SUMIFS(user_list!P:P,user_list!F:F,"&lt;="&amp;A331,user_list!G:G,"&gt;="&amp;A331)</f>
        <v>1.8924668227946921</v>
      </c>
      <c r="D331">
        <f>SUMIFS(user_list!O:O,user_list!F:F,"&lt;="&amp;A331,user_list!G:G,"&gt;="&amp;A331,user_list!I:I,days!G331)+SUMIFS(user_list!O:O,user_list!F:F,"&lt;="&amp;A331,user_list!G:G,"&gt;="&amp;A331,user_list!I:I,days!G331-1)</f>
        <v>0</v>
      </c>
      <c r="E331" s="26">
        <f>COUNTIF(user_list!G:G,A331)</f>
        <v>0</v>
      </c>
      <c r="F331" s="48">
        <f t="shared" si="10"/>
        <v>11</v>
      </c>
      <c r="G331" s="48">
        <f t="shared" si="11"/>
        <v>2015</v>
      </c>
    </row>
    <row r="332" spans="1:7" x14ac:dyDescent="0.3">
      <c r="A332" s="51">
        <v>42335</v>
      </c>
      <c r="B332">
        <f>SUMIFS(user_list!O:O,user_list!F:F,"&lt;="&amp;A332,user_list!G:G,"&gt;="&amp;A332)</f>
        <v>0.7589648928788274</v>
      </c>
      <c r="C332">
        <f>SUMIFS(user_list!P:P,user_list!F:F,"&lt;="&amp;A332,user_list!G:G,"&gt;="&amp;A332)</f>
        <v>1.8924668227946921</v>
      </c>
      <c r="D332">
        <f>SUMIFS(user_list!O:O,user_list!F:F,"&lt;="&amp;A332,user_list!G:G,"&gt;="&amp;A332,user_list!I:I,days!G332)+SUMIFS(user_list!O:O,user_list!F:F,"&lt;="&amp;A332,user_list!G:G,"&gt;="&amp;A332,user_list!I:I,days!G332-1)</f>
        <v>0</v>
      </c>
      <c r="E332" s="26">
        <f>COUNTIF(user_list!G:G,A332)</f>
        <v>0</v>
      </c>
      <c r="F332" s="48">
        <f t="shared" si="10"/>
        <v>11</v>
      </c>
      <c r="G332" s="48">
        <f t="shared" si="11"/>
        <v>2015</v>
      </c>
    </row>
    <row r="333" spans="1:7" x14ac:dyDescent="0.3">
      <c r="A333" s="51">
        <v>42336</v>
      </c>
      <c r="B333">
        <f>SUMIFS(user_list!O:O,user_list!F:F,"&lt;="&amp;A333,user_list!G:G,"&gt;="&amp;A333)</f>
        <v>0.7589648928788274</v>
      </c>
      <c r="C333">
        <f>SUMIFS(user_list!P:P,user_list!F:F,"&lt;="&amp;A333,user_list!G:G,"&gt;="&amp;A333)</f>
        <v>1.8924668227946921</v>
      </c>
      <c r="D333">
        <f>SUMIFS(user_list!O:O,user_list!F:F,"&lt;="&amp;A333,user_list!G:G,"&gt;="&amp;A333,user_list!I:I,days!G333)+SUMIFS(user_list!O:O,user_list!F:F,"&lt;="&amp;A333,user_list!G:G,"&gt;="&amp;A333,user_list!I:I,days!G333-1)</f>
        <v>0</v>
      </c>
      <c r="E333" s="26">
        <f>COUNTIF(user_list!G:G,A333)</f>
        <v>0</v>
      </c>
      <c r="F333" s="48">
        <f t="shared" si="10"/>
        <v>11</v>
      </c>
      <c r="G333" s="48">
        <f t="shared" si="11"/>
        <v>2015</v>
      </c>
    </row>
    <row r="334" spans="1:7" x14ac:dyDescent="0.3">
      <c r="A334" s="51">
        <v>42337</v>
      </c>
      <c r="B334">
        <f>SUMIFS(user_list!O:O,user_list!F:F,"&lt;="&amp;A334,user_list!G:G,"&gt;="&amp;A334)</f>
        <v>0.7589648928788274</v>
      </c>
      <c r="C334">
        <f>SUMIFS(user_list!P:P,user_list!F:F,"&lt;="&amp;A334,user_list!G:G,"&gt;="&amp;A334)</f>
        <v>1.8924668227946921</v>
      </c>
      <c r="D334">
        <f>SUMIFS(user_list!O:O,user_list!F:F,"&lt;="&amp;A334,user_list!G:G,"&gt;="&amp;A334,user_list!I:I,days!G334)+SUMIFS(user_list!O:O,user_list!F:F,"&lt;="&amp;A334,user_list!G:G,"&gt;="&amp;A334,user_list!I:I,days!G334-1)</f>
        <v>0</v>
      </c>
      <c r="E334" s="26">
        <f>COUNTIF(user_list!G:G,A334)</f>
        <v>0</v>
      </c>
      <c r="F334" s="48">
        <f t="shared" si="10"/>
        <v>11</v>
      </c>
      <c r="G334" s="48">
        <f t="shared" si="11"/>
        <v>2015</v>
      </c>
    </row>
    <row r="335" spans="1:7" x14ac:dyDescent="0.3">
      <c r="A335" s="51">
        <v>42338</v>
      </c>
      <c r="B335">
        <f>SUMIFS(user_list!O:O,user_list!F:F,"&lt;="&amp;A335,user_list!G:G,"&gt;="&amp;A335)</f>
        <v>0.7589648928788274</v>
      </c>
      <c r="C335">
        <f>SUMIFS(user_list!P:P,user_list!F:F,"&lt;="&amp;A335,user_list!G:G,"&gt;="&amp;A335)</f>
        <v>1.8924668227946921</v>
      </c>
      <c r="D335">
        <f>SUMIFS(user_list!O:O,user_list!F:F,"&lt;="&amp;A335,user_list!G:G,"&gt;="&amp;A335,user_list!I:I,days!G335)+SUMIFS(user_list!O:O,user_list!F:F,"&lt;="&amp;A335,user_list!G:G,"&gt;="&amp;A335,user_list!I:I,days!G335-1)</f>
        <v>0</v>
      </c>
      <c r="E335" s="26">
        <f>COUNTIF(user_list!G:G,A335)</f>
        <v>0</v>
      </c>
      <c r="F335" s="48">
        <f t="shared" si="10"/>
        <v>11</v>
      </c>
      <c r="G335" s="48">
        <f t="shared" si="11"/>
        <v>2015</v>
      </c>
    </row>
    <row r="336" spans="1:7" x14ac:dyDescent="0.3">
      <c r="A336" s="51">
        <v>42339</v>
      </c>
      <c r="B336">
        <f>SUMIFS(user_list!O:O,user_list!F:F,"&lt;="&amp;A336,user_list!G:G,"&gt;="&amp;A336)</f>
        <v>0.7589648928788274</v>
      </c>
      <c r="C336">
        <f>SUMIFS(user_list!P:P,user_list!F:F,"&lt;="&amp;A336,user_list!G:G,"&gt;="&amp;A336)</f>
        <v>1.8924668227946921</v>
      </c>
      <c r="D336">
        <f>SUMIFS(user_list!O:O,user_list!F:F,"&lt;="&amp;A336,user_list!G:G,"&gt;="&amp;A336,user_list!I:I,days!G336)+SUMIFS(user_list!O:O,user_list!F:F,"&lt;="&amp;A336,user_list!G:G,"&gt;="&amp;A336,user_list!I:I,days!G336-1)</f>
        <v>0</v>
      </c>
      <c r="E336" s="26">
        <f>COUNTIF(user_list!G:G,A336)</f>
        <v>0</v>
      </c>
      <c r="F336" s="48">
        <f t="shared" si="10"/>
        <v>12</v>
      </c>
      <c r="G336" s="48">
        <f t="shared" si="11"/>
        <v>2015</v>
      </c>
    </row>
    <row r="337" spans="1:7" x14ac:dyDescent="0.3">
      <c r="A337" s="51">
        <v>42340</v>
      </c>
      <c r="B337">
        <f>SUMIFS(user_list!O:O,user_list!F:F,"&lt;="&amp;A337,user_list!G:G,"&gt;="&amp;A337)</f>
        <v>0.7589648928788274</v>
      </c>
      <c r="C337">
        <f>SUMIFS(user_list!P:P,user_list!F:F,"&lt;="&amp;A337,user_list!G:G,"&gt;="&amp;A337)</f>
        <v>1.8924668227946921</v>
      </c>
      <c r="D337">
        <f>SUMIFS(user_list!O:O,user_list!F:F,"&lt;="&amp;A337,user_list!G:G,"&gt;="&amp;A337,user_list!I:I,days!G337)+SUMIFS(user_list!O:O,user_list!F:F,"&lt;="&amp;A337,user_list!G:G,"&gt;="&amp;A337,user_list!I:I,days!G337-1)</f>
        <v>0</v>
      </c>
      <c r="E337" s="26">
        <f>COUNTIF(user_list!G:G,A337)</f>
        <v>0</v>
      </c>
      <c r="F337" s="48">
        <f t="shared" si="10"/>
        <v>12</v>
      </c>
      <c r="G337" s="48">
        <f t="shared" si="11"/>
        <v>2015</v>
      </c>
    </row>
    <row r="338" spans="1:7" x14ac:dyDescent="0.3">
      <c r="A338" s="51">
        <v>42341</v>
      </c>
      <c r="B338">
        <f>SUMIFS(user_list!O:O,user_list!F:F,"&lt;="&amp;A338,user_list!G:G,"&gt;="&amp;A338)</f>
        <v>0.7589648928788274</v>
      </c>
      <c r="C338">
        <f>SUMIFS(user_list!P:P,user_list!F:F,"&lt;="&amp;A338,user_list!G:G,"&gt;="&amp;A338)</f>
        <v>1.8924668227946921</v>
      </c>
      <c r="D338">
        <f>SUMIFS(user_list!O:O,user_list!F:F,"&lt;="&amp;A338,user_list!G:G,"&gt;="&amp;A338,user_list!I:I,days!G338)+SUMIFS(user_list!O:O,user_list!F:F,"&lt;="&amp;A338,user_list!G:G,"&gt;="&amp;A338,user_list!I:I,days!G338-1)</f>
        <v>0</v>
      </c>
      <c r="E338" s="26">
        <f>COUNTIF(user_list!G:G,A338)</f>
        <v>0</v>
      </c>
      <c r="F338" s="48">
        <f t="shared" si="10"/>
        <v>12</v>
      </c>
      <c r="G338" s="48">
        <f t="shared" si="11"/>
        <v>2015</v>
      </c>
    </row>
    <row r="339" spans="1:7" x14ac:dyDescent="0.3">
      <c r="A339" s="51">
        <v>42342</v>
      </c>
      <c r="B339">
        <f>SUMIFS(user_list!O:O,user_list!F:F,"&lt;="&amp;A339,user_list!G:G,"&gt;="&amp;A339)</f>
        <v>0.7589648928788274</v>
      </c>
      <c r="C339">
        <f>SUMIFS(user_list!P:P,user_list!F:F,"&lt;="&amp;A339,user_list!G:G,"&gt;="&amp;A339)</f>
        <v>1.8924668227946921</v>
      </c>
      <c r="D339">
        <f>SUMIFS(user_list!O:O,user_list!F:F,"&lt;="&amp;A339,user_list!G:G,"&gt;="&amp;A339,user_list!I:I,days!G339)+SUMIFS(user_list!O:O,user_list!F:F,"&lt;="&amp;A339,user_list!G:G,"&gt;="&amp;A339,user_list!I:I,days!G339-1)</f>
        <v>0</v>
      </c>
      <c r="E339" s="26">
        <f>COUNTIF(user_list!G:G,A339)</f>
        <v>0</v>
      </c>
      <c r="F339" s="48">
        <f t="shared" si="10"/>
        <v>12</v>
      </c>
      <c r="G339" s="48">
        <f t="shared" si="11"/>
        <v>2015</v>
      </c>
    </row>
    <row r="340" spans="1:7" x14ac:dyDescent="0.3">
      <c r="A340" s="51">
        <v>42343</v>
      </c>
      <c r="B340">
        <f>SUMIFS(user_list!O:O,user_list!F:F,"&lt;="&amp;A340,user_list!G:G,"&gt;="&amp;A340)</f>
        <v>0.7589648928788274</v>
      </c>
      <c r="C340">
        <f>SUMIFS(user_list!P:P,user_list!F:F,"&lt;="&amp;A340,user_list!G:G,"&gt;="&amp;A340)</f>
        <v>1.8924668227946921</v>
      </c>
      <c r="D340">
        <f>SUMIFS(user_list!O:O,user_list!F:F,"&lt;="&amp;A340,user_list!G:G,"&gt;="&amp;A340,user_list!I:I,days!G340)+SUMIFS(user_list!O:O,user_list!F:F,"&lt;="&amp;A340,user_list!G:G,"&gt;="&amp;A340,user_list!I:I,days!G340-1)</f>
        <v>0</v>
      </c>
      <c r="E340" s="26">
        <f>COUNTIF(user_list!G:G,A340)</f>
        <v>0</v>
      </c>
      <c r="F340" s="48">
        <f t="shared" si="10"/>
        <v>12</v>
      </c>
      <c r="G340" s="48">
        <f t="shared" si="11"/>
        <v>2015</v>
      </c>
    </row>
    <row r="341" spans="1:7" x14ac:dyDescent="0.3">
      <c r="A341" s="51">
        <v>42344</v>
      </c>
      <c r="B341">
        <f>SUMIFS(user_list!O:O,user_list!F:F,"&lt;="&amp;A341,user_list!G:G,"&gt;="&amp;A341)</f>
        <v>0.7589648928788274</v>
      </c>
      <c r="C341">
        <f>SUMIFS(user_list!P:P,user_list!F:F,"&lt;="&amp;A341,user_list!G:G,"&gt;="&amp;A341)</f>
        <v>1.8924668227946921</v>
      </c>
      <c r="D341">
        <f>SUMIFS(user_list!O:O,user_list!F:F,"&lt;="&amp;A341,user_list!G:G,"&gt;="&amp;A341,user_list!I:I,days!G341)+SUMIFS(user_list!O:O,user_list!F:F,"&lt;="&amp;A341,user_list!G:G,"&gt;="&amp;A341,user_list!I:I,days!G341-1)</f>
        <v>0</v>
      </c>
      <c r="E341" s="26">
        <f>COUNTIF(user_list!G:G,A341)</f>
        <v>0</v>
      </c>
      <c r="F341" s="48">
        <f t="shared" si="10"/>
        <v>12</v>
      </c>
      <c r="G341" s="48">
        <f t="shared" si="11"/>
        <v>2015</v>
      </c>
    </row>
    <row r="342" spans="1:7" x14ac:dyDescent="0.3">
      <c r="A342" s="51">
        <v>42345</v>
      </c>
      <c r="B342">
        <f>SUMIFS(user_list!O:O,user_list!F:F,"&lt;="&amp;A342,user_list!G:G,"&gt;="&amp;A342)</f>
        <v>0.7589648928788274</v>
      </c>
      <c r="C342">
        <f>SUMIFS(user_list!P:P,user_list!F:F,"&lt;="&amp;A342,user_list!G:G,"&gt;="&amp;A342)</f>
        <v>1.8924668227946921</v>
      </c>
      <c r="D342">
        <f>SUMIFS(user_list!O:O,user_list!F:F,"&lt;="&amp;A342,user_list!G:G,"&gt;="&amp;A342,user_list!I:I,days!G342)+SUMIFS(user_list!O:O,user_list!F:F,"&lt;="&amp;A342,user_list!G:G,"&gt;="&amp;A342,user_list!I:I,days!G342-1)</f>
        <v>0</v>
      </c>
      <c r="E342" s="26">
        <f>COUNTIF(user_list!G:G,A342)</f>
        <v>0</v>
      </c>
      <c r="F342" s="48">
        <f t="shared" si="10"/>
        <v>12</v>
      </c>
      <c r="G342" s="48">
        <f t="shared" si="11"/>
        <v>2015</v>
      </c>
    </row>
    <row r="343" spans="1:7" x14ac:dyDescent="0.3">
      <c r="A343" s="51">
        <v>42346</v>
      </c>
      <c r="B343">
        <f>SUMIFS(user_list!O:O,user_list!F:F,"&lt;="&amp;A343,user_list!G:G,"&gt;="&amp;A343)</f>
        <v>0.7589648928788274</v>
      </c>
      <c r="C343">
        <f>SUMIFS(user_list!P:P,user_list!F:F,"&lt;="&amp;A343,user_list!G:G,"&gt;="&amp;A343)</f>
        <v>1.8924668227946921</v>
      </c>
      <c r="D343">
        <f>SUMIFS(user_list!O:O,user_list!F:F,"&lt;="&amp;A343,user_list!G:G,"&gt;="&amp;A343,user_list!I:I,days!G343)+SUMIFS(user_list!O:O,user_list!F:F,"&lt;="&amp;A343,user_list!G:G,"&gt;="&amp;A343,user_list!I:I,days!G343-1)</f>
        <v>0</v>
      </c>
      <c r="E343" s="26">
        <f>COUNTIF(user_list!G:G,A343)</f>
        <v>0</v>
      </c>
      <c r="F343" s="48">
        <f t="shared" si="10"/>
        <v>12</v>
      </c>
      <c r="G343" s="48">
        <f t="shared" si="11"/>
        <v>2015</v>
      </c>
    </row>
    <row r="344" spans="1:7" x14ac:dyDescent="0.3">
      <c r="A344" s="51">
        <v>42347</v>
      </c>
      <c r="B344">
        <f>SUMIFS(user_list!O:O,user_list!F:F,"&lt;="&amp;A344,user_list!G:G,"&gt;="&amp;A344)</f>
        <v>0.7589648928788274</v>
      </c>
      <c r="C344">
        <f>SUMIFS(user_list!P:P,user_list!F:F,"&lt;="&amp;A344,user_list!G:G,"&gt;="&amp;A344)</f>
        <v>1.8924668227946921</v>
      </c>
      <c r="D344">
        <f>SUMIFS(user_list!O:O,user_list!F:F,"&lt;="&amp;A344,user_list!G:G,"&gt;="&amp;A344,user_list!I:I,days!G344)+SUMIFS(user_list!O:O,user_list!F:F,"&lt;="&amp;A344,user_list!G:G,"&gt;="&amp;A344,user_list!I:I,days!G344-1)</f>
        <v>0</v>
      </c>
      <c r="E344" s="26">
        <f>COUNTIF(user_list!G:G,A344)</f>
        <v>0</v>
      </c>
      <c r="F344" s="48">
        <f t="shared" si="10"/>
        <v>12</v>
      </c>
      <c r="G344" s="48">
        <f t="shared" si="11"/>
        <v>2015</v>
      </c>
    </row>
    <row r="345" spans="1:7" x14ac:dyDescent="0.3">
      <c r="A345" s="51">
        <v>42348</v>
      </c>
      <c r="B345">
        <f>SUMIFS(user_list!O:O,user_list!F:F,"&lt;="&amp;A345,user_list!G:G,"&gt;="&amp;A345)</f>
        <v>0.7589648928788274</v>
      </c>
      <c r="C345">
        <f>SUMIFS(user_list!P:P,user_list!F:F,"&lt;="&amp;A345,user_list!G:G,"&gt;="&amp;A345)</f>
        <v>1.8924668227946921</v>
      </c>
      <c r="D345">
        <f>SUMIFS(user_list!O:O,user_list!F:F,"&lt;="&amp;A345,user_list!G:G,"&gt;="&amp;A345,user_list!I:I,days!G345)+SUMIFS(user_list!O:O,user_list!F:F,"&lt;="&amp;A345,user_list!G:G,"&gt;="&amp;A345,user_list!I:I,days!G345-1)</f>
        <v>0</v>
      </c>
      <c r="E345" s="26">
        <f>COUNTIF(user_list!G:G,A345)</f>
        <v>0</v>
      </c>
      <c r="F345" s="48">
        <f t="shared" si="10"/>
        <v>12</v>
      </c>
      <c r="G345" s="48">
        <f t="shared" si="11"/>
        <v>2015</v>
      </c>
    </row>
    <row r="346" spans="1:7" x14ac:dyDescent="0.3">
      <c r="A346" s="51">
        <v>42349</v>
      </c>
      <c r="B346">
        <f>SUMIFS(user_list!O:O,user_list!F:F,"&lt;="&amp;A346,user_list!G:G,"&gt;="&amp;A346)</f>
        <v>0.7589648928788274</v>
      </c>
      <c r="C346">
        <f>SUMIFS(user_list!P:P,user_list!F:F,"&lt;="&amp;A346,user_list!G:G,"&gt;="&amp;A346)</f>
        <v>1.8924668227946921</v>
      </c>
      <c r="D346">
        <f>SUMIFS(user_list!O:O,user_list!F:F,"&lt;="&amp;A346,user_list!G:G,"&gt;="&amp;A346,user_list!I:I,days!G346)+SUMIFS(user_list!O:O,user_list!F:F,"&lt;="&amp;A346,user_list!G:G,"&gt;="&amp;A346,user_list!I:I,days!G346-1)</f>
        <v>0</v>
      </c>
      <c r="E346" s="26">
        <f>COUNTIF(user_list!G:G,A346)</f>
        <v>0</v>
      </c>
      <c r="F346" s="48">
        <f t="shared" si="10"/>
        <v>12</v>
      </c>
      <c r="G346" s="48">
        <f t="shared" si="11"/>
        <v>2015</v>
      </c>
    </row>
    <row r="347" spans="1:7" x14ac:dyDescent="0.3">
      <c r="A347" s="51">
        <v>42350</v>
      </c>
      <c r="B347">
        <f>SUMIFS(user_list!O:O,user_list!F:F,"&lt;="&amp;A347,user_list!G:G,"&gt;="&amp;A347)</f>
        <v>0.7589648928788274</v>
      </c>
      <c r="C347">
        <f>SUMIFS(user_list!P:P,user_list!F:F,"&lt;="&amp;A347,user_list!G:G,"&gt;="&amp;A347)</f>
        <v>1.8924668227946921</v>
      </c>
      <c r="D347">
        <f>SUMIFS(user_list!O:O,user_list!F:F,"&lt;="&amp;A347,user_list!G:G,"&gt;="&amp;A347,user_list!I:I,days!G347)+SUMIFS(user_list!O:O,user_list!F:F,"&lt;="&amp;A347,user_list!G:G,"&gt;="&amp;A347,user_list!I:I,days!G347-1)</f>
        <v>0</v>
      </c>
      <c r="E347" s="26">
        <f>COUNTIF(user_list!G:G,A347)</f>
        <v>0</v>
      </c>
      <c r="F347" s="48">
        <f t="shared" si="10"/>
        <v>12</v>
      </c>
      <c r="G347" s="48">
        <f t="shared" si="11"/>
        <v>2015</v>
      </c>
    </row>
    <row r="348" spans="1:7" x14ac:dyDescent="0.3">
      <c r="A348" s="51">
        <v>42351</v>
      </c>
      <c r="B348">
        <f>SUMIFS(user_list!O:O,user_list!F:F,"&lt;="&amp;A348,user_list!G:G,"&gt;="&amp;A348)</f>
        <v>0.7589648928788274</v>
      </c>
      <c r="C348">
        <f>SUMIFS(user_list!P:P,user_list!F:F,"&lt;="&amp;A348,user_list!G:G,"&gt;="&amp;A348)</f>
        <v>1.8924668227946921</v>
      </c>
      <c r="D348">
        <f>SUMIFS(user_list!O:O,user_list!F:F,"&lt;="&amp;A348,user_list!G:G,"&gt;="&amp;A348,user_list!I:I,days!G348)+SUMIFS(user_list!O:O,user_list!F:F,"&lt;="&amp;A348,user_list!G:G,"&gt;="&amp;A348,user_list!I:I,days!G348-1)</f>
        <v>0</v>
      </c>
      <c r="E348" s="26">
        <f>COUNTIF(user_list!G:G,A348)</f>
        <v>0</v>
      </c>
      <c r="F348" s="48">
        <f t="shared" si="10"/>
        <v>12</v>
      </c>
      <c r="G348" s="48">
        <f t="shared" si="11"/>
        <v>2015</v>
      </c>
    </row>
    <row r="349" spans="1:7" x14ac:dyDescent="0.3">
      <c r="A349" s="51">
        <v>42352</v>
      </c>
      <c r="B349">
        <f>SUMIFS(user_list!O:O,user_list!F:F,"&lt;="&amp;A349,user_list!G:G,"&gt;="&amp;A349)</f>
        <v>0.7589648928788274</v>
      </c>
      <c r="C349">
        <f>SUMIFS(user_list!P:P,user_list!F:F,"&lt;="&amp;A349,user_list!G:G,"&gt;="&amp;A349)</f>
        <v>1.8924668227946921</v>
      </c>
      <c r="D349">
        <f>SUMIFS(user_list!O:O,user_list!F:F,"&lt;="&amp;A349,user_list!G:G,"&gt;="&amp;A349,user_list!I:I,days!G349)+SUMIFS(user_list!O:O,user_list!F:F,"&lt;="&amp;A349,user_list!G:G,"&gt;="&amp;A349,user_list!I:I,days!G349-1)</f>
        <v>0</v>
      </c>
      <c r="E349" s="26">
        <f>COUNTIF(user_list!G:G,A349)</f>
        <v>0</v>
      </c>
      <c r="F349" s="48">
        <f t="shared" si="10"/>
        <v>12</v>
      </c>
      <c r="G349" s="48">
        <f t="shared" si="11"/>
        <v>2015</v>
      </c>
    </row>
    <row r="350" spans="1:7" x14ac:dyDescent="0.3">
      <c r="A350" s="51">
        <v>42353</v>
      </c>
      <c r="B350">
        <f>SUMIFS(user_list!O:O,user_list!F:F,"&lt;="&amp;A350,user_list!G:G,"&gt;="&amp;A350)</f>
        <v>0.7589648928788274</v>
      </c>
      <c r="C350">
        <f>SUMIFS(user_list!P:P,user_list!F:F,"&lt;="&amp;A350,user_list!G:G,"&gt;="&amp;A350)</f>
        <v>1.8924668227946921</v>
      </c>
      <c r="D350">
        <f>SUMIFS(user_list!O:O,user_list!F:F,"&lt;="&amp;A350,user_list!G:G,"&gt;="&amp;A350,user_list!I:I,days!G350)+SUMIFS(user_list!O:O,user_list!F:F,"&lt;="&amp;A350,user_list!G:G,"&gt;="&amp;A350,user_list!I:I,days!G350-1)</f>
        <v>0</v>
      </c>
      <c r="E350" s="26">
        <f>COUNTIF(user_list!G:G,A350)</f>
        <v>0</v>
      </c>
      <c r="F350" s="48">
        <f t="shared" si="10"/>
        <v>12</v>
      </c>
      <c r="G350" s="48">
        <f t="shared" si="11"/>
        <v>2015</v>
      </c>
    </row>
    <row r="351" spans="1:7" x14ac:dyDescent="0.3">
      <c r="A351" s="51">
        <v>42354</v>
      </c>
      <c r="B351">
        <f>SUMIFS(user_list!O:O,user_list!F:F,"&lt;="&amp;A351,user_list!G:G,"&gt;="&amp;A351)</f>
        <v>0.7589648928788274</v>
      </c>
      <c r="C351">
        <f>SUMIFS(user_list!P:P,user_list!F:F,"&lt;="&amp;A351,user_list!G:G,"&gt;="&amp;A351)</f>
        <v>1.8924668227946921</v>
      </c>
      <c r="D351">
        <f>SUMIFS(user_list!O:O,user_list!F:F,"&lt;="&amp;A351,user_list!G:G,"&gt;="&amp;A351,user_list!I:I,days!G351)+SUMIFS(user_list!O:O,user_list!F:F,"&lt;="&amp;A351,user_list!G:G,"&gt;="&amp;A351,user_list!I:I,days!G351-1)</f>
        <v>0</v>
      </c>
      <c r="E351" s="26">
        <f>COUNTIF(user_list!G:G,A351)</f>
        <v>0</v>
      </c>
      <c r="F351" s="48">
        <f t="shared" si="10"/>
        <v>12</v>
      </c>
      <c r="G351" s="48">
        <f t="shared" si="11"/>
        <v>2015</v>
      </c>
    </row>
    <row r="352" spans="1:7" x14ac:dyDescent="0.3">
      <c r="A352" s="51">
        <v>42355</v>
      </c>
      <c r="B352">
        <f>SUMIFS(user_list!O:O,user_list!F:F,"&lt;="&amp;A352,user_list!G:G,"&gt;="&amp;A352)</f>
        <v>0.7589648928788274</v>
      </c>
      <c r="C352">
        <f>SUMIFS(user_list!P:P,user_list!F:F,"&lt;="&amp;A352,user_list!G:G,"&gt;="&amp;A352)</f>
        <v>1.8924668227946921</v>
      </c>
      <c r="D352">
        <f>SUMIFS(user_list!O:O,user_list!F:F,"&lt;="&amp;A352,user_list!G:G,"&gt;="&amp;A352,user_list!I:I,days!G352)+SUMIFS(user_list!O:O,user_list!F:F,"&lt;="&amp;A352,user_list!G:G,"&gt;="&amp;A352,user_list!I:I,days!G352-1)</f>
        <v>0</v>
      </c>
      <c r="E352" s="26">
        <f>COUNTIF(user_list!G:G,A352)</f>
        <v>0</v>
      </c>
      <c r="F352" s="48">
        <f t="shared" si="10"/>
        <v>12</v>
      </c>
      <c r="G352" s="48">
        <f t="shared" si="11"/>
        <v>2015</v>
      </c>
    </row>
    <row r="353" spans="1:7" x14ac:dyDescent="0.3">
      <c r="A353" s="51">
        <v>42356</v>
      </c>
      <c r="B353">
        <f>SUMIFS(user_list!O:O,user_list!F:F,"&lt;="&amp;A353,user_list!G:G,"&gt;="&amp;A353)</f>
        <v>0.7589648928788274</v>
      </c>
      <c r="C353">
        <f>SUMIFS(user_list!P:P,user_list!F:F,"&lt;="&amp;A353,user_list!G:G,"&gt;="&amp;A353)</f>
        <v>1.8924668227946921</v>
      </c>
      <c r="D353">
        <f>SUMIFS(user_list!O:O,user_list!F:F,"&lt;="&amp;A353,user_list!G:G,"&gt;="&amp;A353,user_list!I:I,days!G353)+SUMIFS(user_list!O:O,user_list!F:F,"&lt;="&amp;A353,user_list!G:G,"&gt;="&amp;A353,user_list!I:I,days!G353-1)</f>
        <v>0</v>
      </c>
      <c r="E353" s="26">
        <f>COUNTIF(user_list!G:G,A353)</f>
        <v>0</v>
      </c>
      <c r="F353" s="48">
        <f t="shared" si="10"/>
        <v>12</v>
      </c>
      <c r="G353" s="48">
        <f t="shared" si="11"/>
        <v>2015</v>
      </c>
    </row>
    <row r="354" spans="1:7" x14ac:dyDescent="0.3">
      <c r="A354" s="51">
        <v>42357</v>
      </c>
      <c r="B354">
        <f>SUMIFS(user_list!O:O,user_list!F:F,"&lt;="&amp;A354,user_list!G:G,"&gt;="&amp;A354)</f>
        <v>0.7589648928788274</v>
      </c>
      <c r="C354">
        <f>SUMIFS(user_list!P:P,user_list!F:F,"&lt;="&amp;A354,user_list!G:G,"&gt;="&amp;A354)</f>
        <v>1.8924668227946921</v>
      </c>
      <c r="D354">
        <f>SUMIFS(user_list!O:O,user_list!F:F,"&lt;="&amp;A354,user_list!G:G,"&gt;="&amp;A354,user_list!I:I,days!G354)+SUMIFS(user_list!O:O,user_list!F:F,"&lt;="&amp;A354,user_list!G:G,"&gt;="&amp;A354,user_list!I:I,days!G354-1)</f>
        <v>0</v>
      </c>
      <c r="E354" s="26">
        <f>COUNTIF(user_list!G:G,A354)</f>
        <v>0</v>
      </c>
      <c r="F354" s="48">
        <f t="shared" si="10"/>
        <v>12</v>
      </c>
      <c r="G354" s="48">
        <f t="shared" si="11"/>
        <v>2015</v>
      </c>
    </row>
    <row r="355" spans="1:7" x14ac:dyDescent="0.3">
      <c r="A355" s="51">
        <v>42358</v>
      </c>
      <c r="B355">
        <f>SUMIFS(user_list!O:O,user_list!F:F,"&lt;="&amp;A355,user_list!G:G,"&gt;="&amp;A355)</f>
        <v>0.7589648928788274</v>
      </c>
      <c r="C355">
        <f>SUMIFS(user_list!P:P,user_list!F:F,"&lt;="&amp;A355,user_list!G:G,"&gt;="&amp;A355)</f>
        <v>1.8924668227946921</v>
      </c>
      <c r="D355">
        <f>SUMIFS(user_list!O:O,user_list!F:F,"&lt;="&amp;A355,user_list!G:G,"&gt;="&amp;A355,user_list!I:I,days!G355)+SUMIFS(user_list!O:O,user_list!F:F,"&lt;="&amp;A355,user_list!G:G,"&gt;="&amp;A355,user_list!I:I,days!G355-1)</f>
        <v>0</v>
      </c>
      <c r="E355" s="26">
        <f>COUNTIF(user_list!G:G,A355)</f>
        <v>0</v>
      </c>
      <c r="F355" s="48">
        <f t="shared" si="10"/>
        <v>12</v>
      </c>
      <c r="G355" s="48">
        <f t="shared" si="11"/>
        <v>2015</v>
      </c>
    </row>
    <row r="356" spans="1:7" x14ac:dyDescent="0.3">
      <c r="A356" s="51">
        <v>42359</v>
      </c>
      <c r="B356">
        <f>SUMIFS(user_list!O:O,user_list!F:F,"&lt;="&amp;A356,user_list!G:G,"&gt;="&amp;A356)</f>
        <v>0.7589648928788274</v>
      </c>
      <c r="C356">
        <f>SUMIFS(user_list!P:P,user_list!F:F,"&lt;="&amp;A356,user_list!G:G,"&gt;="&amp;A356)</f>
        <v>1.8924668227946921</v>
      </c>
      <c r="D356">
        <f>SUMIFS(user_list!O:O,user_list!F:F,"&lt;="&amp;A356,user_list!G:G,"&gt;="&amp;A356,user_list!I:I,days!G356)+SUMIFS(user_list!O:O,user_list!F:F,"&lt;="&amp;A356,user_list!G:G,"&gt;="&amp;A356,user_list!I:I,days!G356-1)</f>
        <v>0</v>
      </c>
      <c r="E356" s="26">
        <f>COUNTIF(user_list!G:G,A356)</f>
        <v>0</v>
      </c>
      <c r="F356" s="48">
        <f t="shared" si="10"/>
        <v>12</v>
      </c>
      <c r="G356" s="48">
        <f t="shared" si="11"/>
        <v>2015</v>
      </c>
    </row>
    <row r="357" spans="1:7" x14ac:dyDescent="0.3">
      <c r="A357" s="51">
        <v>42360</v>
      </c>
      <c r="B357">
        <f>SUMIFS(user_list!O:O,user_list!F:F,"&lt;="&amp;A357,user_list!G:G,"&gt;="&amp;A357)</f>
        <v>0.7589648928788274</v>
      </c>
      <c r="C357">
        <f>SUMIFS(user_list!P:P,user_list!F:F,"&lt;="&amp;A357,user_list!G:G,"&gt;="&amp;A357)</f>
        <v>1.8924668227946921</v>
      </c>
      <c r="D357">
        <f>SUMIFS(user_list!O:O,user_list!F:F,"&lt;="&amp;A357,user_list!G:G,"&gt;="&amp;A357,user_list!I:I,days!G357)+SUMIFS(user_list!O:O,user_list!F:F,"&lt;="&amp;A357,user_list!G:G,"&gt;="&amp;A357,user_list!I:I,days!G357-1)</f>
        <v>0</v>
      </c>
      <c r="E357" s="26">
        <f>COUNTIF(user_list!G:G,A357)</f>
        <v>0</v>
      </c>
      <c r="F357" s="48">
        <f t="shared" si="10"/>
        <v>12</v>
      </c>
      <c r="G357" s="48">
        <f t="shared" si="11"/>
        <v>2015</v>
      </c>
    </row>
    <row r="358" spans="1:7" x14ac:dyDescent="0.3">
      <c r="A358" s="51">
        <v>42361</v>
      </c>
      <c r="B358">
        <f>SUMIFS(user_list!O:O,user_list!F:F,"&lt;="&amp;A358,user_list!G:G,"&gt;="&amp;A358)</f>
        <v>0.7589648928788274</v>
      </c>
      <c r="C358">
        <f>SUMIFS(user_list!P:P,user_list!F:F,"&lt;="&amp;A358,user_list!G:G,"&gt;="&amp;A358)</f>
        <v>1.8924668227946921</v>
      </c>
      <c r="D358">
        <f>SUMIFS(user_list!O:O,user_list!F:F,"&lt;="&amp;A358,user_list!G:G,"&gt;="&amp;A358,user_list!I:I,days!G358)+SUMIFS(user_list!O:O,user_list!F:F,"&lt;="&amp;A358,user_list!G:G,"&gt;="&amp;A358,user_list!I:I,days!G358-1)</f>
        <v>0</v>
      </c>
      <c r="E358" s="26">
        <f>COUNTIF(user_list!G:G,A358)</f>
        <v>0</v>
      </c>
      <c r="F358" s="48">
        <f t="shared" si="10"/>
        <v>12</v>
      </c>
      <c r="G358" s="48">
        <f t="shared" si="11"/>
        <v>2015</v>
      </c>
    </row>
    <row r="359" spans="1:7" x14ac:dyDescent="0.3">
      <c r="A359" s="51">
        <v>42362</v>
      </c>
      <c r="B359">
        <f>SUMIFS(user_list!O:O,user_list!F:F,"&lt;="&amp;A359,user_list!G:G,"&gt;="&amp;A359)</f>
        <v>0.7589648928788274</v>
      </c>
      <c r="C359">
        <f>SUMIFS(user_list!P:P,user_list!F:F,"&lt;="&amp;A359,user_list!G:G,"&gt;="&amp;A359)</f>
        <v>1.8924668227946921</v>
      </c>
      <c r="D359">
        <f>SUMIFS(user_list!O:O,user_list!F:F,"&lt;="&amp;A359,user_list!G:G,"&gt;="&amp;A359,user_list!I:I,days!G359)+SUMIFS(user_list!O:O,user_list!F:F,"&lt;="&amp;A359,user_list!G:G,"&gt;="&amp;A359,user_list!I:I,days!G359-1)</f>
        <v>0</v>
      </c>
      <c r="E359" s="26">
        <f>COUNTIF(user_list!G:G,A359)</f>
        <v>0</v>
      </c>
      <c r="F359" s="48">
        <f t="shared" si="10"/>
        <v>12</v>
      </c>
      <c r="G359" s="48">
        <f t="shared" si="11"/>
        <v>2015</v>
      </c>
    </row>
    <row r="360" spans="1:7" x14ac:dyDescent="0.3">
      <c r="A360" s="51">
        <v>42363</v>
      </c>
      <c r="B360">
        <f>SUMIFS(user_list!O:O,user_list!F:F,"&lt;="&amp;A360,user_list!G:G,"&gt;="&amp;A360)</f>
        <v>0.7589648928788274</v>
      </c>
      <c r="C360">
        <f>SUMIFS(user_list!P:P,user_list!F:F,"&lt;="&amp;A360,user_list!G:G,"&gt;="&amp;A360)</f>
        <v>1.8924668227946921</v>
      </c>
      <c r="D360">
        <f>SUMIFS(user_list!O:O,user_list!F:F,"&lt;="&amp;A360,user_list!G:G,"&gt;="&amp;A360,user_list!I:I,days!G360)+SUMIFS(user_list!O:O,user_list!F:F,"&lt;="&amp;A360,user_list!G:G,"&gt;="&amp;A360,user_list!I:I,days!G360-1)</f>
        <v>0</v>
      </c>
      <c r="E360" s="26">
        <f>COUNTIF(user_list!G:G,A360)</f>
        <v>0</v>
      </c>
      <c r="F360" s="48">
        <f t="shared" si="10"/>
        <v>12</v>
      </c>
      <c r="G360" s="48">
        <f t="shared" si="11"/>
        <v>2015</v>
      </c>
    </row>
    <row r="361" spans="1:7" x14ac:dyDescent="0.3">
      <c r="A361" s="51">
        <v>42364</v>
      </c>
      <c r="B361">
        <f>SUMIFS(user_list!O:O,user_list!F:F,"&lt;="&amp;A361,user_list!G:G,"&gt;="&amp;A361)</f>
        <v>0.7589648928788274</v>
      </c>
      <c r="C361">
        <f>SUMIFS(user_list!P:P,user_list!F:F,"&lt;="&amp;A361,user_list!G:G,"&gt;="&amp;A361)</f>
        <v>1.8924668227946921</v>
      </c>
      <c r="D361">
        <f>SUMIFS(user_list!O:O,user_list!F:F,"&lt;="&amp;A361,user_list!G:G,"&gt;="&amp;A361,user_list!I:I,days!G361)+SUMIFS(user_list!O:O,user_list!F:F,"&lt;="&amp;A361,user_list!G:G,"&gt;="&amp;A361,user_list!I:I,days!G361-1)</f>
        <v>0</v>
      </c>
      <c r="E361" s="26">
        <f>COUNTIF(user_list!G:G,A361)</f>
        <v>0</v>
      </c>
      <c r="F361" s="48">
        <f t="shared" si="10"/>
        <v>12</v>
      </c>
      <c r="G361" s="48">
        <f t="shared" si="11"/>
        <v>2015</v>
      </c>
    </row>
    <row r="362" spans="1:7" x14ac:dyDescent="0.3">
      <c r="A362" s="51">
        <v>42365</v>
      </c>
      <c r="B362">
        <f>SUMIFS(user_list!O:O,user_list!F:F,"&lt;="&amp;A362,user_list!G:G,"&gt;="&amp;A362)</f>
        <v>0.7589648928788274</v>
      </c>
      <c r="C362">
        <f>SUMIFS(user_list!P:P,user_list!F:F,"&lt;="&amp;A362,user_list!G:G,"&gt;="&amp;A362)</f>
        <v>1.8924668227946921</v>
      </c>
      <c r="D362">
        <f>SUMIFS(user_list!O:O,user_list!F:F,"&lt;="&amp;A362,user_list!G:G,"&gt;="&amp;A362,user_list!I:I,days!G362)+SUMIFS(user_list!O:O,user_list!F:F,"&lt;="&amp;A362,user_list!G:G,"&gt;="&amp;A362,user_list!I:I,days!G362-1)</f>
        <v>0</v>
      </c>
      <c r="E362" s="26">
        <f>COUNTIF(user_list!G:G,A362)</f>
        <v>0</v>
      </c>
      <c r="F362" s="48">
        <f t="shared" si="10"/>
        <v>12</v>
      </c>
      <c r="G362" s="48">
        <f t="shared" si="11"/>
        <v>2015</v>
      </c>
    </row>
    <row r="363" spans="1:7" x14ac:dyDescent="0.3">
      <c r="A363" s="51">
        <v>42366</v>
      </c>
      <c r="B363">
        <f>SUMIFS(user_list!O:O,user_list!F:F,"&lt;="&amp;A363,user_list!G:G,"&gt;="&amp;A363)</f>
        <v>0.7589648928788274</v>
      </c>
      <c r="C363">
        <f>SUMIFS(user_list!P:P,user_list!F:F,"&lt;="&amp;A363,user_list!G:G,"&gt;="&amp;A363)</f>
        <v>1.8924668227946921</v>
      </c>
      <c r="D363">
        <f>SUMIFS(user_list!O:O,user_list!F:F,"&lt;="&amp;A363,user_list!G:G,"&gt;="&amp;A363,user_list!I:I,days!G363)+SUMIFS(user_list!O:O,user_list!F:F,"&lt;="&amp;A363,user_list!G:G,"&gt;="&amp;A363,user_list!I:I,days!G363-1)</f>
        <v>0</v>
      </c>
      <c r="E363" s="26">
        <f>COUNTIF(user_list!G:G,A363)</f>
        <v>0</v>
      </c>
      <c r="F363" s="48">
        <f t="shared" si="10"/>
        <v>12</v>
      </c>
      <c r="G363" s="48">
        <f t="shared" si="11"/>
        <v>2015</v>
      </c>
    </row>
    <row r="364" spans="1:7" x14ac:dyDescent="0.3">
      <c r="A364" s="51">
        <v>42367</v>
      </c>
      <c r="B364">
        <f>SUMIFS(user_list!O:O,user_list!F:F,"&lt;="&amp;A364,user_list!G:G,"&gt;="&amp;A364)</f>
        <v>0.7589648928788274</v>
      </c>
      <c r="C364">
        <f>SUMIFS(user_list!P:P,user_list!F:F,"&lt;="&amp;A364,user_list!G:G,"&gt;="&amp;A364)</f>
        <v>1.8924668227946921</v>
      </c>
      <c r="D364">
        <f>SUMIFS(user_list!O:O,user_list!F:F,"&lt;="&amp;A364,user_list!G:G,"&gt;="&amp;A364,user_list!I:I,days!G364)+SUMIFS(user_list!O:O,user_list!F:F,"&lt;="&amp;A364,user_list!G:G,"&gt;="&amp;A364,user_list!I:I,days!G364-1)</f>
        <v>0</v>
      </c>
      <c r="E364" s="26">
        <f>COUNTIF(user_list!G:G,A364)</f>
        <v>0</v>
      </c>
      <c r="F364" s="48">
        <f t="shared" si="10"/>
        <v>12</v>
      </c>
      <c r="G364" s="48">
        <f t="shared" si="11"/>
        <v>2015</v>
      </c>
    </row>
    <row r="365" spans="1:7" x14ac:dyDescent="0.3">
      <c r="A365" s="51">
        <v>42368</v>
      </c>
      <c r="B365">
        <f>SUMIFS(user_list!O:O,user_list!F:F,"&lt;="&amp;A365,user_list!G:G,"&gt;="&amp;A365)</f>
        <v>0.7589648928788274</v>
      </c>
      <c r="C365">
        <f>SUMIFS(user_list!P:P,user_list!F:F,"&lt;="&amp;A365,user_list!G:G,"&gt;="&amp;A365)</f>
        <v>1.8924668227946921</v>
      </c>
      <c r="D365">
        <f>SUMIFS(user_list!O:O,user_list!F:F,"&lt;="&amp;A365,user_list!G:G,"&gt;="&amp;A365,user_list!I:I,days!G365)+SUMIFS(user_list!O:O,user_list!F:F,"&lt;="&amp;A365,user_list!G:G,"&gt;="&amp;A365,user_list!I:I,days!G365-1)</f>
        <v>0</v>
      </c>
      <c r="E365" s="26">
        <f>COUNTIF(user_list!G:G,A365)</f>
        <v>0</v>
      </c>
      <c r="F365" s="48">
        <f t="shared" si="10"/>
        <v>12</v>
      </c>
      <c r="G365" s="48">
        <f t="shared" si="11"/>
        <v>2015</v>
      </c>
    </row>
    <row r="366" spans="1:7" x14ac:dyDescent="0.3">
      <c r="A366" s="51">
        <v>42369</v>
      </c>
      <c r="B366">
        <f>SUMIFS(user_list!O:O,user_list!F:F,"&lt;="&amp;A366,user_list!G:G,"&gt;="&amp;A366)</f>
        <v>0.7589648928788274</v>
      </c>
      <c r="C366">
        <f>SUMIFS(user_list!P:P,user_list!F:F,"&lt;="&amp;A366,user_list!G:G,"&gt;="&amp;A366)</f>
        <v>1.8924668227946921</v>
      </c>
      <c r="D366">
        <f>SUMIFS(user_list!O:O,user_list!F:F,"&lt;="&amp;A366,user_list!G:G,"&gt;="&amp;A366,user_list!I:I,days!G366)+SUMIFS(user_list!O:O,user_list!F:F,"&lt;="&amp;A366,user_list!G:G,"&gt;="&amp;A366,user_list!I:I,days!G366-1)</f>
        <v>0</v>
      </c>
      <c r="E366" s="26">
        <f>COUNTIF(user_list!G:G,A366)</f>
        <v>0</v>
      </c>
      <c r="F366" s="48">
        <f t="shared" si="10"/>
        <v>12</v>
      </c>
      <c r="G366" s="48">
        <f t="shared" si="11"/>
        <v>2015</v>
      </c>
    </row>
    <row r="367" spans="1:7" x14ac:dyDescent="0.3">
      <c r="A367" s="51">
        <v>42370</v>
      </c>
      <c r="B367">
        <f>SUMIFS(user_list!O:O,user_list!F:F,"&lt;="&amp;A367,user_list!G:G,"&gt;="&amp;A367)</f>
        <v>0.7589648928788274</v>
      </c>
      <c r="C367">
        <f>SUMIFS(user_list!P:P,user_list!F:F,"&lt;="&amp;A367,user_list!G:G,"&gt;="&amp;A367)</f>
        <v>1.8924668227946921</v>
      </c>
      <c r="D367">
        <f>SUMIFS(user_list!O:O,user_list!F:F,"&lt;="&amp;A367,user_list!G:G,"&gt;="&amp;A367,user_list!I:I,days!G367)+SUMIFS(user_list!O:O,user_list!F:F,"&lt;="&amp;A367,user_list!G:G,"&gt;="&amp;A367,user_list!I:I,days!G367-1)</f>
        <v>0</v>
      </c>
      <c r="E367" s="26">
        <f>COUNTIF(user_list!G:G,A367)</f>
        <v>0</v>
      </c>
      <c r="F367" s="48">
        <f t="shared" si="10"/>
        <v>1</v>
      </c>
      <c r="G367" s="48">
        <f t="shared" si="11"/>
        <v>2016</v>
      </c>
    </row>
    <row r="368" spans="1:7" x14ac:dyDescent="0.3">
      <c r="A368" s="51">
        <v>42371</v>
      </c>
      <c r="B368">
        <f>SUMIFS(user_list!O:O,user_list!F:F,"&lt;="&amp;A368,user_list!G:G,"&gt;="&amp;A368)</f>
        <v>0.7589648928788274</v>
      </c>
      <c r="C368">
        <f>SUMIFS(user_list!P:P,user_list!F:F,"&lt;="&amp;A368,user_list!G:G,"&gt;="&amp;A368)</f>
        <v>1.8924668227946921</v>
      </c>
      <c r="D368">
        <f>SUMIFS(user_list!O:O,user_list!F:F,"&lt;="&amp;A368,user_list!G:G,"&gt;="&amp;A368,user_list!I:I,days!G368)+SUMIFS(user_list!O:O,user_list!F:F,"&lt;="&amp;A368,user_list!G:G,"&gt;="&amp;A368,user_list!I:I,days!G368-1)</f>
        <v>0</v>
      </c>
      <c r="E368" s="26">
        <f>COUNTIF(user_list!G:G,A368)</f>
        <v>0</v>
      </c>
      <c r="F368" s="48">
        <f t="shared" si="10"/>
        <v>1</v>
      </c>
      <c r="G368" s="48">
        <f t="shared" si="11"/>
        <v>2016</v>
      </c>
    </row>
    <row r="369" spans="1:7" x14ac:dyDescent="0.3">
      <c r="A369" s="51">
        <v>42372</v>
      </c>
      <c r="B369">
        <f>SUMIFS(user_list!O:O,user_list!F:F,"&lt;="&amp;A369,user_list!G:G,"&gt;="&amp;A369)</f>
        <v>0.7589648928788274</v>
      </c>
      <c r="C369">
        <f>SUMIFS(user_list!P:P,user_list!F:F,"&lt;="&amp;A369,user_list!G:G,"&gt;="&amp;A369)</f>
        <v>1.8924668227946921</v>
      </c>
      <c r="D369">
        <f>SUMIFS(user_list!O:O,user_list!F:F,"&lt;="&amp;A369,user_list!G:G,"&gt;="&amp;A369,user_list!I:I,days!G369)+SUMIFS(user_list!O:O,user_list!F:F,"&lt;="&amp;A369,user_list!G:G,"&gt;="&amp;A369,user_list!I:I,days!G369-1)</f>
        <v>0</v>
      </c>
      <c r="E369" s="26">
        <f>COUNTIF(user_list!G:G,A369)</f>
        <v>0</v>
      </c>
      <c r="F369" s="48">
        <f t="shared" si="10"/>
        <v>1</v>
      </c>
      <c r="G369" s="48">
        <f t="shared" si="11"/>
        <v>2016</v>
      </c>
    </row>
    <row r="370" spans="1:7" x14ac:dyDescent="0.3">
      <c r="A370" s="51">
        <v>42373</v>
      </c>
      <c r="B370">
        <f>SUMIFS(user_list!O:O,user_list!F:F,"&lt;="&amp;A370,user_list!G:G,"&gt;="&amp;A370)</f>
        <v>0.7589648928788274</v>
      </c>
      <c r="C370">
        <f>SUMIFS(user_list!P:P,user_list!F:F,"&lt;="&amp;A370,user_list!G:G,"&gt;="&amp;A370)</f>
        <v>1.8924668227946921</v>
      </c>
      <c r="D370">
        <f>SUMIFS(user_list!O:O,user_list!F:F,"&lt;="&amp;A370,user_list!G:G,"&gt;="&amp;A370,user_list!I:I,days!G370)+SUMIFS(user_list!O:O,user_list!F:F,"&lt;="&amp;A370,user_list!G:G,"&gt;="&amp;A370,user_list!I:I,days!G370-1)</f>
        <v>0</v>
      </c>
      <c r="E370" s="26">
        <f>COUNTIF(user_list!G:G,A370)</f>
        <v>0</v>
      </c>
      <c r="F370" s="48">
        <f t="shared" si="10"/>
        <v>1</v>
      </c>
      <c r="G370" s="48">
        <f t="shared" si="11"/>
        <v>2016</v>
      </c>
    </row>
    <row r="371" spans="1:7" x14ac:dyDescent="0.3">
      <c r="A371" s="51">
        <v>42374</v>
      </c>
      <c r="B371">
        <f>SUMIFS(user_list!O:O,user_list!F:F,"&lt;="&amp;A371,user_list!G:G,"&gt;="&amp;A371)</f>
        <v>0.7589648928788274</v>
      </c>
      <c r="C371">
        <f>SUMIFS(user_list!P:P,user_list!F:F,"&lt;="&amp;A371,user_list!G:G,"&gt;="&amp;A371)</f>
        <v>1.8924668227946921</v>
      </c>
      <c r="D371">
        <f>SUMIFS(user_list!O:O,user_list!F:F,"&lt;="&amp;A371,user_list!G:G,"&gt;="&amp;A371,user_list!I:I,days!G371)+SUMIFS(user_list!O:O,user_list!F:F,"&lt;="&amp;A371,user_list!G:G,"&gt;="&amp;A371,user_list!I:I,days!G371-1)</f>
        <v>0</v>
      </c>
      <c r="E371" s="26">
        <f>COUNTIF(user_list!G:G,A371)</f>
        <v>0</v>
      </c>
      <c r="F371" s="48">
        <f t="shared" si="10"/>
        <v>1</v>
      </c>
      <c r="G371" s="48">
        <f t="shared" si="11"/>
        <v>2016</v>
      </c>
    </row>
    <row r="372" spans="1:7" x14ac:dyDescent="0.3">
      <c r="A372" s="51">
        <v>42375</v>
      </c>
      <c r="B372">
        <f>SUMIFS(user_list!O:O,user_list!F:F,"&lt;="&amp;A372,user_list!G:G,"&gt;="&amp;A372)</f>
        <v>0.7589648928788274</v>
      </c>
      <c r="C372">
        <f>SUMIFS(user_list!P:P,user_list!F:F,"&lt;="&amp;A372,user_list!G:G,"&gt;="&amp;A372)</f>
        <v>1.8924668227946921</v>
      </c>
      <c r="D372">
        <f>SUMIFS(user_list!O:O,user_list!F:F,"&lt;="&amp;A372,user_list!G:G,"&gt;="&amp;A372,user_list!I:I,days!G372)+SUMIFS(user_list!O:O,user_list!F:F,"&lt;="&amp;A372,user_list!G:G,"&gt;="&amp;A372,user_list!I:I,days!G372-1)</f>
        <v>0</v>
      </c>
      <c r="E372" s="26">
        <f>COUNTIF(user_list!G:G,A372)</f>
        <v>0</v>
      </c>
      <c r="F372" s="48">
        <f t="shared" si="10"/>
        <v>1</v>
      </c>
      <c r="G372" s="48">
        <f t="shared" si="11"/>
        <v>2016</v>
      </c>
    </row>
    <row r="373" spans="1:7" x14ac:dyDescent="0.3">
      <c r="A373" s="51">
        <v>42376</v>
      </c>
      <c r="B373">
        <f>SUMIFS(user_list!O:O,user_list!F:F,"&lt;="&amp;A373,user_list!G:G,"&gt;="&amp;A373)</f>
        <v>0.7589648928788274</v>
      </c>
      <c r="C373">
        <f>SUMIFS(user_list!P:P,user_list!F:F,"&lt;="&amp;A373,user_list!G:G,"&gt;="&amp;A373)</f>
        <v>1.8924668227946921</v>
      </c>
      <c r="D373">
        <f>SUMIFS(user_list!O:O,user_list!F:F,"&lt;="&amp;A373,user_list!G:G,"&gt;="&amp;A373,user_list!I:I,days!G373)+SUMIFS(user_list!O:O,user_list!F:F,"&lt;="&amp;A373,user_list!G:G,"&gt;="&amp;A373,user_list!I:I,days!G373-1)</f>
        <v>0</v>
      </c>
      <c r="E373" s="26">
        <f>COUNTIF(user_list!G:G,A373)</f>
        <v>0</v>
      </c>
      <c r="F373" s="48">
        <f t="shared" si="10"/>
        <v>1</v>
      </c>
      <c r="G373" s="48">
        <f t="shared" si="11"/>
        <v>2016</v>
      </c>
    </row>
    <row r="374" spans="1:7" x14ac:dyDescent="0.3">
      <c r="A374" s="51">
        <v>42377</v>
      </c>
      <c r="B374">
        <f>SUMIFS(user_list!O:O,user_list!F:F,"&lt;="&amp;A374,user_list!G:G,"&gt;="&amp;A374)</f>
        <v>0.7589648928788274</v>
      </c>
      <c r="C374">
        <f>SUMIFS(user_list!P:P,user_list!F:F,"&lt;="&amp;A374,user_list!G:G,"&gt;="&amp;A374)</f>
        <v>1.8924668227946921</v>
      </c>
      <c r="D374">
        <f>SUMIFS(user_list!O:O,user_list!F:F,"&lt;="&amp;A374,user_list!G:G,"&gt;="&amp;A374,user_list!I:I,days!G374)+SUMIFS(user_list!O:O,user_list!F:F,"&lt;="&amp;A374,user_list!G:G,"&gt;="&amp;A374,user_list!I:I,days!G374-1)</f>
        <v>0</v>
      </c>
      <c r="E374" s="26">
        <f>COUNTIF(user_list!G:G,A374)</f>
        <v>0</v>
      </c>
      <c r="F374" s="48">
        <f t="shared" si="10"/>
        <v>1</v>
      </c>
      <c r="G374" s="48">
        <f t="shared" si="11"/>
        <v>2016</v>
      </c>
    </row>
    <row r="375" spans="1:7" x14ac:dyDescent="0.3">
      <c r="A375" s="51">
        <v>42378</v>
      </c>
      <c r="B375">
        <f>SUMIFS(user_list!O:O,user_list!F:F,"&lt;="&amp;A375,user_list!G:G,"&gt;="&amp;A375)</f>
        <v>0.7589648928788274</v>
      </c>
      <c r="C375">
        <f>SUMIFS(user_list!P:P,user_list!F:F,"&lt;="&amp;A375,user_list!G:G,"&gt;="&amp;A375)</f>
        <v>1.8924668227946921</v>
      </c>
      <c r="D375">
        <f>SUMIFS(user_list!O:O,user_list!F:F,"&lt;="&amp;A375,user_list!G:G,"&gt;="&amp;A375,user_list!I:I,days!G375)+SUMIFS(user_list!O:O,user_list!F:F,"&lt;="&amp;A375,user_list!G:G,"&gt;="&amp;A375,user_list!I:I,days!G375-1)</f>
        <v>0</v>
      </c>
      <c r="E375" s="26">
        <f>COUNTIF(user_list!G:G,A375)</f>
        <v>0</v>
      </c>
      <c r="F375" s="48">
        <f t="shared" si="10"/>
        <v>1</v>
      </c>
      <c r="G375" s="48">
        <f t="shared" si="11"/>
        <v>2016</v>
      </c>
    </row>
    <row r="376" spans="1:7" x14ac:dyDescent="0.3">
      <c r="A376" s="51">
        <v>42379</v>
      </c>
      <c r="B376">
        <f>SUMIFS(user_list!O:O,user_list!F:F,"&lt;="&amp;A376,user_list!G:G,"&gt;="&amp;A376)</f>
        <v>0.7589648928788274</v>
      </c>
      <c r="C376">
        <f>SUMIFS(user_list!P:P,user_list!F:F,"&lt;="&amp;A376,user_list!G:G,"&gt;="&amp;A376)</f>
        <v>1.8924668227946921</v>
      </c>
      <c r="D376">
        <f>SUMIFS(user_list!O:O,user_list!F:F,"&lt;="&amp;A376,user_list!G:G,"&gt;="&amp;A376,user_list!I:I,days!G376)+SUMIFS(user_list!O:O,user_list!F:F,"&lt;="&amp;A376,user_list!G:G,"&gt;="&amp;A376,user_list!I:I,days!G376-1)</f>
        <v>0</v>
      </c>
      <c r="E376" s="26">
        <f>COUNTIF(user_list!G:G,A376)</f>
        <v>0</v>
      </c>
      <c r="F376" s="48">
        <f t="shared" si="10"/>
        <v>1</v>
      </c>
      <c r="G376" s="48">
        <f t="shared" si="11"/>
        <v>2016</v>
      </c>
    </row>
    <row r="377" spans="1:7" x14ac:dyDescent="0.3">
      <c r="A377" s="51">
        <v>42380</v>
      </c>
      <c r="B377">
        <f>SUMIFS(user_list!O:O,user_list!F:F,"&lt;="&amp;A377,user_list!G:G,"&gt;="&amp;A377)</f>
        <v>0.7589648928788274</v>
      </c>
      <c r="C377">
        <f>SUMIFS(user_list!P:P,user_list!F:F,"&lt;="&amp;A377,user_list!G:G,"&gt;="&amp;A377)</f>
        <v>1.8924668227946921</v>
      </c>
      <c r="D377">
        <f>SUMIFS(user_list!O:O,user_list!F:F,"&lt;="&amp;A377,user_list!G:G,"&gt;="&amp;A377,user_list!I:I,days!G377)+SUMIFS(user_list!O:O,user_list!F:F,"&lt;="&amp;A377,user_list!G:G,"&gt;="&amp;A377,user_list!I:I,days!G377-1)</f>
        <v>0</v>
      </c>
      <c r="E377" s="26">
        <f>COUNTIF(user_list!G:G,A377)</f>
        <v>0</v>
      </c>
      <c r="F377" s="48">
        <f t="shared" si="10"/>
        <v>1</v>
      </c>
      <c r="G377" s="48">
        <f t="shared" si="11"/>
        <v>2016</v>
      </c>
    </row>
    <row r="378" spans="1:7" x14ac:dyDescent="0.3">
      <c r="A378" s="51">
        <v>42381</v>
      </c>
      <c r="B378">
        <f>SUMIFS(user_list!O:O,user_list!F:F,"&lt;="&amp;A378,user_list!G:G,"&gt;="&amp;A378)</f>
        <v>0.7589648928788274</v>
      </c>
      <c r="C378">
        <f>SUMIFS(user_list!P:P,user_list!F:F,"&lt;="&amp;A378,user_list!G:G,"&gt;="&amp;A378)</f>
        <v>1.8924668227946921</v>
      </c>
      <c r="D378">
        <f>SUMIFS(user_list!O:O,user_list!F:F,"&lt;="&amp;A378,user_list!G:G,"&gt;="&amp;A378,user_list!I:I,days!G378)+SUMIFS(user_list!O:O,user_list!F:F,"&lt;="&amp;A378,user_list!G:G,"&gt;="&amp;A378,user_list!I:I,days!G378-1)</f>
        <v>0</v>
      </c>
      <c r="E378" s="26">
        <f>COUNTIF(user_list!G:G,A378)</f>
        <v>0</v>
      </c>
      <c r="F378" s="48">
        <f t="shared" si="10"/>
        <v>1</v>
      </c>
      <c r="G378" s="48">
        <f t="shared" si="11"/>
        <v>2016</v>
      </c>
    </row>
    <row r="379" spans="1:7" x14ac:dyDescent="0.3">
      <c r="A379" s="51">
        <v>42382</v>
      </c>
      <c r="B379">
        <f>SUMIFS(user_list!O:O,user_list!F:F,"&lt;="&amp;A379,user_list!G:G,"&gt;="&amp;A379)</f>
        <v>0.7589648928788274</v>
      </c>
      <c r="C379">
        <f>SUMIFS(user_list!P:P,user_list!F:F,"&lt;="&amp;A379,user_list!G:G,"&gt;="&amp;A379)</f>
        <v>1.8924668227946921</v>
      </c>
      <c r="D379">
        <f>SUMIFS(user_list!O:O,user_list!F:F,"&lt;="&amp;A379,user_list!G:G,"&gt;="&amp;A379,user_list!I:I,days!G379)+SUMIFS(user_list!O:O,user_list!F:F,"&lt;="&amp;A379,user_list!G:G,"&gt;="&amp;A379,user_list!I:I,days!G379-1)</f>
        <v>0</v>
      </c>
      <c r="E379" s="26">
        <f>COUNTIF(user_list!G:G,A379)</f>
        <v>0</v>
      </c>
      <c r="F379" s="48">
        <f t="shared" si="10"/>
        <v>1</v>
      </c>
      <c r="G379" s="48">
        <f t="shared" si="11"/>
        <v>2016</v>
      </c>
    </row>
    <row r="380" spans="1:7" x14ac:dyDescent="0.3">
      <c r="A380" s="51">
        <v>42383</v>
      </c>
      <c r="B380">
        <f>SUMIFS(user_list!O:O,user_list!F:F,"&lt;="&amp;A380,user_list!G:G,"&gt;="&amp;A380)</f>
        <v>0.7589648928788274</v>
      </c>
      <c r="C380">
        <f>SUMIFS(user_list!P:P,user_list!F:F,"&lt;="&amp;A380,user_list!G:G,"&gt;="&amp;A380)</f>
        <v>1.8924668227946921</v>
      </c>
      <c r="D380">
        <f>SUMIFS(user_list!O:O,user_list!F:F,"&lt;="&amp;A380,user_list!G:G,"&gt;="&amp;A380,user_list!I:I,days!G380)+SUMIFS(user_list!O:O,user_list!F:F,"&lt;="&amp;A380,user_list!G:G,"&gt;="&amp;A380,user_list!I:I,days!G380-1)</f>
        <v>0</v>
      </c>
      <c r="E380" s="26">
        <f>COUNTIF(user_list!G:G,A380)</f>
        <v>0</v>
      </c>
      <c r="F380" s="48">
        <f t="shared" si="10"/>
        <v>1</v>
      </c>
      <c r="G380" s="48">
        <f t="shared" si="11"/>
        <v>2016</v>
      </c>
    </row>
    <row r="381" spans="1:7" x14ac:dyDescent="0.3">
      <c r="A381" s="51">
        <v>42384</v>
      </c>
      <c r="B381">
        <f>SUMIFS(user_list!O:O,user_list!F:F,"&lt;="&amp;A381,user_list!G:G,"&gt;="&amp;A381)</f>
        <v>0.7589648928788274</v>
      </c>
      <c r="C381">
        <f>SUMIFS(user_list!P:P,user_list!F:F,"&lt;="&amp;A381,user_list!G:G,"&gt;="&amp;A381)</f>
        <v>1.8924668227946921</v>
      </c>
      <c r="D381">
        <f>SUMIFS(user_list!O:O,user_list!F:F,"&lt;="&amp;A381,user_list!G:G,"&gt;="&amp;A381,user_list!I:I,days!G381)+SUMIFS(user_list!O:O,user_list!F:F,"&lt;="&amp;A381,user_list!G:G,"&gt;="&amp;A381,user_list!I:I,days!G381-1)</f>
        <v>0</v>
      </c>
      <c r="E381" s="26">
        <f>COUNTIF(user_list!G:G,A381)</f>
        <v>0</v>
      </c>
      <c r="F381" s="48">
        <f t="shared" si="10"/>
        <v>1</v>
      </c>
      <c r="G381" s="48">
        <f t="shared" si="11"/>
        <v>2016</v>
      </c>
    </row>
    <row r="382" spans="1:7" x14ac:dyDescent="0.3">
      <c r="A382" s="51">
        <v>42385</v>
      </c>
      <c r="B382">
        <f>SUMIFS(user_list!O:O,user_list!F:F,"&lt;="&amp;A382,user_list!G:G,"&gt;="&amp;A382)</f>
        <v>0.7589648928788274</v>
      </c>
      <c r="C382">
        <f>SUMIFS(user_list!P:P,user_list!F:F,"&lt;="&amp;A382,user_list!G:G,"&gt;="&amp;A382)</f>
        <v>1.8924668227946921</v>
      </c>
      <c r="D382">
        <f>SUMIFS(user_list!O:O,user_list!F:F,"&lt;="&amp;A382,user_list!G:G,"&gt;="&amp;A382,user_list!I:I,days!G382)+SUMIFS(user_list!O:O,user_list!F:F,"&lt;="&amp;A382,user_list!G:G,"&gt;="&amp;A382,user_list!I:I,days!G382-1)</f>
        <v>0</v>
      </c>
      <c r="E382" s="26">
        <f>COUNTIF(user_list!G:G,A382)</f>
        <v>0</v>
      </c>
      <c r="F382" s="48">
        <f t="shared" si="10"/>
        <v>1</v>
      </c>
      <c r="G382" s="48">
        <f t="shared" si="11"/>
        <v>2016</v>
      </c>
    </row>
    <row r="383" spans="1:7" x14ac:dyDescent="0.3">
      <c r="A383" s="51">
        <v>42386</v>
      </c>
      <c r="B383">
        <f>SUMIFS(user_list!O:O,user_list!F:F,"&lt;="&amp;A383,user_list!G:G,"&gt;="&amp;A383)</f>
        <v>0.7589648928788274</v>
      </c>
      <c r="C383">
        <f>SUMIFS(user_list!P:P,user_list!F:F,"&lt;="&amp;A383,user_list!G:G,"&gt;="&amp;A383)</f>
        <v>1.8924668227946921</v>
      </c>
      <c r="D383">
        <f>SUMIFS(user_list!O:O,user_list!F:F,"&lt;="&amp;A383,user_list!G:G,"&gt;="&amp;A383,user_list!I:I,days!G383)+SUMIFS(user_list!O:O,user_list!F:F,"&lt;="&amp;A383,user_list!G:G,"&gt;="&amp;A383,user_list!I:I,days!G383-1)</f>
        <v>0</v>
      </c>
      <c r="E383" s="26">
        <f>COUNTIF(user_list!G:G,A383)</f>
        <v>0</v>
      </c>
      <c r="F383" s="48">
        <f t="shared" si="10"/>
        <v>1</v>
      </c>
      <c r="G383" s="48">
        <f t="shared" si="11"/>
        <v>2016</v>
      </c>
    </row>
    <row r="384" spans="1:7" x14ac:dyDescent="0.3">
      <c r="A384" s="51">
        <v>42387</v>
      </c>
      <c r="B384">
        <f>SUMIFS(user_list!O:O,user_list!F:F,"&lt;="&amp;A384,user_list!G:G,"&gt;="&amp;A384)</f>
        <v>0.7589648928788274</v>
      </c>
      <c r="C384">
        <f>SUMIFS(user_list!P:P,user_list!F:F,"&lt;="&amp;A384,user_list!G:G,"&gt;="&amp;A384)</f>
        <v>1.8924668227946921</v>
      </c>
      <c r="D384">
        <f>SUMIFS(user_list!O:O,user_list!F:F,"&lt;="&amp;A384,user_list!G:G,"&gt;="&amp;A384,user_list!I:I,days!G384)+SUMIFS(user_list!O:O,user_list!F:F,"&lt;="&amp;A384,user_list!G:G,"&gt;="&amp;A384,user_list!I:I,days!G384-1)</f>
        <v>0</v>
      </c>
      <c r="E384" s="26">
        <f>COUNTIF(user_list!G:G,A384)</f>
        <v>0</v>
      </c>
      <c r="F384" s="48">
        <f t="shared" si="10"/>
        <v>1</v>
      </c>
      <c r="G384" s="48">
        <f t="shared" si="11"/>
        <v>2016</v>
      </c>
    </row>
    <row r="385" spans="1:7" x14ac:dyDescent="0.3">
      <c r="A385" s="51">
        <v>42388</v>
      </c>
      <c r="B385">
        <f>SUMIFS(user_list!O:O,user_list!F:F,"&lt;="&amp;A385,user_list!G:G,"&gt;="&amp;A385)</f>
        <v>0.7589648928788274</v>
      </c>
      <c r="C385">
        <f>SUMIFS(user_list!P:P,user_list!F:F,"&lt;="&amp;A385,user_list!G:G,"&gt;="&amp;A385)</f>
        <v>1.8924668227946921</v>
      </c>
      <c r="D385">
        <f>SUMIFS(user_list!O:O,user_list!F:F,"&lt;="&amp;A385,user_list!G:G,"&gt;="&amp;A385,user_list!I:I,days!G385)+SUMIFS(user_list!O:O,user_list!F:F,"&lt;="&amp;A385,user_list!G:G,"&gt;="&amp;A385,user_list!I:I,days!G385-1)</f>
        <v>0</v>
      </c>
      <c r="E385" s="26">
        <f>COUNTIF(user_list!G:G,A385)</f>
        <v>0</v>
      </c>
      <c r="F385" s="48">
        <f t="shared" si="10"/>
        <v>1</v>
      </c>
      <c r="G385" s="48">
        <f t="shared" si="11"/>
        <v>2016</v>
      </c>
    </row>
    <row r="386" spans="1:7" x14ac:dyDescent="0.3">
      <c r="A386" s="51">
        <v>42389</v>
      </c>
      <c r="B386">
        <f>SUMIFS(user_list!O:O,user_list!F:F,"&lt;="&amp;A386,user_list!G:G,"&gt;="&amp;A386)</f>
        <v>0.7589648928788274</v>
      </c>
      <c r="C386">
        <f>SUMIFS(user_list!P:P,user_list!F:F,"&lt;="&amp;A386,user_list!G:G,"&gt;="&amp;A386)</f>
        <v>1.8924668227946921</v>
      </c>
      <c r="D386">
        <f>SUMIFS(user_list!O:O,user_list!F:F,"&lt;="&amp;A386,user_list!G:G,"&gt;="&amp;A386,user_list!I:I,days!G386)+SUMIFS(user_list!O:O,user_list!F:F,"&lt;="&amp;A386,user_list!G:G,"&gt;="&amp;A386,user_list!I:I,days!G386-1)</f>
        <v>0</v>
      </c>
      <c r="E386" s="26">
        <f>COUNTIF(user_list!G:G,A386)</f>
        <v>0</v>
      </c>
      <c r="F386" s="48">
        <f t="shared" ref="F386:F449" si="12">MONTH(A386)</f>
        <v>1</v>
      </c>
      <c r="G386" s="48">
        <f t="shared" ref="G386:G449" si="13">YEAR(A386)</f>
        <v>2016</v>
      </c>
    </row>
    <row r="387" spans="1:7" x14ac:dyDescent="0.3">
      <c r="A387" s="51">
        <v>42390</v>
      </c>
      <c r="B387">
        <f>SUMIFS(user_list!O:O,user_list!F:F,"&lt;="&amp;A387,user_list!G:G,"&gt;="&amp;A387)</f>
        <v>0.7589648928788274</v>
      </c>
      <c r="C387">
        <f>SUMIFS(user_list!P:P,user_list!F:F,"&lt;="&amp;A387,user_list!G:G,"&gt;="&amp;A387)</f>
        <v>1.8924668227946921</v>
      </c>
      <c r="D387">
        <f>SUMIFS(user_list!O:O,user_list!F:F,"&lt;="&amp;A387,user_list!G:G,"&gt;="&amp;A387,user_list!I:I,days!G387)+SUMIFS(user_list!O:O,user_list!F:F,"&lt;="&amp;A387,user_list!G:G,"&gt;="&amp;A387,user_list!I:I,days!G387-1)</f>
        <v>0</v>
      </c>
      <c r="E387" s="26">
        <f>COUNTIF(user_list!G:G,A387)</f>
        <v>0</v>
      </c>
      <c r="F387" s="48">
        <f t="shared" si="12"/>
        <v>1</v>
      </c>
      <c r="G387" s="48">
        <f t="shared" si="13"/>
        <v>2016</v>
      </c>
    </row>
    <row r="388" spans="1:7" x14ac:dyDescent="0.3">
      <c r="A388" s="51">
        <v>42391</v>
      </c>
      <c r="B388">
        <f>SUMIFS(user_list!O:O,user_list!F:F,"&lt;="&amp;A388,user_list!G:G,"&gt;="&amp;A388)</f>
        <v>0.7589648928788274</v>
      </c>
      <c r="C388">
        <f>SUMIFS(user_list!P:P,user_list!F:F,"&lt;="&amp;A388,user_list!G:G,"&gt;="&amp;A388)</f>
        <v>1.8924668227946921</v>
      </c>
      <c r="D388">
        <f>SUMIFS(user_list!O:O,user_list!F:F,"&lt;="&amp;A388,user_list!G:G,"&gt;="&amp;A388,user_list!I:I,days!G388)+SUMIFS(user_list!O:O,user_list!F:F,"&lt;="&amp;A388,user_list!G:G,"&gt;="&amp;A388,user_list!I:I,days!G388-1)</f>
        <v>0</v>
      </c>
      <c r="E388" s="26">
        <f>COUNTIF(user_list!G:G,A388)</f>
        <v>0</v>
      </c>
      <c r="F388" s="48">
        <f t="shared" si="12"/>
        <v>1</v>
      </c>
      <c r="G388" s="48">
        <f t="shared" si="13"/>
        <v>2016</v>
      </c>
    </row>
    <row r="389" spans="1:7" x14ac:dyDescent="0.3">
      <c r="A389" s="51">
        <v>42392</v>
      </c>
      <c r="B389">
        <f>SUMIFS(user_list!O:O,user_list!F:F,"&lt;="&amp;A389,user_list!G:G,"&gt;="&amp;A389)</f>
        <v>0.7589648928788274</v>
      </c>
      <c r="C389">
        <f>SUMIFS(user_list!P:P,user_list!F:F,"&lt;="&amp;A389,user_list!G:G,"&gt;="&amp;A389)</f>
        <v>1.8924668227946921</v>
      </c>
      <c r="D389">
        <f>SUMIFS(user_list!O:O,user_list!F:F,"&lt;="&amp;A389,user_list!G:G,"&gt;="&amp;A389,user_list!I:I,days!G389)+SUMIFS(user_list!O:O,user_list!F:F,"&lt;="&amp;A389,user_list!G:G,"&gt;="&amp;A389,user_list!I:I,days!G389-1)</f>
        <v>0</v>
      </c>
      <c r="E389" s="26">
        <f>COUNTIF(user_list!G:G,A389)</f>
        <v>0</v>
      </c>
      <c r="F389" s="48">
        <f t="shared" si="12"/>
        <v>1</v>
      </c>
      <c r="G389" s="48">
        <f t="shared" si="13"/>
        <v>2016</v>
      </c>
    </row>
    <row r="390" spans="1:7" x14ac:dyDescent="0.3">
      <c r="A390" s="51">
        <v>42393</v>
      </c>
      <c r="B390">
        <f>SUMIFS(user_list!O:O,user_list!F:F,"&lt;="&amp;A390,user_list!G:G,"&gt;="&amp;A390)</f>
        <v>0.7589648928788274</v>
      </c>
      <c r="C390">
        <f>SUMIFS(user_list!P:P,user_list!F:F,"&lt;="&amp;A390,user_list!G:G,"&gt;="&amp;A390)</f>
        <v>1.8924668227946921</v>
      </c>
      <c r="D390">
        <f>SUMIFS(user_list!O:O,user_list!F:F,"&lt;="&amp;A390,user_list!G:G,"&gt;="&amp;A390,user_list!I:I,days!G390)+SUMIFS(user_list!O:O,user_list!F:F,"&lt;="&amp;A390,user_list!G:G,"&gt;="&amp;A390,user_list!I:I,days!G390-1)</f>
        <v>0</v>
      </c>
      <c r="E390" s="26">
        <f>COUNTIF(user_list!G:G,A390)</f>
        <v>0</v>
      </c>
      <c r="F390" s="48">
        <f t="shared" si="12"/>
        <v>1</v>
      </c>
      <c r="G390" s="48">
        <f t="shared" si="13"/>
        <v>2016</v>
      </c>
    </row>
    <row r="391" spans="1:7" x14ac:dyDescent="0.3">
      <c r="A391" s="51">
        <v>42394</v>
      </c>
      <c r="B391">
        <f>SUMIFS(user_list!O:O,user_list!F:F,"&lt;="&amp;A391,user_list!G:G,"&gt;="&amp;A391)</f>
        <v>0.7589648928788274</v>
      </c>
      <c r="C391">
        <f>SUMIFS(user_list!P:P,user_list!F:F,"&lt;="&amp;A391,user_list!G:G,"&gt;="&amp;A391)</f>
        <v>1.8924668227946921</v>
      </c>
      <c r="D391">
        <f>SUMIFS(user_list!O:O,user_list!F:F,"&lt;="&amp;A391,user_list!G:G,"&gt;="&amp;A391,user_list!I:I,days!G391)+SUMIFS(user_list!O:O,user_list!F:F,"&lt;="&amp;A391,user_list!G:G,"&gt;="&amp;A391,user_list!I:I,days!G391-1)</f>
        <v>0</v>
      </c>
      <c r="E391" s="26">
        <f>COUNTIF(user_list!G:G,A391)</f>
        <v>0</v>
      </c>
      <c r="F391" s="48">
        <f t="shared" si="12"/>
        <v>1</v>
      </c>
      <c r="G391" s="48">
        <f t="shared" si="13"/>
        <v>2016</v>
      </c>
    </row>
    <row r="392" spans="1:7" x14ac:dyDescent="0.3">
      <c r="A392" s="51">
        <v>42395</v>
      </c>
      <c r="B392">
        <f>SUMIFS(user_list!O:O,user_list!F:F,"&lt;="&amp;A392,user_list!G:G,"&gt;="&amp;A392)</f>
        <v>0.7589648928788274</v>
      </c>
      <c r="C392">
        <f>SUMIFS(user_list!P:P,user_list!F:F,"&lt;="&amp;A392,user_list!G:G,"&gt;="&amp;A392)</f>
        <v>1.8924668227946921</v>
      </c>
      <c r="D392">
        <f>SUMIFS(user_list!O:O,user_list!F:F,"&lt;="&amp;A392,user_list!G:G,"&gt;="&amp;A392,user_list!I:I,days!G392)+SUMIFS(user_list!O:O,user_list!F:F,"&lt;="&amp;A392,user_list!G:G,"&gt;="&amp;A392,user_list!I:I,days!G392-1)</f>
        <v>0</v>
      </c>
      <c r="E392" s="26">
        <f>COUNTIF(user_list!G:G,A392)</f>
        <v>0</v>
      </c>
      <c r="F392" s="48">
        <f t="shared" si="12"/>
        <v>1</v>
      </c>
      <c r="G392" s="48">
        <f t="shared" si="13"/>
        <v>2016</v>
      </c>
    </row>
    <row r="393" spans="1:7" x14ac:dyDescent="0.3">
      <c r="A393" s="51">
        <v>42396</v>
      </c>
      <c r="B393">
        <f>SUMIFS(user_list!O:O,user_list!F:F,"&lt;="&amp;A393,user_list!G:G,"&gt;="&amp;A393)</f>
        <v>0.7589648928788274</v>
      </c>
      <c r="C393">
        <f>SUMIFS(user_list!P:P,user_list!F:F,"&lt;="&amp;A393,user_list!G:G,"&gt;="&amp;A393)</f>
        <v>1.8924668227946921</v>
      </c>
      <c r="D393">
        <f>SUMIFS(user_list!O:O,user_list!F:F,"&lt;="&amp;A393,user_list!G:G,"&gt;="&amp;A393,user_list!I:I,days!G393)+SUMIFS(user_list!O:O,user_list!F:F,"&lt;="&amp;A393,user_list!G:G,"&gt;="&amp;A393,user_list!I:I,days!G393-1)</f>
        <v>0</v>
      </c>
      <c r="E393" s="26">
        <f>COUNTIF(user_list!G:G,A393)</f>
        <v>0</v>
      </c>
      <c r="F393" s="48">
        <f t="shared" si="12"/>
        <v>1</v>
      </c>
      <c r="G393" s="48">
        <f t="shared" si="13"/>
        <v>2016</v>
      </c>
    </row>
    <row r="394" spans="1:7" x14ac:dyDescent="0.3">
      <c r="A394" s="51">
        <v>42397</v>
      </c>
      <c r="B394">
        <f>SUMIFS(user_list!O:O,user_list!F:F,"&lt;="&amp;A394,user_list!G:G,"&gt;="&amp;A394)</f>
        <v>0.7589648928788274</v>
      </c>
      <c r="C394">
        <f>SUMIFS(user_list!P:P,user_list!F:F,"&lt;="&amp;A394,user_list!G:G,"&gt;="&amp;A394)</f>
        <v>1.8924668227946921</v>
      </c>
      <c r="D394">
        <f>SUMIFS(user_list!O:O,user_list!F:F,"&lt;="&amp;A394,user_list!G:G,"&gt;="&amp;A394,user_list!I:I,days!G394)+SUMIFS(user_list!O:O,user_list!F:F,"&lt;="&amp;A394,user_list!G:G,"&gt;="&amp;A394,user_list!I:I,days!G394-1)</f>
        <v>0</v>
      </c>
      <c r="E394" s="26">
        <f>COUNTIF(user_list!G:G,A394)</f>
        <v>0</v>
      </c>
      <c r="F394" s="48">
        <f t="shared" si="12"/>
        <v>1</v>
      </c>
      <c r="G394" s="48">
        <f t="shared" si="13"/>
        <v>2016</v>
      </c>
    </row>
    <row r="395" spans="1:7" x14ac:dyDescent="0.3">
      <c r="A395" s="51">
        <v>42398</v>
      </c>
      <c r="B395">
        <f>SUMIFS(user_list!O:O,user_list!F:F,"&lt;="&amp;A395,user_list!G:G,"&gt;="&amp;A395)</f>
        <v>0.7589648928788274</v>
      </c>
      <c r="C395">
        <f>SUMIFS(user_list!P:P,user_list!F:F,"&lt;="&amp;A395,user_list!G:G,"&gt;="&amp;A395)</f>
        <v>1.8924668227946921</v>
      </c>
      <c r="D395">
        <f>SUMIFS(user_list!O:O,user_list!F:F,"&lt;="&amp;A395,user_list!G:G,"&gt;="&amp;A395,user_list!I:I,days!G395)+SUMIFS(user_list!O:O,user_list!F:F,"&lt;="&amp;A395,user_list!G:G,"&gt;="&amp;A395,user_list!I:I,days!G395-1)</f>
        <v>0</v>
      </c>
      <c r="E395" s="26">
        <f>COUNTIF(user_list!G:G,A395)</f>
        <v>0</v>
      </c>
      <c r="F395" s="48">
        <f t="shared" si="12"/>
        <v>1</v>
      </c>
      <c r="G395" s="48">
        <f t="shared" si="13"/>
        <v>2016</v>
      </c>
    </row>
    <row r="396" spans="1:7" x14ac:dyDescent="0.3">
      <c r="A396" s="51">
        <v>42399</v>
      </c>
      <c r="B396">
        <f>SUMIFS(user_list!O:O,user_list!F:F,"&lt;="&amp;A396,user_list!G:G,"&gt;="&amp;A396)</f>
        <v>0.7589648928788274</v>
      </c>
      <c r="C396">
        <f>SUMIFS(user_list!P:P,user_list!F:F,"&lt;="&amp;A396,user_list!G:G,"&gt;="&amp;A396)</f>
        <v>1.8924668227946921</v>
      </c>
      <c r="D396">
        <f>SUMIFS(user_list!O:O,user_list!F:F,"&lt;="&amp;A396,user_list!G:G,"&gt;="&amp;A396,user_list!I:I,days!G396)+SUMIFS(user_list!O:O,user_list!F:F,"&lt;="&amp;A396,user_list!G:G,"&gt;="&amp;A396,user_list!I:I,days!G396-1)</f>
        <v>0</v>
      </c>
      <c r="E396" s="26">
        <f>COUNTIF(user_list!G:G,A396)</f>
        <v>0</v>
      </c>
      <c r="F396" s="48">
        <f t="shared" si="12"/>
        <v>1</v>
      </c>
      <c r="G396" s="48">
        <f t="shared" si="13"/>
        <v>2016</v>
      </c>
    </row>
    <row r="397" spans="1:7" x14ac:dyDescent="0.3">
      <c r="A397" s="51">
        <v>42400</v>
      </c>
      <c r="B397">
        <f>SUMIFS(user_list!O:O,user_list!F:F,"&lt;="&amp;A397,user_list!G:G,"&gt;="&amp;A397)</f>
        <v>0.7589648928788274</v>
      </c>
      <c r="C397">
        <f>SUMIFS(user_list!P:P,user_list!F:F,"&lt;="&amp;A397,user_list!G:G,"&gt;="&amp;A397)</f>
        <v>1.8924668227946921</v>
      </c>
      <c r="D397">
        <f>SUMIFS(user_list!O:O,user_list!F:F,"&lt;="&amp;A397,user_list!G:G,"&gt;="&amp;A397,user_list!I:I,days!G397)+SUMIFS(user_list!O:O,user_list!F:F,"&lt;="&amp;A397,user_list!G:G,"&gt;="&amp;A397,user_list!I:I,days!G397-1)</f>
        <v>0</v>
      </c>
      <c r="E397" s="26">
        <f>COUNTIF(user_list!G:G,A397)</f>
        <v>0</v>
      </c>
      <c r="F397" s="48">
        <f t="shared" si="12"/>
        <v>1</v>
      </c>
      <c r="G397" s="48">
        <f t="shared" si="13"/>
        <v>2016</v>
      </c>
    </row>
    <row r="398" spans="1:7" x14ac:dyDescent="0.3">
      <c r="A398" s="51">
        <v>42401</v>
      </c>
      <c r="B398">
        <f>SUMIFS(user_list!O:O,user_list!F:F,"&lt;="&amp;A398,user_list!G:G,"&gt;="&amp;A398)</f>
        <v>0.7589648928788274</v>
      </c>
      <c r="C398">
        <f>SUMIFS(user_list!P:P,user_list!F:F,"&lt;="&amp;A398,user_list!G:G,"&gt;="&amp;A398)</f>
        <v>1.8924668227946921</v>
      </c>
      <c r="D398">
        <f>SUMIFS(user_list!O:O,user_list!F:F,"&lt;="&amp;A398,user_list!G:G,"&gt;="&amp;A398,user_list!I:I,days!G398)+SUMIFS(user_list!O:O,user_list!F:F,"&lt;="&amp;A398,user_list!G:G,"&gt;="&amp;A398,user_list!I:I,days!G398-1)</f>
        <v>0</v>
      </c>
      <c r="E398" s="26">
        <f>COUNTIF(user_list!G:G,A398)</f>
        <v>0</v>
      </c>
      <c r="F398" s="48">
        <f t="shared" si="12"/>
        <v>2</v>
      </c>
      <c r="G398" s="48">
        <f t="shared" si="13"/>
        <v>2016</v>
      </c>
    </row>
    <row r="399" spans="1:7" x14ac:dyDescent="0.3">
      <c r="A399" s="51">
        <v>42402</v>
      </c>
      <c r="B399">
        <f>SUMIFS(user_list!O:O,user_list!F:F,"&lt;="&amp;A399,user_list!G:G,"&gt;="&amp;A399)</f>
        <v>0.7589648928788274</v>
      </c>
      <c r="C399">
        <f>SUMIFS(user_list!P:P,user_list!F:F,"&lt;="&amp;A399,user_list!G:G,"&gt;="&amp;A399)</f>
        <v>1.8924668227946921</v>
      </c>
      <c r="D399">
        <f>SUMIFS(user_list!O:O,user_list!F:F,"&lt;="&amp;A399,user_list!G:G,"&gt;="&amp;A399,user_list!I:I,days!G399)+SUMIFS(user_list!O:O,user_list!F:F,"&lt;="&amp;A399,user_list!G:G,"&gt;="&amp;A399,user_list!I:I,days!G399-1)</f>
        <v>0</v>
      </c>
      <c r="E399" s="26">
        <f>COUNTIF(user_list!G:G,A399)</f>
        <v>0</v>
      </c>
      <c r="F399" s="48">
        <f t="shared" si="12"/>
        <v>2</v>
      </c>
      <c r="G399" s="48">
        <f t="shared" si="13"/>
        <v>2016</v>
      </c>
    </row>
    <row r="400" spans="1:7" x14ac:dyDescent="0.3">
      <c r="A400" s="51">
        <v>42403</v>
      </c>
      <c r="B400">
        <f>SUMIFS(user_list!O:O,user_list!F:F,"&lt;="&amp;A400,user_list!G:G,"&gt;="&amp;A400)</f>
        <v>0.7589648928788274</v>
      </c>
      <c r="C400">
        <f>SUMIFS(user_list!P:P,user_list!F:F,"&lt;="&amp;A400,user_list!G:G,"&gt;="&amp;A400)</f>
        <v>1.8924668227946921</v>
      </c>
      <c r="D400">
        <f>SUMIFS(user_list!O:O,user_list!F:F,"&lt;="&amp;A400,user_list!G:G,"&gt;="&amp;A400,user_list!I:I,days!G400)+SUMIFS(user_list!O:O,user_list!F:F,"&lt;="&amp;A400,user_list!G:G,"&gt;="&amp;A400,user_list!I:I,days!G400-1)</f>
        <v>0</v>
      </c>
      <c r="E400" s="26">
        <f>COUNTIF(user_list!G:G,A400)</f>
        <v>0</v>
      </c>
      <c r="F400" s="48">
        <f t="shared" si="12"/>
        <v>2</v>
      </c>
      <c r="G400" s="48">
        <f t="shared" si="13"/>
        <v>2016</v>
      </c>
    </row>
    <row r="401" spans="1:7" x14ac:dyDescent="0.3">
      <c r="A401" s="51">
        <v>42404</v>
      </c>
      <c r="B401">
        <f>SUMIFS(user_list!O:O,user_list!F:F,"&lt;="&amp;A401,user_list!G:G,"&gt;="&amp;A401)</f>
        <v>0.7589648928788274</v>
      </c>
      <c r="C401">
        <f>SUMIFS(user_list!P:P,user_list!F:F,"&lt;="&amp;A401,user_list!G:G,"&gt;="&amp;A401)</f>
        <v>1.8924668227946921</v>
      </c>
      <c r="D401">
        <f>SUMIFS(user_list!O:O,user_list!F:F,"&lt;="&amp;A401,user_list!G:G,"&gt;="&amp;A401,user_list!I:I,days!G401)+SUMIFS(user_list!O:O,user_list!F:F,"&lt;="&amp;A401,user_list!G:G,"&gt;="&amp;A401,user_list!I:I,days!G401-1)</f>
        <v>0</v>
      </c>
      <c r="E401" s="26">
        <f>COUNTIF(user_list!G:G,A401)</f>
        <v>0</v>
      </c>
      <c r="F401" s="48">
        <f t="shared" si="12"/>
        <v>2</v>
      </c>
      <c r="G401" s="48">
        <f t="shared" si="13"/>
        <v>2016</v>
      </c>
    </row>
    <row r="402" spans="1:7" x14ac:dyDescent="0.3">
      <c r="A402" s="51">
        <v>42405</v>
      </c>
      <c r="B402">
        <f>SUMIFS(user_list!O:O,user_list!F:F,"&lt;="&amp;A402,user_list!G:G,"&gt;="&amp;A402)</f>
        <v>0.7589648928788274</v>
      </c>
      <c r="C402">
        <f>SUMIFS(user_list!P:P,user_list!F:F,"&lt;="&amp;A402,user_list!G:G,"&gt;="&amp;A402)</f>
        <v>1.8924668227946921</v>
      </c>
      <c r="D402">
        <f>SUMIFS(user_list!O:O,user_list!F:F,"&lt;="&amp;A402,user_list!G:G,"&gt;="&amp;A402,user_list!I:I,days!G402)+SUMIFS(user_list!O:O,user_list!F:F,"&lt;="&amp;A402,user_list!G:G,"&gt;="&amp;A402,user_list!I:I,days!G402-1)</f>
        <v>0</v>
      </c>
      <c r="E402" s="26">
        <f>COUNTIF(user_list!G:G,A402)</f>
        <v>0</v>
      </c>
      <c r="F402" s="48">
        <f t="shared" si="12"/>
        <v>2</v>
      </c>
      <c r="G402" s="48">
        <f t="shared" si="13"/>
        <v>2016</v>
      </c>
    </row>
    <row r="403" spans="1:7" x14ac:dyDescent="0.3">
      <c r="A403" s="51">
        <v>42406</v>
      </c>
      <c r="B403">
        <f>SUMIFS(user_list!O:O,user_list!F:F,"&lt;="&amp;A403,user_list!G:G,"&gt;="&amp;A403)</f>
        <v>0.7589648928788274</v>
      </c>
      <c r="C403">
        <f>SUMIFS(user_list!P:P,user_list!F:F,"&lt;="&amp;A403,user_list!G:G,"&gt;="&amp;A403)</f>
        <v>1.8924668227946921</v>
      </c>
      <c r="D403">
        <f>SUMIFS(user_list!O:O,user_list!F:F,"&lt;="&amp;A403,user_list!G:G,"&gt;="&amp;A403,user_list!I:I,days!G403)+SUMIFS(user_list!O:O,user_list!F:F,"&lt;="&amp;A403,user_list!G:G,"&gt;="&amp;A403,user_list!I:I,days!G403-1)</f>
        <v>0</v>
      </c>
      <c r="E403" s="26">
        <f>COUNTIF(user_list!G:G,A403)</f>
        <v>0</v>
      </c>
      <c r="F403" s="48">
        <f t="shared" si="12"/>
        <v>2</v>
      </c>
      <c r="G403" s="48">
        <f t="shared" si="13"/>
        <v>2016</v>
      </c>
    </row>
    <row r="404" spans="1:7" x14ac:dyDescent="0.3">
      <c r="A404" s="51">
        <v>42407</v>
      </c>
      <c r="B404">
        <f>SUMIFS(user_list!O:O,user_list!F:F,"&lt;="&amp;A404,user_list!G:G,"&gt;="&amp;A404)</f>
        <v>0.7589648928788274</v>
      </c>
      <c r="C404">
        <f>SUMIFS(user_list!P:P,user_list!F:F,"&lt;="&amp;A404,user_list!G:G,"&gt;="&amp;A404)</f>
        <v>1.8924668227946921</v>
      </c>
      <c r="D404">
        <f>SUMIFS(user_list!O:O,user_list!F:F,"&lt;="&amp;A404,user_list!G:G,"&gt;="&amp;A404,user_list!I:I,days!G404)+SUMIFS(user_list!O:O,user_list!F:F,"&lt;="&amp;A404,user_list!G:G,"&gt;="&amp;A404,user_list!I:I,days!G404-1)</f>
        <v>0</v>
      </c>
      <c r="E404" s="26">
        <f>COUNTIF(user_list!G:G,A404)</f>
        <v>0</v>
      </c>
      <c r="F404" s="48">
        <f t="shared" si="12"/>
        <v>2</v>
      </c>
      <c r="G404" s="48">
        <f t="shared" si="13"/>
        <v>2016</v>
      </c>
    </row>
    <row r="405" spans="1:7" x14ac:dyDescent="0.3">
      <c r="A405" s="51">
        <v>42408</v>
      </c>
      <c r="B405">
        <f>SUMIFS(user_list!O:O,user_list!F:F,"&lt;="&amp;A405,user_list!G:G,"&gt;="&amp;A405)</f>
        <v>0.7589648928788274</v>
      </c>
      <c r="C405">
        <f>SUMIFS(user_list!P:P,user_list!F:F,"&lt;="&amp;A405,user_list!G:G,"&gt;="&amp;A405)</f>
        <v>1.8924668227946921</v>
      </c>
      <c r="D405">
        <f>SUMIFS(user_list!O:O,user_list!F:F,"&lt;="&amp;A405,user_list!G:G,"&gt;="&amp;A405,user_list!I:I,days!G405)+SUMIFS(user_list!O:O,user_list!F:F,"&lt;="&amp;A405,user_list!G:G,"&gt;="&amp;A405,user_list!I:I,days!G405-1)</f>
        <v>0</v>
      </c>
      <c r="E405" s="26">
        <f>COUNTIF(user_list!G:G,A405)</f>
        <v>0</v>
      </c>
      <c r="F405" s="48">
        <f t="shared" si="12"/>
        <v>2</v>
      </c>
      <c r="G405" s="48">
        <f t="shared" si="13"/>
        <v>2016</v>
      </c>
    </row>
    <row r="406" spans="1:7" x14ac:dyDescent="0.3">
      <c r="A406" s="51">
        <v>42409</v>
      </c>
      <c r="B406">
        <f>SUMIFS(user_list!O:O,user_list!F:F,"&lt;="&amp;A406,user_list!G:G,"&gt;="&amp;A406)</f>
        <v>0.7589648928788274</v>
      </c>
      <c r="C406">
        <f>SUMIFS(user_list!P:P,user_list!F:F,"&lt;="&amp;A406,user_list!G:G,"&gt;="&amp;A406)</f>
        <v>1.8924668227946921</v>
      </c>
      <c r="D406">
        <f>SUMIFS(user_list!O:O,user_list!F:F,"&lt;="&amp;A406,user_list!G:G,"&gt;="&amp;A406,user_list!I:I,days!G406)+SUMIFS(user_list!O:O,user_list!F:F,"&lt;="&amp;A406,user_list!G:G,"&gt;="&amp;A406,user_list!I:I,days!G406-1)</f>
        <v>0</v>
      </c>
      <c r="E406" s="26">
        <f>COUNTIF(user_list!G:G,A406)</f>
        <v>0</v>
      </c>
      <c r="F406" s="48">
        <f t="shared" si="12"/>
        <v>2</v>
      </c>
      <c r="G406" s="48">
        <f t="shared" si="13"/>
        <v>2016</v>
      </c>
    </row>
    <row r="407" spans="1:7" x14ac:dyDescent="0.3">
      <c r="A407" s="51">
        <v>42410</v>
      </c>
      <c r="B407">
        <f>SUMIFS(user_list!O:O,user_list!F:F,"&lt;="&amp;A407,user_list!G:G,"&gt;="&amp;A407)</f>
        <v>0.7589648928788274</v>
      </c>
      <c r="C407">
        <f>SUMIFS(user_list!P:P,user_list!F:F,"&lt;="&amp;A407,user_list!G:G,"&gt;="&amp;A407)</f>
        <v>1.8924668227946921</v>
      </c>
      <c r="D407">
        <f>SUMIFS(user_list!O:O,user_list!F:F,"&lt;="&amp;A407,user_list!G:G,"&gt;="&amp;A407,user_list!I:I,days!G407)+SUMIFS(user_list!O:O,user_list!F:F,"&lt;="&amp;A407,user_list!G:G,"&gt;="&amp;A407,user_list!I:I,days!G407-1)</f>
        <v>0</v>
      </c>
      <c r="E407" s="26">
        <f>COUNTIF(user_list!G:G,A407)</f>
        <v>0</v>
      </c>
      <c r="F407" s="48">
        <f t="shared" si="12"/>
        <v>2</v>
      </c>
      <c r="G407" s="48">
        <f t="shared" si="13"/>
        <v>2016</v>
      </c>
    </row>
    <row r="408" spans="1:7" x14ac:dyDescent="0.3">
      <c r="A408" s="51">
        <v>42411</v>
      </c>
      <c r="B408">
        <f>SUMIFS(user_list!O:O,user_list!F:F,"&lt;="&amp;A408,user_list!G:G,"&gt;="&amp;A408)</f>
        <v>0.7589648928788274</v>
      </c>
      <c r="C408">
        <f>SUMIFS(user_list!P:P,user_list!F:F,"&lt;="&amp;A408,user_list!G:G,"&gt;="&amp;A408)</f>
        <v>1.8924668227946921</v>
      </c>
      <c r="D408">
        <f>SUMIFS(user_list!O:O,user_list!F:F,"&lt;="&amp;A408,user_list!G:G,"&gt;="&amp;A408,user_list!I:I,days!G408)+SUMIFS(user_list!O:O,user_list!F:F,"&lt;="&amp;A408,user_list!G:G,"&gt;="&amp;A408,user_list!I:I,days!G408-1)</f>
        <v>0</v>
      </c>
      <c r="E408" s="26">
        <f>COUNTIF(user_list!G:G,A408)</f>
        <v>0</v>
      </c>
      <c r="F408" s="48">
        <f t="shared" si="12"/>
        <v>2</v>
      </c>
      <c r="G408" s="48">
        <f t="shared" si="13"/>
        <v>2016</v>
      </c>
    </row>
    <row r="409" spans="1:7" x14ac:dyDescent="0.3">
      <c r="A409" s="51">
        <v>42412</v>
      </c>
      <c r="B409">
        <f>SUMIFS(user_list!O:O,user_list!F:F,"&lt;="&amp;A409,user_list!G:G,"&gt;="&amp;A409)</f>
        <v>0.7589648928788274</v>
      </c>
      <c r="C409">
        <f>SUMIFS(user_list!P:P,user_list!F:F,"&lt;="&amp;A409,user_list!G:G,"&gt;="&amp;A409)</f>
        <v>1.8924668227946921</v>
      </c>
      <c r="D409">
        <f>SUMIFS(user_list!O:O,user_list!F:F,"&lt;="&amp;A409,user_list!G:G,"&gt;="&amp;A409,user_list!I:I,days!G409)+SUMIFS(user_list!O:O,user_list!F:F,"&lt;="&amp;A409,user_list!G:G,"&gt;="&amp;A409,user_list!I:I,days!G409-1)</f>
        <v>0</v>
      </c>
      <c r="E409" s="26">
        <f>COUNTIF(user_list!G:G,A409)</f>
        <v>0</v>
      </c>
      <c r="F409" s="48">
        <f t="shared" si="12"/>
        <v>2</v>
      </c>
      <c r="G409" s="48">
        <f t="shared" si="13"/>
        <v>2016</v>
      </c>
    </row>
    <row r="410" spans="1:7" x14ac:dyDescent="0.3">
      <c r="A410" s="51">
        <v>42413</v>
      </c>
      <c r="B410">
        <f>SUMIFS(user_list!O:O,user_list!F:F,"&lt;="&amp;A410,user_list!G:G,"&gt;="&amp;A410)</f>
        <v>0.7589648928788274</v>
      </c>
      <c r="C410">
        <f>SUMIFS(user_list!P:P,user_list!F:F,"&lt;="&amp;A410,user_list!G:G,"&gt;="&amp;A410)</f>
        <v>1.8924668227946921</v>
      </c>
      <c r="D410">
        <f>SUMIFS(user_list!O:O,user_list!F:F,"&lt;="&amp;A410,user_list!G:G,"&gt;="&amp;A410,user_list!I:I,days!G410)+SUMIFS(user_list!O:O,user_list!F:F,"&lt;="&amp;A410,user_list!G:G,"&gt;="&amp;A410,user_list!I:I,days!G410-1)</f>
        <v>0</v>
      </c>
      <c r="E410" s="26">
        <f>COUNTIF(user_list!G:G,A410)</f>
        <v>0</v>
      </c>
      <c r="F410" s="48">
        <f t="shared" si="12"/>
        <v>2</v>
      </c>
      <c r="G410" s="48">
        <f t="shared" si="13"/>
        <v>2016</v>
      </c>
    </row>
    <row r="411" spans="1:7" x14ac:dyDescent="0.3">
      <c r="A411" s="51">
        <v>42414</v>
      </c>
      <c r="B411">
        <f>SUMIFS(user_list!O:O,user_list!F:F,"&lt;="&amp;A411,user_list!G:G,"&gt;="&amp;A411)</f>
        <v>0.7589648928788274</v>
      </c>
      <c r="C411">
        <f>SUMIFS(user_list!P:P,user_list!F:F,"&lt;="&amp;A411,user_list!G:G,"&gt;="&amp;A411)</f>
        <v>1.8924668227946921</v>
      </c>
      <c r="D411">
        <f>SUMIFS(user_list!O:O,user_list!F:F,"&lt;="&amp;A411,user_list!G:G,"&gt;="&amp;A411,user_list!I:I,days!G411)+SUMIFS(user_list!O:O,user_list!F:F,"&lt;="&amp;A411,user_list!G:G,"&gt;="&amp;A411,user_list!I:I,days!G411-1)</f>
        <v>0</v>
      </c>
      <c r="E411" s="26">
        <f>COUNTIF(user_list!G:G,A411)</f>
        <v>0</v>
      </c>
      <c r="F411" s="48">
        <f t="shared" si="12"/>
        <v>2</v>
      </c>
      <c r="G411" s="48">
        <f t="shared" si="13"/>
        <v>2016</v>
      </c>
    </row>
    <row r="412" spans="1:7" x14ac:dyDescent="0.3">
      <c r="A412" s="51">
        <v>42415</v>
      </c>
      <c r="B412">
        <f>SUMIFS(user_list!O:O,user_list!F:F,"&lt;="&amp;A412,user_list!G:G,"&gt;="&amp;A412)</f>
        <v>0.7589648928788274</v>
      </c>
      <c r="C412">
        <f>SUMIFS(user_list!P:P,user_list!F:F,"&lt;="&amp;A412,user_list!G:G,"&gt;="&amp;A412)</f>
        <v>1.8924668227946921</v>
      </c>
      <c r="D412">
        <f>SUMIFS(user_list!O:O,user_list!F:F,"&lt;="&amp;A412,user_list!G:G,"&gt;="&amp;A412,user_list!I:I,days!G412)+SUMIFS(user_list!O:O,user_list!F:F,"&lt;="&amp;A412,user_list!G:G,"&gt;="&amp;A412,user_list!I:I,days!G412-1)</f>
        <v>0</v>
      </c>
      <c r="E412" s="26">
        <f>COUNTIF(user_list!G:G,A412)</f>
        <v>0</v>
      </c>
      <c r="F412" s="48">
        <f t="shared" si="12"/>
        <v>2</v>
      </c>
      <c r="G412" s="48">
        <f t="shared" si="13"/>
        <v>2016</v>
      </c>
    </row>
    <row r="413" spans="1:7" x14ac:dyDescent="0.3">
      <c r="A413" s="51">
        <v>42416</v>
      </c>
      <c r="B413">
        <f>SUMIFS(user_list!O:O,user_list!F:F,"&lt;="&amp;A413,user_list!G:G,"&gt;="&amp;A413)</f>
        <v>0.7589648928788274</v>
      </c>
      <c r="C413">
        <f>SUMIFS(user_list!P:P,user_list!F:F,"&lt;="&amp;A413,user_list!G:G,"&gt;="&amp;A413)</f>
        <v>1.8924668227946921</v>
      </c>
      <c r="D413">
        <f>SUMIFS(user_list!O:O,user_list!F:F,"&lt;="&amp;A413,user_list!G:G,"&gt;="&amp;A413,user_list!I:I,days!G413)+SUMIFS(user_list!O:O,user_list!F:F,"&lt;="&amp;A413,user_list!G:G,"&gt;="&amp;A413,user_list!I:I,days!G413-1)</f>
        <v>0</v>
      </c>
      <c r="E413" s="26">
        <f>COUNTIF(user_list!G:G,A413)</f>
        <v>0</v>
      </c>
      <c r="F413" s="48">
        <f t="shared" si="12"/>
        <v>2</v>
      </c>
      <c r="G413" s="48">
        <f t="shared" si="13"/>
        <v>2016</v>
      </c>
    </row>
    <row r="414" spans="1:7" x14ac:dyDescent="0.3">
      <c r="A414" s="51">
        <v>42417</v>
      </c>
      <c r="B414">
        <f>SUMIFS(user_list!O:O,user_list!F:F,"&lt;="&amp;A414,user_list!G:G,"&gt;="&amp;A414)</f>
        <v>0.7589648928788274</v>
      </c>
      <c r="C414">
        <f>SUMIFS(user_list!P:P,user_list!F:F,"&lt;="&amp;A414,user_list!G:G,"&gt;="&amp;A414)</f>
        <v>1.8924668227946921</v>
      </c>
      <c r="D414">
        <f>SUMIFS(user_list!O:O,user_list!F:F,"&lt;="&amp;A414,user_list!G:G,"&gt;="&amp;A414,user_list!I:I,days!G414)+SUMIFS(user_list!O:O,user_list!F:F,"&lt;="&amp;A414,user_list!G:G,"&gt;="&amp;A414,user_list!I:I,days!G414-1)</f>
        <v>0</v>
      </c>
      <c r="E414" s="26">
        <f>COUNTIF(user_list!G:G,A414)</f>
        <v>0</v>
      </c>
      <c r="F414" s="48">
        <f t="shared" si="12"/>
        <v>2</v>
      </c>
      <c r="G414" s="48">
        <f t="shared" si="13"/>
        <v>2016</v>
      </c>
    </row>
    <row r="415" spans="1:7" x14ac:dyDescent="0.3">
      <c r="A415" s="51">
        <v>42418</v>
      </c>
      <c r="B415">
        <f>SUMIFS(user_list!O:O,user_list!F:F,"&lt;="&amp;A415,user_list!G:G,"&gt;="&amp;A415)</f>
        <v>0.7589648928788274</v>
      </c>
      <c r="C415">
        <f>SUMIFS(user_list!P:P,user_list!F:F,"&lt;="&amp;A415,user_list!G:G,"&gt;="&amp;A415)</f>
        <v>1.8924668227946921</v>
      </c>
      <c r="D415">
        <f>SUMIFS(user_list!O:O,user_list!F:F,"&lt;="&amp;A415,user_list!G:G,"&gt;="&amp;A415,user_list!I:I,days!G415)+SUMIFS(user_list!O:O,user_list!F:F,"&lt;="&amp;A415,user_list!G:G,"&gt;="&amp;A415,user_list!I:I,days!G415-1)</f>
        <v>0</v>
      </c>
      <c r="E415" s="26">
        <f>COUNTIF(user_list!G:G,A415)</f>
        <v>0</v>
      </c>
      <c r="F415" s="48">
        <f t="shared" si="12"/>
        <v>2</v>
      </c>
      <c r="G415" s="48">
        <f t="shared" si="13"/>
        <v>2016</v>
      </c>
    </row>
    <row r="416" spans="1:7" x14ac:dyDescent="0.3">
      <c r="A416" s="51">
        <v>42419</v>
      </c>
      <c r="B416">
        <f>SUMIFS(user_list!O:O,user_list!F:F,"&lt;="&amp;A416,user_list!G:G,"&gt;="&amp;A416)</f>
        <v>0.7589648928788274</v>
      </c>
      <c r="C416">
        <f>SUMIFS(user_list!P:P,user_list!F:F,"&lt;="&amp;A416,user_list!G:G,"&gt;="&amp;A416)</f>
        <v>1.8924668227946921</v>
      </c>
      <c r="D416">
        <f>SUMIFS(user_list!O:O,user_list!F:F,"&lt;="&amp;A416,user_list!G:G,"&gt;="&amp;A416,user_list!I:I,days!G416)+SUMIFS(user_list!O:O,user_list!F:F,"&lt;="&amp;A416,user_list!G:G,"&gt;="&amp;A416,user_list!I:I,days!G416-1)</f>
        <v>0</v>
      </c>
      <c r="E416" s="26">
        <f>COUNTIF(user_list!G:G,A416)</f>
        <v>0</v>
      </c>
      <c r="F416" s="48">
        <f t="shared" si="12"/>
        <v>2</v>
      </c>
      <c r="G416" s="48">
        <f t="shared" si="13"/>
        <v>2016</v>
      </c>
    </row>
    <row r="417" spans="1:7" x14ac:dyDescent="0.3">
      <c r="A417" s="51">
        <v>42420</v>
      </c>
      <c r="B417">
        <f>SUMIFS(user_list!O:O,user_list!F:F,"&lt;="&amp;A417,user_list!G:G,"&gt;="&amp;A417)</f>
        <v>0.7589648928788274</v>
      </c>
      <c r="C417">
        <f>SUMIFS(user_list!P:P,user_list!F:F,"&lt;="&amp;A417,user_list!G:G,"&gt;="&amp;A417)</f>
        <v>1.8924668227946921</v>
      </c>
      <c r="D417">
        <f>SUMIFS(user_list!O:O,user_list!F:F,"&lt;="&amp;A417,user_list!G:G,"&gt;="&amp;A417,user_list!I:I,days!G417)+SUMIFS(user_list!O:O,user_list!F:F,"&lt;="&amp;A417,user_list!G:G,"&gt;="&amp;A417,user_list!I:I,days!G417-1)</f>
        <v>0</v>
      </c>
      <c r="E417" s="26">
        <f>COUNTIF(user_list!G:G,A417)</f>
        <v>0</v>
      </c>
      <c r="F417" s="48">
        <f t="shared" si="12"/>
        <v>2</v>
      </c>
      <c r="G417" s="48">
        <f t="shared" si="13"/>
        <v>2016</v>
      </c>
    </row>
    <row r="418" spans="1:7" x14ac:dyDescent="0.3">
      <c r="A418" s="51">
        <v>42421</v>
      </c>
      <c r="B418">
        <f>SUMIFS(user_list!O:O,user_list!F:F,"&lt;="&amp;A418,user_list!G:G,"&gt;="&amp;A418)</f>
        <v>0.7589648928788274</v>
      </c>
      <c r="C418">
        <f>SUMIFS(user_list!P:P,user_list!F:F,"&lt;="&amp;A418,user_list!G:G,"&gt;="&amp;A418)</f>
        <v>1.8924668227946921</v>
      </c>
      <c r="D418">
        <f>SUMIFS(user_list!O:O,user_list!F:F,"&lt;="&amp;A418,user_list!G:G,"&gt;="&amp;A418,user_list!I:I,days!G418)+SUMIFS(user_list!O:O,user_list!F:F,"&lt;="&amp;A418,user_list!G:G,"&gt;="&amp;A418,user_list!I:I,days!G418-1)</f>
        <v>0</v>
      </c>
      <c r="E418" s="26">
        <f>COUNTIF(user_list!G:G,A418)</f>
        <v>0</v>
      </c>
      <c r="F418" s="48">
        <f t="shared" si="12"/>
        <v>2</v>
      </c>
      <c r="G418" s="48">
        <f t="shared" si="13"/>
        <v>2016</v>
      </c>
    </row>
    <row r="419" spans="1:7" x14ac:dyDescent="0.3">
      <c r="A419" s="51">
        <v>42422</v>
      </c>
      <c r="B419">
        <f>SUMIFS(user_list!O:O,user_list!F:F,"&lt;="&amp;A419,user_list!G:G,"&gt;="&amp;A419)</f>
        <v>0.7589648928788274</v>
      </c>
      <c r="C419">
        <f>SUMIFS(user_list!P:P,user_list!F:F,"&lt;="&amp;A419,user_list!G:G,"&gt;="&amp;A419)</f>
        <v>1.8924668227946921</v>
      </c>
      <c r="D419">
        <f>SUMIFS(user_list!O:O,user_list!F:F,"&lt;="&amp;A419,user_list!G:G,"&gt;="&amp;A419,user_list!I:I,days!G419)+SUMIFS(user_list!O:O,user_list!F:F,"&lt;="&amp;A419,user_list!G:G,"&gt;="&amp;A419,user_list!I:I,days!G419-1)</f>
        <v>0</v>
      </c>
      <c r="E419" s="26">
        <f>COUNTIF(user_list!G:G,A419)</f>
        <v>0</v>
      </c>
      <c r="F419" s="48">
        <f t="shared" si="12"/>
        <v>2</v>
      </c>
      <c r="G419" s="48">
        <f t="shared" si="13"/>
        <v>2016</v>
      </c>
    </row>
    <row r="420" spans="1:7" x14ac:dyDescent="0.3">
      <c r="A420" s="51">
        <v>42423</v>
      </c>
      <c r="B420">
        <f>SUMIFS(user_list!O:O,user_list!F:F,"&lt;="&amp;A420,user_list!G:G,"&gt;="&amp;A420)</f>
        <v>0.7589648928788274</v>
      </c>
      <c r="C420">
        <f>SUMIFS(user_list!P:P,user_list!F:F,"&lt;="&amp;A420,user_list!G:G,"&gt;="&amp;A420)</f>
        <v>1.8924668227946921</v>
      </c>
      <c r="D420">
        <f>SUMIFS(user_list!O:O,user_list!F:F,"&lt;="&amp;A420,user_list!G:G,"&gt;="&amp;A420,user_list!I:I,days!G420)+SUMIFS(user_list!O:O,user_list!F:F,"&lt;="&amp;A420,user_list!G:G,"&gt;="&amp;A420,user_list!I:I,days!G420-1)</f>
        <v>0</v>
      </c>
      <c r="E420" s="26">
        <f>COUNTIF(user_list!G:G,A420)</f>
        <v>0</v>
      </c>
      <c r="F420" s="48">
        <f t="shared" si="12"/>
        <v>2</v>
      </c>
      <c r="G420" s="48">
        <f t="shared" si="13"/>
        <v>2016</v>
      </c>
    </row>
    <row r="421" spans="1:7" x14ac:dyDescent="0.3">
      <c r="A421" s="51">
        <v>42424</v>
      </c>
      <c r="B421">
        <f>SUMIFS(user_list!O:O,user_list!F:F,"&lt;="&amp;A421,user_list!G:G,"&gt;="&amp;A421)</f>
        <v>0.7589648928788274</v>
      </c>
      <c r="C421">
        <f>SUMIFS(user_list!P:P,user_list!F:F,"&lt;="&amp;A421,user_list!G:G,"&gt;="&amp;A421)</f>
        <v>1.8924668227946921</v>
      </c>
      <c r="D421">
        <f>SUMIFS(user_list!O:O,user_list!F:F,"&lt;="&amp;A421,user_list!G:G,"&gt;="&amp;A421,user_list!I:I,days!G421)+SUMIFS(user_list!O:O,user_list!F:F,"&lt;="&amp;A421,user_list!G:G,"&gt;="&amp;A421,user_list!I:I,days!G421-1)</f>
        <v>0</v>
      </c>
      <c r="E421" s="26">
        <f>COUNTIF(user_list!G:G,A421)</f>
        <v>0</v>
      </c>
      <c r="F421" s="48">
        <f t="shared" si="12"/>
        <v>2</v>
      </c>
      <c r="G421" s="48">
        <f t="shared" si="13"/>
        <v>2016</v>
      </c>
    </row>
    <row r="422" spans="1:7" x14ac:dyDescent="0.3">
      <c r="A422" s="51">
        <v>42425</v>
      </c>
      <c r="B422">
        <f>SUMIFS(user_list!O:O,user_list!F:F,"&lt;="&amp;A422,user_list!G:G,"&gt;="&amp;A422)</f>
        <v>0.7589648928788274</v>
      </c>
      <c r="C422">
        <f>SUMIFS(user_list!P:P,user_list!F:F,"&lt;="&amp;A422,user_list!G:G,"&gt;="&amp;A422)</f>
        <v>1.8924668227946921</v>
      </c>
      <c r="D422">
        <f>SUMIFS(user_list!O:O,user_list!F:F,"&lt;="&amp;A422,user_list!G:G,"&gt;="&amp;A422,user_list!I:I,days!G422)+SUMIFS(user_list!O:O,user_list!F:F,"&lt;="&amp;A422,user_list!G:G,"&gt;="&amp;A422,user_list!I:I,days!G422-1)</f>
        <v>0</v>
      </c>
      <c r="E422" s="26">
        <f>COUNTIF(user_list!G:G,A422)</f>
        <v>0</v>
      </c>
      <c r="F422" s="48">
        <f t="shared" si="12"/>
        <v>2</v>
      </c>
      <c r="G422" s="48">
        <f t="shared" si="13"/>
        <v>2016</v>
      </c>
    </row>
    <row r="423" spans="1:7" x14ac:dyDescent="0.3">
      <c r="A423" s="51">
        <v>42426</v>
      </c>
      <c r="B423">
        <f>SUMIFS(user_list!O:O,user_list!F:F,"&lt;="&amp;A423,user_list!G:G,"&gt;="&amp;A423)</f>
        <v>0.7589648928788274</v>
      </c>
      <c r="C423">
        <f>SUMIFS(user_list!P:P,user_list!F:F,"&lt;="&amp;A423,user_list!G:G,"&gt;="&amp;A423)</f>
        <v>1.8924668227946921</v>
      </c>
      <c r="D423">
        <f>SUMIFS(user_list!O:O,user_list!F:F,"&lt;="&amp;A423,user_list!G:G,"&gt;="&amp;A423,user_list!I:I,days!G423)+SUMIFS(user_list!O:O,user_list!F:F,"&lt;="&amp;A423,user_list!G:G,"&gt;="&amp;A423,user_list!I:I,days!G423-1)</f>
        <v>0</v>
      </c>
      <c r="E423" s="26">
        <f>COUNTIF(user_list!G:G,A423)</f>
        <v>0</v>
      </c>
      <c r="F423" s="48">
        <f t="shared" si="12"/>
        <v>2</v>
      </c>
      <c r="G423" s="48">
        <f t="shared" si="13"/>
        <v>2016</v>
      </c>
    </row>
    <row r="424" spans="1:7" x14ac:dyDescent="0.3">
      <c r="A424" s="51">
        <v>42427</v>
      </c>
      <c r="B424">
        <f>SUMIFS(user_list!O:O,user_list!F:F,"&lt;="&amp;A424,user_list!G:G,"&gt;="&amp;A424)</f>
        <v>0.7589648928788274</v>
      </c>
      <c r="C424">
        <f>SUMIFS(user_list!P:P,user_list!F:F,"&lt;="&amp;A424,user_list!G:G,"&gt;="&amp;A424)</f>
        <v>1.8924668227946921</v>
      </c>
      <c r="D424">
        <f>SUMIFS(user_list!O:O,user_list!F:F,"&lt;="&amp;A424,user_list!G:G,"&gt;="&amp;A424,user_list!I:I,days!G424)+SUMIFS(user_list!O:O,user_list!F:F,"&lt;="&amp;A424,user_list!G:G,"&gt;="&amp;A424,user_list!I:I,days!G424-1)</f>
        <v>0</v>
      </c>
      <c r="E424" s="26">
        <f>COUNTIF(user_list!G:G,A424)</f>
        <v>0</v>
      </c>
      <c r="F424" s="48">
        <f t="shared" si="12"/>
        <v>2</v>
      </c>
      <c r="G424" s="48">
        <f t="shared" si="13"/>
        <v>2016</v>
      </c>
    </row>
    <row r="425" spans="1:7" x14ac:dyDescent="0.3">
      <c r="A425" s="51">
        <v>42428</v>
      </c>
      <c r="B425">
        <f>SUMIFS(user_list!O:O,user_list!F:F,"&lt;="&amp;A425,user_list!G:G,"&gt;="&amp;A425)</f>
        <v>0.7589648928788274</v>
      </c>
      <c r="C425">
        <f>SUMIFS(user_list!P:P,user_list!F:F,"&lt;="&amp;A425,user_list!G:G,"&gt;="&amp;A425)</f>
        <v>1.8924668227946921</v>
      </c>
      <c r="D425">
        <f>SUMIFS(user_list!O:O,user_list!F:F,"&lt;="&amp;A425,user_list!G:G,"&gt;="&amp;A425,user_list!I:I,days!G425)+SUMIFS(user_list!O:O,user_list!F:F,"&lt;="&amp;A425,user_list!G:G,"&gt;="&amp;A425,user_list!I:I,days!G425-1)</f>
        <v>0</v>
      </c>
      <c r="E425" s="26">
        <f>COUNTIF(user_list!G:G,A425)</f>
        <v>0</v>
      </c>
      <c r="F425" s="48">
        <f t="shared" si="12"/>
        <v>2</v>
      </c>
      <c r="G425" s="48">
        <f t="shared" si="13"/>
        <v>2016</v>
      </c>
    </row>
    <row r="426" spans="1:7" x14ac:dyDescent="0.3">
      <c r="A426" s="51">
        <v>42429</v>
      </c>
      <c r="B426">
        <f>SUMIFS(user_list!O:O,user_list!F:F,"&lt;="&amp;A426,user_list!G:G,"&gt;="&amp;A426)</f>
        <v>0.7589648928788274</v>
      </c>
      <c r="C426">
        <f>SUMIFS(user_list!P:P,user_list!F:F,"&lt;="&amp;A426,user_list!G:G,"&gt;="&amp;A426)</f>
        <v>1.8924668227946921</v>
      </c>
      <c r="D426">
        <f>SUMIFS(user_list!O:O,user_list!F:F,"&lt;="&amp;A426,user_list!G:G,"&gt;="&amp;A426,user_list!I:I,days!G426)+SUMIFS(user_list!O:O,user_list!F:F,"&lt;="&amp;A426,user_list!G:G,"&gt;="&amp;A426,user_list!I:I,days!G426-1)</f>
        <v>0</v>
      </c>
      <c r="E426" s="26">
        <f>COUNTIF(user_list!G:G,A426)</f>
        <v>0</v>
      </c>
      <c r="F426" s="48">
        <f t="shared" si="12"/>
        <v>2</v>
      </c>
      <c r="G426" s="48">
        <f t="shared" si="13"/>
        <v>2016</v>
      </c>
    </row>
    <row r="427" spans="1:7" x14ac:dyDescent="0.3">
      <c r="A427" s="51">
        <v>42430</v>
      </c>
      <c r="B427">
        <f>SUMIFS(user_list!O:O,user_list!F:F,"&lt;="&amp;A427,user_list!G:G,"&gt;="&amp;A427)</f>
        <v>0.7589648928788274</v>
      </c>
      <c r="C427">
        <f>SUMIFS(user_list!P:P,user_list!F:F,"&lt;="&amp;A427,user_list!G:G,"&gt;="&amp;A427)</f>
        <v>1.8924668227946921</v>
      </c>
      <c r="D427">
        <f>SUMIFS(user_list!O:O,user_list!F:F,"&lt;="&amp;A427,user_list!G:G,"&gt;="&amp;A427,user_list!I:I,days!G427)+SUMIFS(user_list!O:O,user_list!F:F,"&lt;="&amp;A427,user_list!G:G,"&gt;="&amp;A427,user_list!I:I,days!G427-1)</f>
        <v>0</v>
      </c>
      <c r="E427" s="26">
        <f>COUNTIF(user_list!G:G,A427)</f>
        <v>0</v>
      </c>
      <c r="F427" s="48">
        <f t="shared" si="12"/>
        <v>3</v>
      </c>
      <c r="G427" s="48">
        <f t="shared" si="13"/>
        <v>2016</v>
      </c>
    </row>
    <row r="428" spans="1:7" x14ac:dyDescent="0.3">
      <c r="A428" s="51">
        <v>42431</v>
      </c>
      <c r="B428">
        <f>SUMIFS(user_list!O:O,user_list!F:F,"&lt;="&amp;A428,user_list!G:G,"&gt;="&amp;A428)</f>
        <v>0.7589648928788274</v>
      </c>
      <c r="C428">
        <f>SUMIFS(user_list!P:P,user_list!F:F,"&lt;="&amp;A428,user_list!G:G,"&gt;="&amp;A428)</f>
        <v>1.8924668227946921</v>
      </c>
      <c r="D428">
        <f>SUMIFS(user_list!O:O,user_list!F:F,"&lt;="&amp;A428,user_list!G:G,"&gt;="&amp;A428,user_list!I:I,days!G428)+SUMIFS(user_list!O:O,user_list!F:F,"&lt;="&amp;A428,user_list!G:G,"&gt;="&amp;A428,user_list!I:I,days!G428-1)</f>
        <v>0</v>
      </c>
      <c r="E428" s="26">
        <f>COUNTIF(user_list!G:G,A428)</f>
        <v>0</v>
      </c>
      <c r="F428" s="48">
        <f t="shared" si="12"/>
        <v>3</v>
      </c>
      <c r="G428" s="48">
        <f t="shared" si="13"/>
        <v>2016</v>
      </c>
    </row>
    <row r="429" spans="1:7" x14ac:dyDescent="0.3">
      <c r="A429" s="51">
        <v>42432</v>
      </c>
      <c r="B429">
        <f>SUMIFS(user_list!O:O,user_list!F:F,"&lt;="&amp;A429,user_list!G:G,"&gt;="&amp;A429)</f>
        <v>0.7589648928788274</v>
      </c>
      <c r="C429">
        <f>SUMIFS(user_list!P:P,user_list!F:F,"&lt;="&amp;A429,user_list!G:G,"&gt;="&amp;A429)</f>
        <v>1.8924668227946921</v>
      </c>
      <c r="D429">
        <f>SUMIFS(user_list!O:O,user_list!F:F,"&lt;="&amp;A429,user_list!G:G,"&gt;="&amp;A429,user_list!I:I,days!G429)+SUMIFS(user_list!O:O,user_list!F:F,"&lt;="&amp;A429,user_list!G:G,"&gt;="&amp;A429,user_list!I:I,days!G429-1)</f>
        <v>0</v>
      </c>
      <c r="E429" s="26">
        <f>COUNTIF(user_list!G:G,A429)</f>
        <v>0</v>
      </c>
      <c r="F429" s="48">
        <f t="shared" si="12"/>
        <v>3</v>
      </c>
      <c r="G429" s="48">
        <f t="shared" si="13"/>
        <v>2016</v>
      </c>
    </row>
    <row r="430" spans="1:7" x14ac:dyDescent="0.3">
      <c r="A430" s="51">
        <v>42433</v>
      </c>
      <c r="B430">
        <f>SUMIFS(user_list!O:O,user_list!F:F,"&lt;="&amp;A430,user_list!G:G,"&gt;="&amp;A430)</f>
        <v>0.7589648928788274</v>
      </c>
      <c r="C430">
        <f>SUMIFS(user_list!P:P,user_list!F:F,"&lt;="&amp;A430,user_list!G:G,"&gt;="&amp;A430)</f>
        <v>1.8924668227946921</v>
      </c>
      <c r="D430">
        <f>SUMIFS(user_list!O:O,user_list!F:F,"&lt;="&amp;A430,user_list!G:G,"&gt;="&amp;A430,user_list!I:I,days!G430)+SUMIFS(user_list!O:O,user_list!F:F,"&lt;="&amp;A430,user_list!G:G,"&gt;="&amp;A430,user_list!I:I,days!G430-1)</f>
        <v>0</v>
      </c>
      <c r="E430" s="26">
        <f>COUNTIF(user_list!G:G,A430)</f>
        <v>0</v>
      </c>
      <c r="F430" s="48">
        <f t="shared" si="12"/>
        <v>3</v>
      </c>
      <c r="G430" s="48">
        <f t="shared" si="13"/>
        <v>2016</v>
      </c>
    </row>
    <row r="431" spans="1:7" x14ac:dyDescent="0.3">
      <c r="A431" s="51">
        <v>42434</v>
      </c>
      <c r="B431">
        <f>SUMIFS(user_list!O:O,user_list!F:F,"&lt;="&amp;A431,user_list!G:G,"&gt;="&amp;A431)</f>
        <v>0.7589648928788274</v>
      </c>
      <c r="C431">
        <f>SUMIFS(user_list!P:P,user_list!F:F,"&lt;="&amp;A431,user_list!G:G,"&gt;="&amp;A431)</f>
        <v>1.8924668227946921</v>
      </c>
      <c r="D431">
        <f>SUMIFS(user_list!O:O,user_list!F:F,"&lt;="&amp;A431,user_list!G:G,"&gt;="&amp;A431,user_list!I:I,days!G431)+SUMIFS(user_list!O:O,user_list!F:F,"&lt;="&amp;A431,user_list!G:G,"&gt;="&amp;A431,user_list!I:I,days!G431-1)</f>
        <v>0</v>
      </c>
      <c r="E431" s="26">
        <f>COUNTIF(user_list!G:G,A431)</f>
        <v>0</v>
      </c>
      <c r="F431" s="48">
        <f t="shared" si="12"/>
        <v>3</v>
      </c>
      <c r="G431" s="48">
        <f t="shared" si="13"/>
        <v>2016</v>
      </c>
    </row>
    <row r="432" spans="1:7" x14ac:dyDescent="0.3">
      <c r="A432" s="51">
        <v>42435</v>
      </c>
      <c r="B432">
        <f>SUMIFS(user_list!O:O,user_list!F:F,"&lt;="&amp;A432,user_list!G:G,"&gt;="&amp;A432)</f>
        <v>0.7589648928788274</v>
      </c>
      <c r="C432">
        <f>SUMIFS(user_list!P:P,user_list!F:F,"&lt;="&amp;A432,user_list!G:G,"&gt;="&amp;A432)</f>
        <v>1.8924668227946921</v>
      </c>
      <c r="D432">
        <f>SUMIFS(user_list!O:O,user_list!F:F,"&lt;="&amp;A432,user_list!G:G,"&gt;="&amp;A432,user_list!I:I,days!G432)+SUMIFS(user_list!O:O,user_list!F:F,"&lt;="&amp;A432,user_list!G:G,"&gt;="&amp;A432,user_list!I:I,days!G432-1)</f>
        <v>0</v>
      </c>
      <c r="E432" s="26">
        <f>COUNTIF(user_list!G:G,A432)</f>
        <v>0</v>
      </c>
      <c r="F432" s="48">
        <f t="shared" si="12"/>
        <v>3</v>
      </c>
      <c r="G432" s="48">
        <f t="shared" si="13"/>
        <v>2016</v>
      </c>
    </row>
    <row r="433" spans="1:7" x14ac:dyDescent="0.3">
      <c r="A433" s="51">
        <v>42436</v>
      </c>
      <c r="B433">
        <f>SUMIFS(user_list!O:O,user_list!F:F,"&lt;="&amp;A433,user_list!G:G,"&gt;="&amp;A433)</f>
        <v>0.7589648928788274</v>
      </c>
      <c r="C433">
        <f>SUMIFS(user_list!P:P,user_list!F:F,"&lt;="&amp;A433,user_list!G:G,"&gt;="&amp;A433)</f>
        <v>1.8924668227946921</v>
      </c>
      <c r="D433">
        <f>SUMIFS(user_list!O:O,user_list!F:F,"&lt;="&amp;A433,user_list!G:G,"&gt;="&amp;A433,user_list!I:I,days!G433)+SUMIFS(user_list!O:O,user_list!F:F,"&lt;="&amp;A433,user_list!G:G,"&gt;="&amp;A433,user_list!I:I,days!G433-1)</f>
        <v>0</v>
      </c>
      <c r="E433" s="26">
        <f>COUNTIF(user_list!G:G,A433)</f>
        <v>0</v>
      </c>
      <c r="F433" s="48">
        <f t="shared" si="12"/>
        <v>3</v>
      </c>
      <c r="G433" s="48">
        <f t="shared" si="13"/>
        <v>2016</v>
      </c>
    </row>
    <row r="434" spans="1:7" x14ac:dyDescent="0.3">
      <c r="A434" s="51">
        <v>42437</v>
      </c>
      <c r="B434">
        <f>SUMIFS(user_list!O:O,user_list!F:F,"&lt;="&amp;A434,user_list!G:G,"&gt;="&amp;A434)</f>
        <v>0.7589648928788274</v>
      </c>
      <c r="C434">
        <f>SUMIFS(user_list!P:P,user_list!F:F,"&lt;="&amp;A434,user_list!G:G,"&gt;="&amp;A434)</f>
        <v>1.8924668227946921</v>
      </c>
      <c r="D434">
        <f>SUMIFS(user_list!O:O,user_list!F:F,"&lt;="&amp;A434,user_list!G:G,"&gt;="&amp;A434,user_list!I:I,days!G434)+SUMIFS(user_list!O:O,user_list!F:F,"&lt;="&amp;A434,user_list!G:G,"&gt;="&amp;A434,user_list!I:I,days!G434-1)</f>
        <v>0</v>
      </c>
      <c r="E434" s="26">
        <f>COUNTIF(user_list!G:G,A434)</f>
        <v>0</v>
      </c>
      <c r="F434" s="48">
        <f t="shared" si="12"/>
        <v>3</v>
      </c>
      <c r="G434" s="48">
        <f t="shared" si="13"/>
        <v>2016</v>
      </c>
    </row>
    <row r="435" spans="1:7" x14ac:dyDescent="0.3">
      <c r="A435" s="51">
        <v>42438</v>
      </c>
      <c r="B435">
        <f>SUMIFS(user_list!O:O,user_list!F:F,"&lt;="&amp;A435,user_list!G:G,"&gt;="&amp;A435)</f>
        <v>0.7589648928788274</v>
      </c>
      <c r="C435">
        <f>SUMIFS(user_list!P:P,user_list!F:F,"&lt;="&amp;A435,user_list!G:G,"&gt;="&amp;A435)</f>
        <v>1.8924668227946921</v>
      </c>
      <c r="D435">
        <f>SUMIFS(user_list!O:O,user_list!F:F,"&lt;="&amp;A435,user_list!G:G,"&gt;="&amp;A435,user_list!I:I,days!G435)+SUMIFS(user_list!O:O,user_list!F:F,"&lt;="&amp;A435,user_list!G:G,"&gt;="&amp;A435,user_list!I:I,days!G435-1)</f>
        <v>0</v>
      </c>
      <c r="E435" s="26">
        <f>COUNTIF(user_list!G:G,A435)</f>
        <v>0</v>
      </c>
      <c r="F435" s="48">
        <f t="shared" si="12"/>
        <v>3</v>
      </c>
      <c r="G435" s="48">
        <f t="shared" si="13"/>
        <v>2016</v>
      </c>
    </row>
    <row r="436" spans="1:7" x14ac:dyDescent="0.3">
      <c r="A436" s="51">
        <v>42439</v>
      </c>
      <c r="B436">
        <f>SUMIFS(user_list!O:O,user_list!F:F,"&lt;="&amp;A436,user_list!G:G,"&gt;="&amp;A436)</f>
        <v>0.7589648928788274</v>
      </c>
      <c r="C436">
        <f>SUMIFS(user_list!P:P,user_list!F:F,"&lt;="&amp;A436,user_list!G:G,"&gt;="&amp;A436)</f>
        <v>1.8924668227946921</v>
      </c>
      <c r="D436">
        <f>SUMIFS(user_list!O:O,user_list!F:F,"&lt;="&amp;A436,user_list!G:G,"&gt;="&amp;A436,user_list!I:I,days!G436)+SUMIFS(user_list!O:O,user_list!F:F,"&lt;="&amp;A436,user_list!G:G,"&gt;="&amp;A436,user_list!I:I,days!G436-1)</f>
        <v>0</v>
      </c>
      <c r="E436" s="26">
        <f>COUNTIF(user_list!G:G,A436)</f>
        <v>0</v>
      </c>
      <c r="F436" s="48">
        <f t="shared" si="12"/>
        <v>3</v>
      </c>
      <c r="G436" s="48">
        <f t="shared" si="13"/>
        <v>2016</v>
      </c>
    </row>
    <row r="437" spans="1:7" x14ac:dyDescent="0.3">
      <c r="A437" s="51">
        <v>42440</v>
      </c>
      <c r="B437">
        <f>SUMIFS(user_list!O:O,user_list!F:F,"&lt;="&amp;A437,user_list!G:G,"&gt;="&amp;A437)</f>
        <v>0.7589648928788274</v>
      </c>
      <c r="C437">
        <f>SUMIFS(user_list!P:P,user_list!F:F,"&lt;="&amp;A437,user_list!G:G,"&gt;="&amp;A437)</f>
        <v>1.8924668227946921</v>
      </c>
      <c r="D437">
        <f>SUMIFS(user_list!O:O,user_list!F:F,"&lt;="&amp;A437,user_list!G:G,"&gt;="&amp;A437,user_list!I:I,days!G437)+SUMIFS(user_list!O:O,user_list!F:F,"&lt;="&amp;A437,user_list!G:G,"&gt;="&amp;A437,user_list!I:I,days!G437-1)</f>
        <v>0</v>
      </c>
      <c r="E437" s="26">
        <f>COUNTIF(user_list!G:G,A437)</f>
        <v>0</v>
      </c>
      <c r="F437" s="48">
        <f t="shared" si="12"/>
        <v>3</v>
      </c>
      <c r="G437" s="48">
        <f t="shared" si="13"/>
        <v>2016</v>
      </c>
    </row>
    <row r="438" spans="1:7" x14ac:dyDescent="0.3">
      <c r="A438" s="51">
        <v>42441</v>
      </c>
      <c r="B438">
        <f>SUMIFS(user_list!O:O,user_list!F:F,"&lt;="&amp;A438,user_list!G:G,"&gt;="&amp;A438)</f>
        <v>0.7589648928788274</v>
      </c>
      <c r="C438">
        <f>SUMIFS(user_list!P:P,user_list!F:F,"&lt;="&amp;A438,user_list!G:G,"&gt;="&amp;A438)</f>
        <v>1.8924668227946921</v>
      </c>
      <c r="D438">
        <f>SUMIFS(user_list!O:O,user_list!F:F,"&lt;="&amp;A438,user_list!G:G,"&gt;="&amp;A438,user_list!I:I,days!G438)+SUMIFS(user_list!O:O,user_list!F:F,"&lt;="&amp;A438,user_list!G:G,"&gt;="&amp;A438,user_list!I:I,days!G438-1)</f>
        <v>0</v>
      </c>
      <c r="E438" s="26">
        <f>COUNTIF(user_list!G:G,A438)</f>
        <v>0</v>
      </c>
      <c r="F438" s="48">
        <f t="shared" si="12"/>
        <v>3</v>
      </c>
      <c r="G438" s="48">
        <f t="shared" si="13"/>
        <v>2016</v>
      </c>
    </row>
    <row r="439" spans="1:7" x14ac:dyDescent="0.3">
      <c r="A439" s="51">
        <v>42442</v>
      </c>
      <c r="B439">
        <f>SUMIFS(user_list!O:O,user_list!F:F,"&lt;="&amp;A439,user_list!G:G,"&gt;="&amp;A439)</f>
        <v>0.7589648928788274</v>
      </c>
      <c r="C439">
        <f>SUMIFS(user_list!P:P,user_list!F:F,"&lt;="&amp;A439,user_list!G:G,"&gt;="&amp;A439)</f>
        <v>1.8924668227946921</v>
      </c>
      <c r="D439">
        <f>SUMIFS(user_list!O:O,user_list!F:F,"&lt;="&amp;A439,user_list!G:G,"&gt;="&amp;A439,user_list!I:I,days!G439)+SUMIFS(user_list!O:O,user_list!F:F,"&lt;="&amp;A439,user_list!G:G,"&gt;="&amp;A439,user_list!I:I,days!G439-1)</f>
        <v>0</v>
      </c>
      <c r="E439" s="26">
        <f>COUNTIF(user_list!G:G,A439)</f>
        <v>0</v>
      </c>
      <c r="F439" s="48">
        <f t="shared" si="12"/>
        <v>3</v>
      </c>
      <c r="G439" s="48">
        <f t="shared" si="13"/>
        <v>2016</v>
      </c>
    </row>
    <row r="440" spans="1:7" x14ac:dyDescent="0.3">
      <c r="A440" s="51">
        <v>42443</v>
      </c>
      <c r="B440">
        <f>SUMIFS(user_list!O:O,user_list!F:F,"&lt;="&amp;A440,user_list!G:G,"&gt;="&amp;A440)</f>
        <v>0.7589648928788274</v>
      </c>
      <c r="C440">
        <f>SUMIFS(user_list!P:P,user_list!F:F,"&lt;="&amp;A440,user_list!G:G,"&gt;="&amp;A440)</f>
        <v>1.8924668227946921</v>
      </c>
      <c r="D440">
        <f>SUMIFS(user_list!O:O,user_list!F:F,"&lt;="&amp;A440,user_list!G:G,"&gt;="&amp;A440,user_list!I:I,days!G440)+SUMIFS(user_list!O:O,user_list!F:F,"&lt;="&amp;A440,user_list!G:G,"&gt;="&amp;A440,user_list!I:I,days!G440-1)</f>
        <v>0</v>
      </c>
      <c r="E440" s="26">
        <f>COUNTIF(user_list!G:G,A440)</f>
        <v>0</v>
      </c>
      <c r="F440" s="48">
        <f t="shared" si="12"/>
        <v>3</v>
      </c>
      <c r="G440" s="48">
        <f t="shared" si="13"/>
        <v>2016</v>
      </c>
    </row>
    <row r="441" spans="1:7" x14ac:dyDescent="0.3">
      <c r="A441" s="51">
        <v>42444</v>
      </c>
      <c r="B441">
        <f>SUMIFS(user_list!O:O,user_list!F:F,"&lt;="&amp;A441,user_list!G:G,"&gt;="&amp;A441)</f>
        <v>0.7589648928788274</v>
      </c>
      <c r="C441">
        <f>SUMIFS(user_list!P:P,user_list!F:F,"&lt;="&amp;A441,user_list!G:G,"&gt;="&amp;A441)</f>
        <v>1.8924668227946921</v>
      </c>
      <c r="D441">
        <f>SUMIFS(user_list!O:O,user_list!F:F,"&lt;="&amp;A441,user_list!G:G,"&gt;="&amp;A441,user_list!I:I,days!G441)+SUMIFS(user_list!O:O,user_list!F:F,"&lt;="&amp;A441,user_list!G:G,"&gt;="&amp;A441,user_list!I:I,days!G441-1)</f>
        <v>0</v>
      </c>
      <c r="E441" s="26">
        <f>COUNTIF(user_list!G:G,A441)</f>
        <v>0</v>
      </c>
      <c r="F441" s="48">
        <f t="shared" si="12"/>
        <v>3</v>
      </c>
      <c r="G441" s="48">
        <f t="shared" si="13"/>
        <v>2016</v>
      </c>
    </row>
    <row r="442" spans="1:7" x14ac:dyDescent="0.3">
      <c r="A442" s="51">
        <v>42445</v>
      </c>
      <c r="B442">
        <f>SUMIFS(user_list!O:O,user_list!F:F,"&lt;="&amp;A442,user_list!G:G,"&gt;="&amp;A442)</f>
        <v>0.7589648928788274</v>
      </c>
      <c r="C442">
        <f>SUMIFS(user_list!P:P,user_list!F:F,"&lt;="&amp;A442,user_list!G:G,"&gt;="&amp;A442)</f>
        <v>1.8924668227946921</v>
      </c>
      <c r="D442">
        <f>SUMIFS(user_list!O:O,user_list!F:F,"&lt;="&amp;A442,user_list!G:G,"&gt;="&amp;A442,user_list!I:I,days!G442)+SUMIFS(user_list!O:O,user_list!F:F,"&lt;="&amp;A442,user_list!G:G,"&gt;="&amp;A442,user_list!I:I,days!G442-1)</f>
        <v>0</v>
      </c>
      <c r="E442" s="26">
        <f>COUNTIF(user_list!G:G,A442)</f>
        <v>0</v>
      </c>
      <c r="F442" s="48">
        <f t="shared" si="12"/>
        <v>3</v>
      </c>
      <c r="G442" s="48">
        <f t="shared" si="13"/>
        <v>2016</v>
      </c>
    </row>
    <row r="443" spans="1:7" x14ac:dyDescent="0.3">
      <c r="A443" s="51">
        <v>42446</v>
      </c>
      <c r="B443">
        <f>SUMIFS(user_list!O:O,user_list!F:F,"&lt;="&amp;A443,user_list!G:G,"&gt;="&amp;A443)</f>
        <v>0.7589648928788274</v>
      </c>
      <c r="C443">
        <f>SUMIFS(user_list!P:P,user_list!F:F,"&lt;="&amp;A443,user_list!G:G,"&gt;="&amp;A443)</f>
        <v>1.8924668227946921</v>
      </c>
      <c r="D443">
        <f>SUMIFS(user_list!O:O,user_list!F:F,"&lt;="&amp;A443,user_list!G:G,"&gt;="&amp;A443,user_list!I:I,days!G443)+SUMIFS(user_list!O:O,user_list!F:F,"&lt;="&amp;A443,user_list!G:G,"&gt;="&amp;A443,user_list!I:I,days!G443-1)</f>
        <v>0</v>
      </c>
      <c r="E443" s="26">
        <f>COUNTIF(user_list!G:G,A443)</f>
        <v>0</v>
      </c>
      <c r="F443" s="48">
        <f t="shared" si="12"/>
        <v>3</v>
      </c>
      <c r="G443" s="48">
        <f t="shared" si="13"/>
        <v>2016</v>
      </c>
    </row>
    <row r="444" spans="1:7" x14ac:dyDescent="0.3">
      <c r="A444" s="51">
        <v>42447</v>
      </c>
      <c r="B444">
        <f>SUMIFS(user_list!O:O,user_list!F:F,"&lt;="&amp;A444,user_list!G:G,"&gt;="&amp;A444)</f>
        <v>0.7589648928788274</v>
      </c>
      <c r="C444">
        <f>SUMIFS(user_list!P:P,user_list!F:F,"&lt;="&amp;A444,user_list!G:G,"&gt;="&amp;A444)</f>
        <v>1.8924668227946921</v>
      </c>
      <c r="D444">
        <f>SUMIFS(user_list!O:O,user_list!F:F,"&lt;="&amp;A444,user_list!G:G,"&gt;="&amp;A444,user_list!I:I,days!G444)+SUMIFS(user_list!O:O,user_list!F:F,"&lt;="&amp;A444,user_list!G:G,"&gt;="&amp;A444,user_list!I:I,days!G444-1)</f>
        <v>0</v>
      </c>
      <c r="E444" s="26">
        <f>COUNTIF(user_list!G:G,A444)</f>
        <v>0</v>
      </c>
      <c r="F444" s="48">
        <f t="shared" si="12"/>
        <v>3</v>
      </c>
      <c r="G444" s="48">
        <f t="shared" si="13"/>
        <v>2016</v>
      </c>
    </row>
    <row r="445" spans="1:7" x14ac:dyDescent="0.3">
      <c r="A445" s="51">
        <v>42448</v>
      </c>
      <c r="B445">
        <f>SUMIFS(user_list!O:O,user_list!F:F,"&lt;="&amp;A445,user_list!G:G,"&gt;="&amp;A445)</f>
        <v>0.7589648928788274</v>
      </c>
      <c r="C445">
        <f>SUMIFS(user_list!P:P,user_list!F:F,"&lt;="&amp;A445,user_list!G:G,"&gt;="&amp;A445)</f>
        <v>1.8924668227946921</v>
      </c>
      <c r="D445">
        <f>SUMIFS(user_list!O:O,user_list!F:F,"&lt;="&amp;A445,user_list!G:G,"&gt;="&amp;A445,user_list!I:I,days!G445)+SUMIFS(user_list!O:O,user_list!F:F,"&lt;="&amp;A445,user_list!G:G,"&gt;="&amp;A445,user_list!I:I,days!G445-1)</f>
        <v>0</v>
      </c>
      <c r="E445" s="26">
        <f>COUNTIF(user_list!G:G,A445)</f>
        <v>0</v>
      </c>
      <c r="F445" s="48">
        <f t="shared" si="12"/>
        <v>3</v>
      </c>
      <c r="G445" s="48">
        <f t="shared" si="13"/>
        <v>2016</v>
      </c>
    </row>
    <row r="446" spans="1:7" x14ac:dyDescent="0.3">
      <c r="A446" s="51">
        <v>42449</v>
      </c>
      <c r="B446">
        <f>SUMIFS(user_list!O:O,user_list!F:F,"&lt;="&amp;A446,user_list!G:G,"&gt;="&amp;A446)</f>
        <v>0.7589648928788274</v>
      </c>
      <c r="C446">
        <f>SUMIFS(user_list!P:P,user_list!F:F,"&lt;="&amp;A446,user_list!G:G,"&gt;="&amp;A446)</f>
        <v>1.8924668227946921</v>
      </c>
      <c r="D446">
        <f>SUMIFS(user_list!O:O,user_list!F:F,"&lt;="&amp;A446,user_list!G:G,"&gt;="&amp;A446,user_list!I:I,days!G446)+SUMIFS(user_list!O:O,user_list!F:F,"&lt;="&amp;A446,user_list!G:G,"&gt;="&amp;A446,user_list!I:I,days!G446-1)</f>
        <v>0</v>
      </c>
      <c r="E446" s="26">
        <f>COUNTIF(user_list!G:G,A446)</f>
        <v>0</v>
      </c>
      <c r="F446" s="48">
        <f t="shared" si="12"/>
        <v>3</v>
      </c>
      <c r="G446" s="48">
        <f t="shared" si="13"/>
        <v>2016</v>
      </c>
    </row>
    <row r="447" spans="1:7" x14ac:dyDescent="0.3">
      <c r="A447" s="51">
        <v>42450</v>
      </c>
      <c r="B447">
        <f>SUMIFS(user_list!O:O,user_list!F:F,"&lt;="&amp;A447,user_list!G:G,"&gt;="&amp;A447)</f>
        <v>0.7589648928788274</v>
      </c>
      <c r="C447">
        <f>SUMIFS(user_list!P:P,user_list!F:F,"&lt;="&amp;A447,user_list!G:G,"&gt;="&amp;A447)</f>
        <v>1.8924668227946921</v>
      </c>
      <c r="D447">
        <f>SUMIFS(user_list!O:O,user_list!F:F,"&lt;="&amp;A447,user_list!G:G,"&gt;="&amp;A447,user_list!I:I,days!G447)+SUMIFS(user_list!O:O,user_list!F:F,"&lt;="&amp;A447,user_list!G:G,"&gt;="&amp;A447,user_list!I:I,days!G447-1)</f>
        <v>0</v>
      </c>
      <c r="E447" s="26">
        <f>COUNTIF(user_list!G:G,A447)</f>
        <v>0</v>
      </c>
      <c r="F447" s="48">
        <f t="shared" si="12"/>
        <v>3</v>
      </c>
      <c r="G447" s="48">
        <f t="shared" si="13"/>
        <v>2016</v>
      </c>
    </row>
    <row r="448" spans="1:7" x14ac:dyDescent="0.3">
      <c r="A448" s="51">
        <v>42451</v>
      </c>
      <c r="B448">
        <f>SUMIFS(user_list!O:O,user_list!F:F,"&lt;="&amp;A448,user_list!G:G,"&gt;="&amp;A448)</f>
        <v>0.7589648928788274</v>
      </c>
      <c r="C448">
        <f>SUMIFS(user_list!P:P,user_list!F:F,"&lt;="&amp;A448,user_list!G:G,"&gt;="&amp;A448)</f>
        <v>1.8924668227946921</v>
      </c>
      <c r="D448">
        <f>SUMIFS(user_list!O:O,user_list!F:F,"&lt;="&amp;A448,user_list!G:G,"&gt;="&amp;A448,user_list!I:I,days!G448)+SUMIFS(user_list!O:O,user_list!F:F,"&lt;="&amp;A448,user_list!G:G,"&gt;="&amp;A448,user_list!I:I,days!G448-1)</f>
        <v>0</v>
      </c>
      <c r="E448" s="26">
        <f>COUNTIF(user_list!G:G,A448)</f>
        <v>0</v>
      </c>
      <c r="F448" s="48">
        <f t="shared" si="12"/>
        <v>3</v>
      </c>
      <c r="G448" s="48">
        <f t="shared" si="13"/>
        <v>2016</v>
      </c>
    </row>
    <row r="449" spans="1:7" x14ac:dyDescent="0.3">
      <c r="A449" s="51">
        <v>42452</v>
      </c>
      <c r="B449">
        <f>SUMIFS(user_list!O:O,user_list!F:F,"&lt;="&amp;A449,user_list!G:G,"&gt;="&amp;A449)</f>
        <v>0.7589648928788274</v>
      </c>
      <c r="C449">
        <f>SUMIFS(user_list!P:P,user_list!F:F,"&lt;="&amp;A449,user_list!G:G,"&gt;="&amp;A449)</f>
        <v>1.8924668227946921</v>
      </c>
      <c r="D449">
        <f>SUMIFS(user_list!O:O,user_list!F:F,"&lt;="&amp;A449,user_list!G:G,"&gt;="&amp;A449,user_list!I:I,days!G449)+SUMIFS(user_list!O:O,user_list!F:F,"&lt;="&amp;A449,user_list!G:G,"&gt;="&amp;A449,user_list!I:I,days!G449-1)</f>
        <v>0</v>
      </c>
      <c r="E449" s="26">
        <f>COUNTIF(user_list!G:G,A449)</f>
        <v>0</v>
      </c>
      <c r="F449" s="48">
        <f t="shared" si="12"/>
        <v>3</v>
      </c>
      <c r="G449" s="48">
        <f t="shared" si="13"/>
        <v>2016</v>
      </c>
    </row>
    <row r="450" spans="1:7" x14ac:dyDescent="0.3">
      <c r="A450" s="51">
        <v>42453</v>
      </c>
      <c r="B450">
        <f>SUMIFS(user_list!O:O,user_list!F:F,"&lt;="&amp;A450,user_list!G:G,"&gt;="&amp;A450)</f>
        <v>0.7589648928788274</v>
      </c>
      <c r="C450">
        <f>SUMIFS(user_list!P:P,user_list!F:F,"&lt;="&amp;A450,user_list!G:G,"&gt;="&amp;A450)</f>
        <v>1.8924668227946921</v>
      </c>
      <c r="D450">
        <f>SUMIFS(user_list!O:O,user_list!F:F,"&lt;="&amp;A450,user_list!G:G,"&gt;="&amp;A450,user_list!I:I,days!G450)+SUMIFS(user_list!O:O,user_list!F:F,"&lt;="&amp;A450,user_list!G:G,"&gt;="&amp;A450,user_list!I:I,days!G450-1)</f>
        <v>0</v>
      </c>
      <c r="E450" s="26">
        <f>COUNTIF(user_list!G:G,A450)</f>
        <v>0</v>
      </c>
      <c r="F450" s="48">
        <f t="shared" ref="F450:F513" si="14">MONTH(A450)</f>
        <v>3</v>
      </c>
      <c r="G450" s="48">
        <f t="shared" ref="G450:G513" si="15">YEAR(A450)</f>
        <v>2016</v>
      </c>
    </row>
    <row r="451" spans="1:7" x14ac:dyDescent="0.3">
      <c r="A451" s="51">
        <v>42454</v>
      </c>
      <c r="B451">
        <f>SUMIFS(user_list!O:O,user_list!F:F,"&lt;="&amp;A451,user_list!G:G,"&gt;="&amp;A451)</f>
        <v>0.7589648928788274</v>
      </c>
      <c r="C451">
        <f>SUMIFS(user_list!P:P,user_list!F:F,"&lt;="&amp;A451,user_list!G:G,"&gt;="&amp;A451)</f>
        <v>1.8924668227946921</v>
      </c>
      <c r="D451">
        <f>SUMIFS(user_list!O:O,user_list!F:F,"&lt;="&amp;A451,user_list!G:G,"&gt;="&amp;A451,user_list!I:I,days!G451)+SUMIFS(user_list!O:O,user_list!F:F,"&lt;="&amp;A451,user_list!G:G,"&gt;="&amp;A451,user_list!I:I,days!G451-1)</f>
        <v>0</v>
      </c>
      <c r="E451" s="26">
        <f>COUNTIF(user_list!G:G,A451)</f>
        <v>0</v>
      </c>
      <c r="F451" s="48">
        <f t="shared" si="14"/>
        <v>3</v>
      </c>
      <c r="G451" s="48">
        <f t="shared" si="15"/>
        <v>2016</v>
      </c>
    </row>
    <row r="452" spans="1:7" x14ac:dyDescent="0.3">
      <c r="A452" s="51">
        <v>42455</v>
      </c>
      <c r="B452">
        <f>SUMIFS(user_list!O:O,user_list!F:F,"&lt;="&amp;A452,user_list!G:G,"&gt;="&amp;A452)</f>
        <v>0.7589648928788274</v>
      </c>
      <c r="C452">
        <f>SUMIFS(user_list!P:P,user_list!F:F,"&lt;="&amp;A452,user_list!G:G,"&gt;="&amp;A452)</f>
        <v>1.8924668227946921</v>
      </c>
      <c r="D452">
        <f>SUMIFS(user_list!O:O,user_list!F:F,"&lt;="&amp;A452,user_list!G:G,"&gt;="&amp;A452,user_list!I:I,days!G452)+SUMIFS(user_list!O:O,user_list!F:F,"&lt;="&amp;A452,user_list!G:G,"&gt;="&amp;A452,user_list!I:I,days!G452-1)</f>
        <v>0</v>
      </c>
      <c r="E452" s="26">
        <f>COUNTIF(user_list!G:G,A452)</f>
        <v>0</v>
      </c>
      <c r="F452" s="48">
        <f t="shared" si="14"/>
        <v>3</v>
      </c>
      <c r="G452" s="48">
        <f t="shared" si="15"/>
        <v>2016</v>
      </c>
    </row>
    <row r="453" spans="1:7" x14ac:dyDescent="0.3">
      <c r="A453" s="51">
        <v>42456</v>
      </c>
      <c r="B453">
        <f>SUMIFS(user_list!O:O,user_list!F:F,"&lt;="&amp;A453,user_list!G:G,"&gt;="&amp;A453)</f>
        <v>0.7589648928788274</v>
      </c>
      <c r="C453">
        <f>SUMIFS(user_list!P:P,user_list!F:F,"&lt;="&amp;A453,user_list!G:G,"&gt;="&amp;A453)</f>
        <v>1.8924668227946921</v>
      </c>
      <c r="D453">
        <f>SUMIFS(user_list!O:O,user_list!F:F,"&lt;="&amp;A453,user_list!G:G,"&gt;="&amp;A453,user_list!I:I,days!G453)+SUMIFS(user_list!O:O,user_list!F:F,"&lt;="&amp;A453,user_list!G:G,"&gt;="&amp;A453,user_list!I:I,days!G453-1)</f>
        <v>0</v>
      </c>
      <c r="E453" s="26">
        <f>COUNTIF(user_list!G:G,A453)</f>
        <v>0</v>
      </c>
      <c r="F453" s="48">
        <f t="shared" si="14"/>
        <v>3</v>
      </c>
      <c r="G453" s="48">
        <f t="shared" si="15"/>
        <v>2016</v>
      </c>
    </row>
    <row r="454" spans="1:7" x14ac:dyDescent="0.3">
      <c r="A454" s="51">
        <v>42457</v>
      </c>
      <c r="B454">
        <f>SUMIFS(user_list!O:O,user_list!F:F,"&lt;="&amp;A454,user_list!G:G,"&gt;="&amp;A454)</f>
        <v>0.7589648928788274</v>
      </c>
      <c r="C454">
        <f>SUMIFS(user_list!P:P,user_list!F:F,"&lt;="&amp;A454,user_list!G:G,"&gt;="&amp;A454)</f>
        <v>1.8924668227946921</v>
      </c>
      <c r="D454">
        <f>SUMIFS(user_list!O:O,user_list!F:F,"&lt;="&amp;A454,user_list!G:G,"&gt;="&amp;A454,user_list!I:I,days!G454)+SUMIFS(user_list!O:O,user_list!F:F,"&lt;="&amp;A454,user_list!G:G,"&gt;="&amp;A454,user_list!I:I,days!G454-1)</f>
        <v>0</v>
      </c>
      <c r="E454" s="26">
        <f>COUNTIF(user_list!G:G,A454)</f>
        <v>0</v>
      </c>
      <c r="F454" s="48">
        <f t="shared" si="14"/>
        <v>3</v>
      </c>
      <c r="G454" s="48">
        <f t="shared" si="15"/>
        <v>2016</v>
      </c>
    </row>
    <row r="455" spans="1:7" x14ac:dyDescent="0.3">
      <c r="A455" s="51">
        <v>42458</v>
      </c>
      <c r="B455">
        <f>SUMIFS(user_list!O:O,user_list!F:F,"&lt;="&amp;A455,user_list!G:G,"&gt;="&amp;A455)</f>
        <v>0.7589648928788274</v>
      </c>
      <c r="C455">
        <f>SUMIFS(user_list!P:P,user_list!F:F,"&lt;="&amp;A455,user_list!G:G,"&gt;="&amp;A455)</f>
        <v>1.8924668227946921</v>
      </c>
      <c r="D455">
        <f>SUMIFS(user_list!O:O,user_list!F:F,"&lt;="&amp;A455,user_list!G:G,"&gt;="&amp;A455,user_list!I:I,days!G455)+SUMIFS(user_list!O:O,user_list!F:F,"&lt;="&amp;A455,user_list!G:G,"&gt;="&amp;A455,user_list!I:I,days!G455-1)</f>
        <v>0</v>
      </c>
      <c r="E455" s="26">
        <f>COUNTIF(user_list!G:G,A455)</f>
        <v>0</v>
      </c>
      <c r="F455" s="48">
        <f t="shared" si="14"/>
        <v>3</v>
      </c>
      <c r="G455" s="48">
        <f t="shared" si="15"/>
        <v>2016</v>
      </c>
    </row>
    <row r="456" spans="1:7" x14ac:dyDescent="0.3">
      <c r="A456" s="51">
        <v>42459</v>
      </c>
      <c r="B456">
        <f>SUMIFS(user_list!O:O,user_list!F:F,"&lt;="&amp;A456,user_list!G:G,"&gt;="&amp;A456)</f>
        <v>0.7589648928788274</v>
      </c>
      <c r="C456">
        <f>SUMIFS(user_list!P:P,user_list!F:F,"&lt;="&amp;A456,user_list!G:G,"&gt;="&amp;A456)</f>
        <v>1.8924668227946921</v>
      </c>
      <c r="D456">
        <f>SUMIFS(user_list!O:O,user_list!F:F,"&lt;="&amp;A456,user_list!G:G,"&gt;="&amp;A456,user_list!I:I,days!G456)+SUMIFS(user_list!O:O,user_list!F:F,"&lt;="&amp;A456,user_list!G:G,"&gt;="&amp;A456,user_list!I:I,days!G456-1)</f>
        <v>0</v>
      </c>
      <c r="E456" s="26">
        <f>COUNTIF(user_list!G:G,A456)</f>
        <v>0</v>
      </c>
      <c r="F456" s="48">
        <f t="shared" si="14"/>
        <v>3</v>
      </c>
      <c r="G456" s="48">
        <f t="shared" si="15"/>
        <v>2016</v>
      </c>
    </row>
    <row r="457" spans="1:7" x14ac:dyDescent="0.3">
      <c r="A457" s="51">
        <v>42460</v>
      </c>
      <c r="B457">
        <f>SUMIFS(user_list!O:O,user_list!F:F,"&lt;="&amp;A457,user_list!G:G,"&gt;="&amp;A457)</f>
        <v>0.7589648928788274</v>
      </c>
      <c r="C457">
        <f>SUMIFS(user_list!P:P,user_list!F:F,"&lt;="&amp;A457,user_list!G:G,"&gt;="&amp;A457)</f>
        <v>1.8924668227946921</v>
      </c>
      <c r="D457">
        <f>SUMIFS(user_list!O:O,user_list!F:F,"&lt;="&amp;A457,user_list!G:G,"&gt;="&amp;A457,user_list!I:I,days!G457)+SUMIFS(user_list!O:O,user_list!F:F,"&lt;="&amp;A457,user_list!G:G,"&gt;="&amp;A457,user_list!I:I,days!G457-1)</f>
        <v>0</v>
      </c>
      <c r="E457" s="26">
        <f>COUNTIF(user_list!G:G,A457)</f>
        <v>0</v>
      </c>
      <c r="F457" s="48">
        <f t="shared" si="14"/>
        <v>3</v>
      </c>
      <c r="G457" s="48">
        <f t="shared" si="15"/>
        <v>2016</v>
      </c>
    </row>
    <row r="458" spans="1:7" x14ac:dyDescent="0.3">
      <c r="A458" s="51">
        <v>42461</v>
      </c>
      <c r="B458">
        <f>SUMIFS(user_list!O:O,user_list!F:F,"&lt;="&amp;A458,user_list!G:G,"&gt;="&amp;A458)</f>
        <v>0.7589648928788274</v>
      </c>
      <c r="C458">
        <f>SUMIFS(user_list!P:P,user_list!F:F,"&lt;="&amp;A458,user_list!G:G,"&gt;="&amp;A458)</f>
        <v>1.8924668227946921</v>
      </c>
      <c r="D458">
        <f>SUMIFS(user_list!O:O,user_list!F:F,"&lt;="&amp;A458,user_list!G:G,"&gt;="&amp;A458,user_list!I:I,days!G458)+SUMIFS(user_list!O:O,user_list!F:F,"&lt;="&amp;A458,user_list!G:G,"&gt;="&amp;A458,user_list!I:I,days!G458-1)</f>
        <v>0</v>
      </c>
      <c r="E458" s="26">
        <f>COUNTIF(user_list!G:G,A458)</f>
        <v>0</v>
      </c>
      <c r="F458" s="48">
        <f t="shared" si="14"/>
        <v>4</v>
      </c>
      <c r="G458" s="48">
        <f t="shared" si="15"/>
        <v>2016</v>
      </c>
    </row>
    <row r="459" spans="1:7" x14ac:dyDescent="0.3">
      <c r="A459" s="51">
        <v>42462</v>
      </c>
      <c r="B459">
        <f>SUMIFS(user_list!O:O,user_list!F:F,"&lt;="&amp;A459,user_list!G:G,"&gt;="&amp;A459)</f>
        <v>0.7589648928788274</v>
      </c>
      <c r="C459">
        <f>SUMIFS(user_list!P:P,user_list!F:F,"&lt;="&amp;A459,user_list!G:G,"&gt;="&amp;A459)</f>
        <v>1.8924668227946921</v>
      </c>
      <c r="D459">
        <f>SUMIFS(user_list!O:O,user_list!F:F,"&lt;="&amp;A459,user_list!G:G,"&gt;="&amp;A459,user_list!I:I,days!G459)+SUMIFS(user_list!O:O,user_list!F:F,"&lt;="&amp;A459,user_list!G:G,"&gt;="&amp;A459,user_list!I:I,days!G459-1)</f>
        <v>0</v>
      </c>
      <c r="E459" s="26">
        <f>COUNTIF(user_list!G:G,A459)</f>
        <v>0</v>
      </c>
      <c r="F459" s="48">
        <f t="shared" si="14"/>
        <v>4</v>
      </c>
      <c r="G459" s="48">
        <f t="shared" si="15"/>
        <v>2016</v>
      </c>
    </row>
    <row r="460" spans="1:7" x14ac:dyDescent="0.3">
      <c r="A460" s="51">
        <v>42463</v>
      </c>
      <c r="B460">
        <f>SUMIFS(user_list!O:O,user_list!F:F,"&lt;="&amp;A460,user_list!G:G,"&gt;="&amp;A460)</f>
        <v>0.7589648928788274</v>
      </c>
      <c r="C460">
        <f>SUMIFS(user_list!P:P,user_list!F:F,"&lt;="&amp;A460,user_list!G:G,"&gt;="&amp;A460)</f>
        <v>1.8924668227946921</v>
      </c>
      <c r="D460">
        <f>SUMIFS(user_list!O:O,user_list!F:F,"&lt;="&amp;A460,user_list!G:G,"&gt;="&amp;A460,user_list!I:I,days!G460)+SUMIFS(user_list!O:O,user_list!F:F,"&lt;="&amp;A460,user_list!G:G,"&gt;="&amp;A460,user_list!I:I,days!G460-1)</f>
        <v>0</v>
      </c>
      <c r="E460" s="26">
        <f>COUNTIF(user_list!G:G,A460)</f>
        <v>0</v>
      </c>
      <c r="F460" s="48">
        <f t="shared" si="14"/>
        <v>4</v>
      </c>
      <c r="G460" s="48">
        <f t="shared" si="15"/>
        <v>2016</v>
      </c>
    </row>
    <row r="461" spans="1:7" x14ac:dyDescent="0.3">
      <c r="A461" s="51">
        <v>42464</v>
      </c>
      <c r="B461">
        <f>SUMIFS(user_list!O:O,user_list!F:F,"&lt;="&amp;A461,user_list!G:G,"&gt;="&amp;A461)</f>
        <v>0.7589648928788274</v>
      </c>
      <c r="C461">
        <f>SUMIFS(user_list!P:P,user_list!F:F,"&lt;="&amp;A461,user_list!G:G,"&gt;="&amp;A461)</f>
        <v>1.8924668227946921</v>
      </c>
      <c r="D461">
        <f>SUMIFS(user_list!O:O,user_list!F:F,"&lt;="&amp;A461,user_list!G:G,"&gt;="&amp;A461,user_list!I:I,days!G461)+SUMIFS(user_list!O:O,user_list!F:F,"&lt;="&amp;A461,user_list!G:G,"&gt;="&amp;A461,user_list!I:I,days!G461-1)</f>
        <v>0</v>
      </c>
      <c r="E461" s="26">
        <f>COUNTIF(user_list!G:G,A461)</f>
        <v>0</v>
      </c>
      <c r="F461" s="48">
        <f t="shared" si="14"/>
        <v>4</v>
      </c>
      <c r="G461" s="48">
        <f t="shared" si="15"/>
        <v>2016</v>
      </c>
    </row>
    <row r="462" spans="1:7" x14ac:dyDescent="0.3">
      <c r="A462" s="51">
        <v>42465</v>
      </c>
      <c r="B462">
        <f>SUMIFS(user_list!O:O,user_list!F:F,"&lt;="&amp;A462,user_list!G:G,"&gt;="&amp;A462)</f>
        <v>0.7589648928788274</v>
      </c>
      <c r="C462">
        <f>SUMIFS(user_list!P:P,user_list!F:F,"&lt;="&amp;A462,user_list!G:G,"&gt;="&amp;A462)</f>
        <v>1.8924668227946921</v>
      </c>
      <c r="D462">
        <f>SUMIFS(user_list!O:O,user_list!F:F,"&lt;="&amp;A462,user_list!G:G,"&gt;="&amp;A462,user_list!I:I,days!G462)+SUMIFS(user_list!O:O,user_list!F:F,"&lt;="&amp;A462,user_list!G:G,"&gt;="&amp;A462,user_list!I:I,days!G462-1)</f>
        <v>0</v>
      </c>
      <c r="E462" s="26">
        <f>COUNTIF(user_list!G:G,A462)</f>
        <v>0</v>
      </c>
      <c r="F462" s="48">
        <f t="shared" si="14"/>
        <v>4</v>
      </c>
      <c r="G462" s="48">
        <f t="shared" si="15"/>
        <v>2016</v>
      </c>
    </row>
    <row r="463" spans="1:7" x14ac:dyDescent="0.3">
      <c r="A463" s="51">
        <v>42466</v>
      </c>
      <c r="B463">
        <f>SUMIFS(user_list!O:O,user_list!F:F,"&lt;="&amp;A463,user_list!G:G,"&gt;="&amp;A463)</f>
        <v>0.7589648928788274</v>
      </c>
      <c r="C463">
        <f>SUMIFS(user_list!P:P,user_list!F:F,"&lt;="&amp;A463,user_list!G:G,"&gt;="&amp;A463)</f>
        <v>1.8924668227946921</v>
      </c>
      <c r="D463">
        <f>SUMIFS(user_list!O:O,user_list!F:F,"&lt;="&amp;A463,user_list!G:G,"&gt;="&amp;A463,user_list!I:I,days!G463)+SUMIFS(user_list!O:O,user_list!F:F,"&lt;="&amp;A463,user_list!G:G,"&gt;="&amp;A463,user_list!I:I,days!G463-1)</f>
        <v>0</v>
      </c>
      <c r="E463" s="26">
        <f>COUNTIF(user_list!G:G,A463)</f>
        <v>0</v>
      </c>
      <c r="F463" s="48">
        <f t="shared" si="14"/>
        <v>4</v>
      </c>
      <c r="G463" s="48">
        <f t="shared" si="15"/>
        <v>2016</v>
      </c>
    </row>
    <row r="464" spans="1:7" x14ac:dyDescent="0.3">
      <c r="A464" s="51">
        <v>42467</v>
      </c>
      <c r="B464">
        <f>SUMIFS(user_list!O:O,user_list!F:F,"&lt;="&amp;A464,user_list!G:G,"&gt;="&amp;A464)</f>
        <v>0.7589648928788274</v>
      </c>
      <c r="C464">
        <f>SUMIFS(user_list!P:P,user_list!F:F,"&lt;="&amp;A464,user_list!G:G,"&gt;="&amp;A464)</f>
        <v>1.8924668227946921</v>
      </c>
      <c r="D464">
        <f>SUMIFS(user_list!O:O,user_list!F:F,"&lt;="&amp;A464,user_list!G:G,"&gt;="&amp;A464,user_list!I:I,days!G464)+SUMIFS(user_list!O:O,user_list!F:F,"&lt;="&amp;A464,user_list!G:G,"&gt;="&amp;A464,user_list!I:I,days!G464-1)</f>
        <v>0</v>
      </c>
      <c r="E464" s="26">
        <f>COUNTIF(user_list!G:G,A464)</f>
        <v>0</v>
      </c>
      <c r="F464" s="48">
        <f t="shared" si="14"/>
        <v>4</v>
      </c>
      <c r="G464" s="48">
        <f t="shared" si="15"/>
        <v>2016</v>
      </c>
    </row>
    <row r="465" spans="1:7" x14ac:dyDescent="0.3">
      <c r="A465" s="51">
        <v>42468</v>
      </c>
      <c r="B465">
        <f>SUMIFS(user_list!O:O,user_list!F:F,"&lt;="&amp;A465,user_list!G:G,"&gt;="&amp;A465)</f>
        <v>0.7589648928788274</v>
      </c>
      <c r="C465">
        <f>SUMIFS(user_list!P:P,user_list!F:F,"&lt;="&amp;A465,user_list!G:G,"&gt;="&amp;A465)</f>
        <v>1.8924668227946921</v>
      </c>
      <c r="D465">
        <f>SUMIFS(user_list!O:O,user_list!F:F,"&lt;="&amp;A465,user_list!G:G,"&gt;="&amp;A465,user_list!I:I,days!G465)+SUMIFS(user_list!O:O,user_list!F:F,"&lt;="&amp;A465,user_list!G:G,"&gt;="&amp;A465,user_list!I:I,days!G465-1)</f>
        <v>0</v>
      </c>
      <c r="E465" s="26">
        <f>COUNTIF(user_list!G:G,A465)</f>
        <v>0</v>
      </c>
      <c r="F465" s="48">
        <f t="shared" si="14"/>
        <v>4</v>
      </c>
      <c r="G465" s="48">
        <f t="shared" si="15"/>
        <v>2016</v>
      </c>
    </row>
    <row r="466" spans="1:7" x14ac:dyDescent="0.3">
      <c r="A466" s="51">
        <v>42469</v>
      </c>
      <c r="B466">
        <f>SUMIFS(user_list!O:O,user_list!F:F,"&lt;="&amp;A466,user_list!G:G,"&gt;="&amp;A466)</f>
        <v>0.7589648928788274</v>
      </c>
      <c r="C466">
        <f>SUMIFS(user_list!P:P,user_list!F:F,"&lt;="&amp;A466,user_list!G:G,"&gt;="&amp;A466)</f>
        <v>1.8924668227946921</v>
      </c>
      <c r="D466">
        <f>SUMIFS(user_list!O:O,user_list!F:F,"&lt;="&amp;A466,user_list!G:G,"&gt;="&amp;A466,user_list!I:I,days!G466)+SUMIFS(user_list!O:O,user_list!F:F,"&lt;="&amp;A466,user_list!G:G,"&gt;="&amp;A466,user_list!I:I,days!G466-1)</f>
        <v>0</v>
      </c>
      <c r="E466" s="26">
        <f>COUNTIF(user_list!G:G,A466)</f>
        <v>0</v>
      </c>
      <c r="F466" s="48">
        <f t="shared" si="14"/>
        <v>4</v>
      </c>
      <c r="G466" s="48">
        <f t="shared" si="15"/>
        <v>2016</v>
      </c>
    </row>
    <row r="467" spans="1:7" x14ac:dyDescent="0.3">
      <c r="A467" s="51">
        <v>42470</v>
      </c>
      <c r="B467">
        <f>SUMIFS(user_list!O:O,user_list!F:F,"&lt;="&amp;A467,user_list!G:G,"&gt;="&amp;A467)</f>
        <v>0.7589648928788274</v>
      </c>
      <c r="C467">
        <f>SUMIFS(user_list!P:P,user_list!F:F,"&lt;="&amp;A467,user_list!G:G,"&gt;="&amp;A467)</f>
        <v>1.8924668227946921</v>
      </c>
      <c r="D467">
        <f>SUMIFS(user_list!O:O,user_list!F:F,"&lt;="&amp;A467,user_list!G:G,"&gt;="&amp;A467,user_list!I:I,days!G467)+SUMIFS(user_list!O:O,user_list!F:F,"&lt;="&amp;A467,user_list!G:G,"&gt;="&amp;A467,user_list!I:I,days!G467-1)</f>
        <v>0</v>
      </c>
      <c r="E467" s="26">
        <f>COUNTIF(user_list!G:G,A467)</f>
        <v>0</v>
      </c>
      <c r="F467" s="48">
        <f t="shared" si="14"/>
        <v>4</v>
      </c>
      <c r="G467" s="48">
        <f t="shared" si="15"/>
        <v>2016</v>
      </c>
    </row>
    <row r="468" spans="1:7" x14ac:dyDescent="0.3">
      <c r="A468" s="51">
        <v>42471</v>
      </c>
      <c r="B468">
        <f>SUMIFS(user_list!O:O,user_list!F:F,"&lt;="&amp;A468,user_list!G:G,"&gt;="&amp;A468)</f>
        <v>1.0323826143978148</v>
      </c>
      <c r="C468">
        <f>SUMIFS(user_list!P:P,user_list!F:F,"&lt;="&amp;A468,user_list!G:G,"&gt;="&amp;A468)</f>
        <v>2.5760111265921606</v>
      </c>
      <c r="D468">
        <f>SUMIFS(user_list!O:O,user_list!F:F,"&lt;="&amp;A468,user_list!G:G,"&gt;="&amp;A468,user_list!I:I,days!G468)+SUMIFS(user_list!O:O,user_list!F:F,"&lt;="&amp;A468,user_list!G:G,"&gt;="&amp;A468,user_list!I:I,days!G468-1)</f>
        <v>0</v>
      </c>
      <c r="E468" s="26">
        <f>COUNTIF(user_list!G:G,A468)</f>
        <v>0</v>
      </c>
      <c r="F468" s="48">
        <f t="shared" si="14"/>
        <v>4</v>
      </c>
      <c r="G468" s="48">
        <f t="shared" si="15"/>
        <v>2016</v>
      </c>
    </row>
    <row r="469" spans="1:7" x14ac:dyDescent="0.3">
      <c r="A469" s="51">
        <v>42472</v>
      </c>
      <c r="B469">
        <f>SUMIFS(user_list!O:O,user_list!F:F,"&lt;="&amp;A469,user_list!G:G,"&gt;="&amp;A469)</f>
        <v>1.0323826143978148</v>
      </c>
      <c r="C469">
        <f>SUMIFS(user_list!P:P,user_list!F:F,"&lt;="&amp;A469,user_list!G:G,"&gt;="&amp;A469)</f>
        <v>2.5760111265921606</v>
      </c>
      <c r="D469">
        <f>SUMIFS(user_list!O:O,user_list!F:F,"&lt;="&amp;A469,user_list!G:G,"&gt;="&amp;A469,user_list!I:I,days!G469)+SUMIFS(user_list!O:O,user_list!F:F,"&lt;="&amp;A469,user_list!G:G,"&gt;="&amp;A469,user_list!I:I,days!G469-1)</f>
        <v>0</v>
      </c>
      <c r="E469" s="26">
        <f>COUNTIF(user_list!G:G,A469)</f>
        <v>0</v>
      </c>
      <c r="F469" s="48">
        <f t="shared" si="14"/>
        <v>4</v>
      </c>
      <c r="G469" s="48">
        <f t="shared" si="15"/>
        <v>2016</v>
      </c>
    </row>
    <row r="470" spans="1:7" x14ac:dyDescent="0.3">
      <c r="A470" s="51">
        <v>42473</v>
      </c>
      <c r="B470">
        <f>SUMIFS(user_list!O:O,user_list!F:F,"&lt;="&amp;A470,user_list!G:G,"&gt;="&amp;A470)</f>
        <v>1.0323826143978148</v>
      </c>
      <c r="C470">
        <f>SUMIFS(user_list!P:P,user_list!F:F,"&lt;="&amp;A470,user_list!G:G,"&gt;="&amp;A470)</f>
        <v>2.5760111265921606</v>
      </c>
      <c r="D470">
        <f>SUMIFS(user_list!O:O,user_list!F:F,"&lt;="&amp;A470,user_list!G:G,"&gt;="&amp;A470,user_list!I:I,days!G470)+SUMIFS(user_list!O:O,user_list!F:F,"&lt;="&amp;A470,user_list!G:G,"&gt;="&amp;A470,user_list!I:I,days!G470-1)</f>
        <v>0</v>
      </c>
      <c r="E470" s="26">
        <f>COUNTIF(user_list!G:G,A470)</f>
        <v>0</v>
      </c>
      <c r="F470" s="48">
        <f t="shared" si="14"/>
        <v>4</v>
      </c>
      <c r="G470" s="48">
        <f t="shared" si="15"/>
        <v>2016</v>
      </c>
    </row>
    <row r="471" spans="1:7" x14ac:dyDescent="0.3">
      <c r="A471" s="51">
        <v>42474</v>
      </c>
      <c r="B471">
        <f>SUMIFS(user_list!O:O,user_list!F:F,"&lt;="&amp;A471,user_list!G:G,"&gt;="&amp;A471)</f>
        <v>1.0323826143978148</v>
      </c>
      <c r="C471">
        <f>SUMIFS(user_list!P:P,user_list!F:F,"&lt;="&amp;A471,user_list!G:G,"&gt;="&amp;A471)</f>
        <v>2.5760111265921606</v>
      </c>
      <c r="D471">
        <f>SUMIFS(user_list!O:O,user_list!F:F,"&lt;="&amp;A471,user_list!G:G,"&gt;="&amp;A471,user_list!I:I,days!G471)+SUMIFS(user_list!O:O,user_list!F:F,"&lt;="&amp;A471,user_list!G:G,"&gt;="&amp;A471,user_list!I:I,days!G471-1)</f>
        <v>0</v>
      </c>
      <c r="E471" s="26">
        <f>COUNTIF(user_list!G:G,A471)</f>
        <v>0</v>
      </c>
      <c r="F471" s="48">
        <f t="shared" si="14"/>
        <v>4</v>
      </c>
      <c r="G471" s="48">
        <f t="shared" si="15"/>
        <v>2016</v>
      </c>
    </row>
    <row r="472" spans="1:7" x14ac:dyDescent="0.3">
      <c r="A472" s="51">
        <v>42475</v>
      </c>
      <c r="B472">
        <f>SUMIFS(user_list!O:O,user_list!F:F,"&lt;="&amp;A472,user_list!G:G,"&gt;="&amp;A472)</f>
        <v>1.0323826143978148</v>
      </c>
      <c r="C472">
        <f>SUMIFS(user_list!P:P,user_list!F:F,"&lt;="&amp;A472,user_list!G:G,"&gt;="&amp;A472)</f>
        <v>2.5760111265921606</v>
      </c>
      <c r="D472">
        <f>SUMIFS(user_list!O:O,user_list!F:F,"&lt;="&amp;A472,user_list!G:G,"&gt;="&amp;A472,user_list!I:I,days!G472)+SUMIFS(user_list!O:O,user_list!F:F,"&lt;="&amp;A472,user_list!G:G,"&gt;="&amp;A472,user_list!I:I,days!G472-1)</f>
        <v>0</v>
      </c>
      <c r="E472" s="26">
        <f>COUNTIF(user_list!G:G,A472)</f>
        <v>0</v>
      </c>
      <c r="F472" s="48">
        <f t="shared" si="14"/>
        <v>4</v>
      </c>
      <c r="G472" s="48">
        <f t="shared" si="15"/>
        <v>2016</v>
      </c>
    </row>
    <row r="473" spans="1:7" x14ac:dyDescent="0.3">
      <c r="A473" s="51">
        <v>42476</v>
      </c>
      <c r="B473">
        <f>SUMIFS(user_list!O:O,user_list!F:F,"&lt;="&amp;A473,user_list!G:G,"&gt;="&amp;A473)</f>
        <v>1.0323826143978148</v>
      </c>
      <c r="C473">
        <f>SUMIFS(user_list!P:P,user_list!F:F,"&lt;="&amp;A473,user_list!G:G,"&gt;="&amp;A473)</f>
        <v>2.5760111265921606</v>
      </c>
      <c r="D473">
        <f>SUMIFS(user_list!O:O,user_list!F:F,"&lt;="&amp;A473,user_list!G:G,"&gt;="&amp;A473,user_list!I:I,days!G473)+SUMIFS(user_list!O:O,user_list!F:F,"&lt;="&amp;A473,user_list!G:G,"&gt;="&amp;A473,user_list!I:I,days!G473-1)</f>
        <v>0</v>
      </c>
      <c r="E473" s="26">
        <f>COUNTIF(user_list!G:G,A473)</f>
        <v>0</v>
      </c>
      <c r="F473" s="48">
        <f t="shared" si="14"/>
        <v>4</v>
      </c>
      <c r="G473" s="48">
        <f t="shared" si="15"/>
        <v>2016</v>
      </c>
    </row>
    <row r="474" spans="1:7" x14ac:dyDescent="0.3">
      <c r="A474" s="51">
        <v>42477</v>
      </c>
      <c r="B474">
        <f>SUMIFS(user_list!O:O,user_list!F:F,"&lt;="&amp;A474,user_list!G:G,"&gt;="&amp;A474)</f>
        <v>1.0323826143978148</v>
      </c>
      <c r="C474">
        <f>SUMIFS(user_list!P:P,user_list!F:F,"&lt;="&amp;A474,user_list!G:G,"&gt;="&amp;A474)</f>
        <v>2.5760111265921606</v>
      </c>
      <c r="D474">
        <f>SUMIFS(user_list!O:O,user_list!F:F,"&lt;="&amp;A474,user_list!G:G,"&gt;="&amp;A474,user_list!I:I,days!G474)+SUMIFS(user_list!O:O,user_list!F:F,"&lt;="&amp;A474,user_list!G:G,"&gt;="&amp;A474,user_list!I:I,days!G474-1)</f>
        <v>0</v>
      </c>
      <c r="E474" s="26">
        <f>COUNTIF(user_list!G:G,A474)</f>
        <v>0</v>
      </c>
      <c r="F474" s="48">
        <f t="shared" si="14"/>
        <v>4</v>
      </c>
      <c r="G474" s="48">
        <f t="shared" si="15"/>
        <v>2016</v>
      </c>
    </row>
    <row r="475" spans="1:7" x14ac:dyDescent="0.3">
      <c r="A475" s="51">
        <v>42478</v>
      </c>
      <c r="B475">
        <f>SUMIFS(user_list!O:O,user_list!F:F,"&lt;="&amp;A475,user_list!G:G,"&gt;="&amp;A475)</f>
        <v>1.0323826143978148</v>
      </c>
      <c r="C475">
        <f>SUMIFS(user_list!P:P,user_list!F:F,"&lt;="&amp;A475,user_list!G:G,"&gt;="&amp;A475)</f>
        <v>2.5760111265921606</v>
      </c>
      <c r="D475">
        <f>SUMIFS(user_list!O:O,user_list!F:F,"&lt;="&amp;A475,user_list!G:G,"&gt;="&amp;A475,user_list!I:I,days!G475)+SUMIFS(user_list!O:O,user_list!F:F,"&lt;="&amp;A475,user_list!G:G,"&gt;="&amp;A475,user_list!I:I,days!G475-1)</f>
        <v>0</v>
      </c>
      <c r="E475" s="26">
        <f>COUNTIF(user_list!G:G,A475)</f>
        <v>0</v>
      </c>
      <c r="F475" s="48">
        <f t="shared" si="14"/>
        <v>4</v>
      </c>
      <c r="G475" s="48">
        <f t="shared" si="15"/>
        <v>2016</v>
      </c>
    </row>
    <row r="476" spans="1:7" x14ac:dyDescent="0.3">
      <c r="A476" s="51">
        <v>42479</v>
      </c>
      <c r="B476">
        <f>SUMIFS(user_list!O:O,user_list!F:F,"&lt;="&amp;A476,user_list!G:G,"&gt;="&amp;A476)</f>
        <v>1.0323826143978148</v>
      </c>
      <c r="C476">
        <f>SUMIFS(user_list!P:P,user_list!F:F,"&lt;="&amp;A476,user_list!G:G,"&gt;="&amp;A476)</f>
        <v>2.5760111265921606</v>
      </c>
      <c r="D476">
        <f>SUMIFS(user_list!O:O,user_list!F:F,"&lt;="&amp;A476,user_list!G:G,"&gt;="&amp;A476,user_list!I:I,days!G476)+SUMIFS(user_list!O:O,user_list!F:F,"&lt;="&amp;A476,user_list!G:G,"&gt;="&amp;A476,user_list!I:I,days!G476-1)</f>
        <v>0</v>
      </c>
      <c r="E476" s="26">
        <f>COUNTIF(user_list!G:G,A476)</f>
        <v>0</v>
      </c>
      <c r="F476" s="48">
        <f t="shared" si="14"/>
        <v>4</v>
      </c>
      <c r="G476" s="48">
        <f t="shared" si="15"/>
        <v>2016</v>
      </c>
    </row>
    <row r="477" spans="1:7" x14ac:dyDescent="0.3">
      <c r="A477" s="51">
        <v>42480</v>
      </c>
      <c r="B477">
        <f>SUMIFS(user_list!O:O,user_list!F:F,"&lt;="&amp;A477,user_list!G:G,"&gt;="&amp;A477)</f>
        <v>1.0323826143978148</v>
      </c>
      <c r="C477">
        <f>SUMIFS(user_list!P:P,user_list!F:F,"&lt;="&amp;A477,user_list!G:G,"&gt;="&amp;A477)</f>
        <v>2.5760111265921606</v>
      </c>
      <c r="D477">
        <f>SUMIFS(user_list!O:O,user_list!F:F,"&lt;="&amp;A477,user_list!G:G,"&gt;="&amp;A477,user_list!I:I,days!G477)+SUMIFS(user_list!O:O,user_list!F:F,"&lt;="&amp;A477,user_list!G:G,"&gt;="&amp;A477,user_list!I:I,days!G477-1)</f>
        <v>0</v>
      </c>
      <c r="E477" s="26">
        <f>COUNTIF(user_list!G:G,A477)</f>
        <v>0</v>
      </c>
      <c r="F477" s="48">
        <f t="shared" si="14"/>
        <v>4</v>
      </c>
      <c r="G477" s="48">
        <f t="shared" si="15"/>
        <v>2016</v>
      </c>
    </row>
    <row r="478" spans="1:7" x14ac:dyDescent="0.3">
      <c r="A478" s="51">
        <v>42481</v>
      </c>
      <c r="B478">
        <f>SUMIFS(user_list!O:O,user_list!F:F,"&lt;="&amp;A478,user_list!G:G,"&gt;="&amp;A478)</f>
        <v>1.0323826143978148</v>
      </c>
      <c r="C478">
        <f>SUMIFS(user_list!P:P,user_list!F:F,"&lt;="&amp;A478,user_list!G:G,"&gt;="&amp;A478)</f>
        <v>2.5760111265921606</v>
      </c>
      <c r="D478">
        <f>SUMIFS(user_list!O:O,user_list!F:F,"&lt;="&amp;A478,user_list!G:G,"&gt;="&amp;A478,user_list!I:I,days!G478)+SUMIFS(user_list!O:O,user_list!F:F,"&lt;="&amp;A478,user_list!G:G,"&gt;="&amp;A478,user_list!I:I,days!G478-1)</f>
        <v>0</v>
      </c>
      <c r="E478" s="26">
        <f>COUNTIF(user_list!G:G,A478)</f>
        <v>0</v>
      </c>
      <c r="F478" s="48">
        <f t="shared" si="14"/>
        <v>4</v>
      </c>
      <c r="G478" s="48">
        <f t="shared" si="15"/>
        <v>2016</v>
      </c>
    </row>
    <row r="479" spans="1:7" x14ac:dyDescent="0.3">
      <c r="A479" s="51">
        <v>42482</v>
      </c>
      <c r="B479">
        <f>SUMIFS(user_list!O:O,user_list!F:F,"&lt;="&amp;A479,user_list!G:G,"&gt;="&amp;A479)</f>
        <v>1.0323826143978148</v>
      </c>
      <c r="C479">
        <f>SUMIFS(user_list!P:P,user_list!F:F,"&lt;="&amp;A479,user_list!G:G,"&gt;="&amp;A479)</f>
        <v>2.5760111265921606</v>
      </c>
      <c r="D479">
        <f>SUMIFS(user_list!O:O,user_list!F:F,"&lt;="&amp;A479,user_list!G:G,"&gt;="&amp;A479,user_list!I:I,days!G479)+SUMIFS(user_list!O:O,user_list!F:F,"&lt;="&amp;A479,user_list!G:G,"&gt;="&amp;A479,user_list!I:I,days!G479-1)</f>
        <v>0</v>
      </c>
      <c r="E479" s="26">
        <f>COUNTIF(user_list!G:G,A479)</f>
        <v>0</v>
      </c>
      <c r="F479" s="48">
        <f t="shared" si="14"/>
        <v>4</v>
      </c>
      <c r="G479" s="48">
        <f t="shared" si="15"/>
        <v>2016</v>
      </c>
    </row>
    <row r="480" spans="1:7" x14ac:dyDescent="0.3">
      <c r="A480" s="51">
        <v>42483</v>
      </c>
      <c r="B480">
        <f>SUMIFS(user_list!O:O,user_list!F:F,"&lt;="&amp;A480,user_list!G:G,"&gt;="&amp;A480)</f>
        <v>1.0323826143978148</v>
      </c>
      <c r="C480">
        <f>SUMIFS(user_list!P:P,user_list!F:F,"&lt;="&amp;A480,user_list!G:G,"&gt;="&amp;A480)</f>
        <v>2.5760111265921606</v>
      </c>
      <c r="D480">
        <f>SUMIFS(user_list!O:O,user_list!F:F,"&lt;="&amp;A480,user_list!G:G,"&gt;="&amp;A480,user_list!I:I,days!G480)+SUMIFS(user_list!O:O,user_list!F:F,"&lt;="&amp;A480,user_list!G:G,"&gt;="&amp;A480,user_list!I:I,days!G480-1)</f>
        <v>0</v>
      </c>
      <c r="E480" s="26">
        <f>COUNTIF(user_list!G:G,A480)</f>
        <v>0</v>
      </c>
      <c r="F480" s="48">
        <f t="shared" si="14"/>
        <v>4</v>
      </c>
      <c r="G480" s="48">
        <f t="shared" si="15"/>
        <v>2016</v>
      </c>
    </row>
    <row r="481" spans="1:7" x14ac:dyDescent="0.3">
      <c r="A481" s="51">
        <v>42484</v>
      </c>
      <c r="B481">
        <f>SUMIFS(user_list!O:O,user_list!F:F,"&lt;="&amp;A481,user_list!G:G,"&gt;="&amp;A481)</f>
        <v>1.0323826143978148</v>
      </c>
      <c r="C481">
        <f>SUMIFS(user_list!P:P,user_list!F:F,"&lt;="&amp;A481,user_list!G:G,"&gt;="&amp;A481)</f>
        <v>2.5760111265921606</v>
      </c>
      <c r="D481">
        <f>SUMIFS(user_list!O:O,user_list!F:F,"&lt;="&amp;A481,user_list!G:G,"&gt;="&amp;A481,user_list!I:I,days!G481)+SUMIFS(user_list!O:O,user_list!F:F,"&lt;="&amp;A481,user_list!G:G,"&gt;="&amp;A481,user_list!I:I,days!G481-1)</f>
        <v>0</v>
      </c>
      <c r="E481" s="26">
        <f>COUNTIF(user_list!G:G,A481)</f>
        <v>0</v>
      </c>
      <c r="F481" s="48">
        <f t="shared" si="14"/>
        <v>4</v>
      </c>
      <c r="G481" s="48">
        <f t="shared" si="15"/>
        <v>2016</v>
      </c>
    </row>
    <row r="482" spans="1:7" x14ac:dyDescent="0.3">
      <c r="A482" s="51">
        <v>42485</v>
      </c>
      <c r="B482">
        <f>SUMIFS(user_list!O:O,user_list!F:F,"&lt;="&amp;A482,user_list!G:G,"&gt;="&amp;A482)</f>
        <v>1.0323826143978148</v>
      </c>
      <c r="C482">
        <f>SUMIFS(user_list!P:P,user_list!F:F,"&lt;="&amp;A482,user_list!G:G,"&gt;="&amp;A482)</f>
        <v>2.5760111265921606</v>
      </c>
      <c r="D482">
        <f>SUMIFS(user_list!O:O,user_list!F:F,"&lt;="&amp;A482,user_list!G:G,"&gt;="&amp;A482,user_list!I:I,days!G482)+SUMIFS(user_list!O:O,user_list!F:F,"&lt;="&amp;A482,user_list!G:G,"&gt;="&amp;A482,user_list!I:I,days!G482-1)</f>
        <v>0</v>
      </c>
      <c r="E482" s="26">
        <f>COUNTIF(user_list!G:G,A482)</f>
        <v>0</v>
      </c>
      <c r="F482" s="48">
        <f t="shared" si="14"/>
        <v>4</v>
      </c>
      <c r="G482" s="48">
        <f t="shared" si="15"/>
        <v>2016</v>
      </c>
    </row>
    <row r="483" spans="1:7" x14ac:dyDescent="0.3">
      <c r="A483" s="51">
        <v>42486</v>
      </c>
      <c r="B483">
        <f>SUMIFS(user_list!O:O,user_list!F:F,"&lt;="&amp;A483,user_list!G:G,"&gt;="&amp;A483)</f>
        <v>1.0323826143978148</v>
      </c>
      <c r="C483">
        <f>SUMIFS(user_list!P:P,user_list!F:F,"&lt;="&amp;A483,user_list!G:G,"&gt;="&amp;A483)</f>
        <v>2.5760111265921606</v>
      </c>
      <c r="D483">
        <f>SUMIFS(user_list!O:O,user_list!F:F,"&lt;="&amp;A483,user_list!G:G,"&gt;="&amp;A483,user_list!I:I,days!G483)+SUMIFS(user_list!O:O,user_list!F:F,"&lt;="&amp;A483,user_list!G:G,"&gt;="&amp;A483,user_list!I:I,days!G483-1)</f>
        <v>0</v>
      </c>
      <c r="E483" s="26">
        <f>COUNTIF(user_list!G:G,A483)</f>
        <v>0</v>
      </c>
      <c r="F483" s="48">
        <f t="shared" si="14"/>
        <v>4</v>
      </c>
      <c r="G483" s="48">
        <f t="shared" si="15"/>
        <v>2016</v>
      </c>
    </row>
    <row r="484" spans="1:7" x14ac:dyDescent="0.3">
      <c r="A484" s="51">
        <v>42487</v>
      </c>
      <c r="B484">
        <f>SUMIFS(user_list!O:O,user_list!F:F,"&lt;="&amp;A484,user_list!G:G,"&gt;="&amp;A484)</f>
        <v>1.0323826143978148</v>
      </c>
      <c r="C484">
        <f>SUMIFS(user_list!P:P,user_list!F:F,"&lt;="&amp;A484,user_list!G:G,"&gt;="&amp;A484)</f>
        <v>2.5760111265921606</v>
      </c>
      <c r="D484">
        <f>SUMIFS(user_list!O:O,user_list!F:F,"&lt;="&amp;A484,user_list!G:G,"&gt;="&amp;A484,user_list!I:I,days!G484)+SUMIFS(user_list!O:O,user_list!F:F,"&lt;="&amp;A484,user_list!G:G,"&gt;="&amp;A484,user_list!I:I,days!G484-1)</f>
        <v>0</v>
      </c>
      <c r="E484" s="26">
        <f>COUNTIF(user_list!G:G,A484)</f>
        <v>0</v>
      </c>
      <c r="F484" s="48">
        <f t="shared" si="14"/>
        <v>4</v>
      </c>
      <c r="G484" s="48">
        <f t="shared" si="15"/>
        <v>2016</v>
      </c>
    </row>
    <row r="485" spans="1:7" x14ac:dyDescent="0.3">
      <c r="A485" s="51">
        <v>42488</v>
      </c>
      <c r="B485">
        <f>SUMIFS(user_list!O:O,user_list!F:F,"&lt;="&amp;A485,user_list!G:G,"&gt;="&amp;A485)</f>
        <v>1.0323826143978148</v>
      </c>
      <c r="C485">
        <f>SUMIFS(user_list!P:P,user_list!F:F,"&lt;="&amp;A485,user_list!G:G,"&gt;="&amp;A485)</f>
        <v>2.5760111265921606</v>
      </c>
      <c r="D485">
        <f>SUMIFS(user_list!O:O,user_list!F:F,"&lt;="&amp;A485,user_list!G:G,"&gt;="&amp;A485,user_list!I:I,days!G485)+SUMIFS(user_list!O:O,user_list!F:F,"&lt;="&amp;A485,user_list!G:G,"&gt;="&amp;A485,user_list!I:I,days!G485-1)</f>
        <v>0</v>
      </c>
      <c r="E485" s="26">
        <f>COUNTIF(user_list!G:G,A485)</f>
        <v>0</v>
      </c>
      <c r="F485" s="48">
        <f t="shared" si="14"/>
        <v>4</v>
      </c>
      <c r="G485" s="48">
        <f t="shared" si="15"/>
        <v>2016</v>
      </c>
    </row>
    <row r="486" spans="1:7" x14ac:dyDescent="0.3">
      <c r="A486" s="51">
        <v>42489</v>
      </c>
      <c r="B486">
        <f>SUMIFS(user_list!O:O,user_list!F:F,"&lt;="&amp;A486,user_list!G:G,"&gt;="&amp;A486)</f>
        <v>1.0323826143978148</v>
      </c>
      <c r="C486">
        <f>SUMIFS(user_list!P:P,user_list!F:F,"&lt;="&amp;A486,user_list!G:G,"&gt;="&amp;A486)</f>
        <v>2.5760111265921606</v>
      </c>
      <c r="D486">
        <f>SUMIFS(user_list!O:O,user_list!F:F,"&lt;="&amp;A486,user_list!G:G,"&gt;="&amp;A486,user_list!I:I,days!G486)+SUMIFS(user_list!O:O,user_list!F:F,"&lt;="&amp;A486,user_list!G:G,"&gt;="&amp;A486,user_list!I:I,days!G486-1)</f>
        <v>0</v>
      </c>
      <c r="E486" s="26">
        <f>COUNTIF(user_list!G:G,A486)</f>
        <v>0</v>
      </c>
      <c r="F486" s="48">
        <f t="shared" si="14"/>
        <v>4</v>
      </c>
      <c r="G486" s="48">
        <f t="shared" si="15"/>
        <v>2016</v>
      </c>
    </row>
    <row r="487" spans="1:7" x14ac:dyDescent="0.3">
      <c r="A487" s="51">
        <v>42490</v>
      </c>
      <c r="B487">
        <f>SUMIFS(user_list!O:O,user_list!F:F,"&lt;="&amp;A487,user_list!G:G,"&gt;="&amp;A487)</f>
        <v>1.0323826143978148</v>
      </c>
      <c r="C487">
        <f>SUMIFS(user_list!P:P,user_list!F:F,"&lt;="&amp;A487,user_list!G:G,"&gt;="&amp;A487)</f>
        <v>2.5760111265921606</v>
      </c>
      <c r="D487">
        <f>SUMIFS(user_list!O:O,user_list!F:F,"&lt;="&amp;A487,user_list!G:G,"&gt;="&amp;A487,user_list!I:I,days!G487)+SUMIFS(user_list!O:O,user_list!F:F,"&lt;="&amp;A487,user_list!G:G,"&gt;="&amp;A487,user_list!I:I,days!G487-1)</f>
        <v>0</v>
      </c>
      <c r="E487" s="26">
        <f>COUNTIF(user_list!G:G,A487)</f>
        <v>0</v>
      </c>
      <c r="F487" s="48">
        <f t="shared" si="14"/>
        <v>4</v>
      </c>
      <c r="G487" s="48">
        <f t="shared" si="15"/>
        <v>2016</v>
      </c>
    </row>
    <row r="488" spans="1:7" x14ac:dyDescent="0.3">
      <c r="A488" s="51">
        <v>42491</v>
      </c>
      <c r="B488">
        <f>SUMIFS(user_list!O:O,user_list!F:F,"&lt;="&amp;A488,user_list!G:G,"&gt;="&amp;A488)</f>
        <v>1.0323826143978148</v>
      </c>
      <c r="C488">
        <f>SUMIFS(user_list!P:P,user_list!F:F,"&lt;="&amp;A488,user_list!G:G,"&gt;="&amp;A488)</f>
        <v>2.5760111265921606</v>
      </c>
      <c r="D488">
        <f>SUMIFS(user_list!O:O,user_list!F:F,"&lt;="&amp;A488,user_list!G:G,"&gt;="&amp;A488,user_list!I:I,days!G488)+SUMIFS(user_list!O:O,user_list!F:F,"&lt;="&amp;A488,user_list!G:G,"&gt;="&amp;A488,user_list!I:I,days!G488-1)</f>
        <v>0</v>
      </c>
      <c r="E488" s="26">
        <f>COUNTIF(user_list!G:G,A488)</f>
        <v>1</v>
      </c>
      <c r="F488" s="48">
        <f t="shared" si="14"/>
        <v>5</v>
      </c>
      <c r="G488" s="48">
        <f t="shared" si="15"/>
        <v>2016</v>
      </c>
    </row>
    <row r="489" spans="1:7" x14ac:dyDescent="0.3">
      <c r="A489" s="51">
        <v>42492</v>
      </c>
      <c r="B489">
        <f>SUMIFS(user_list!O:O,user_list!F:F,"&lt;="&amp;A489,user_list!G:G,"&gt;="&amp;A489)</f>
        <v>0.7385301553814213</v>
      </c>
      <c r="C489">
        <f>SUMIFS(user_list!P:P,user_list!F:F,"&lt;="&amp;A489,user_list!G:G,"&gt;="&amp;A489)</f>
        <v>1.8383062085593735</v>
      </c>
      <c r="D489">
        <f>SUMIFS(user_list!O:O,user_list!F:F,"&lt;="&amp;A489,user_list!G:G,"&gt;="&amp;A489,user_list!I:I,days!G489)+SUMIFS(user_list!O:O,user_list!F:F,"&lt;="&amp;A489,user_list!G:G,"&gt;="&amp;A489,user_list!I:I,days!G489-1)</f>
        <v>0</v>
      </c>
      <c r="E489" s="26">
        <f>COUNTIF(user_list!G:G,A489)</f>
        <v>0</v>
      </c>
      <c r="F489" s="48">
        <f t="shared" si="14"/>
        <v>5</v>
      </c>
      <c r="G489" s="48">
        <f t="shared" si="15"/>
        <v>2016</v>
      </c>
    </row>
    <row r="490" spans="1:7" x14ac:dyDescent="0.3">
      <c r="A490" s="51">
        <v>42493</v>
      </c>
      <c r="B490">
        <f>SUMIFS(user_list!O:O,user_list!F:F,"&lt;="&amp;A490,user_list!G:G,"&gt;="&amp;A490)</f>
        <v>0.7385301553814213</v>
      </c>
      <c r="C490">
        <f>SUMIFS(user_list!P:P,user_list!F:F,"&lt;="&amp;A490,user_list!G:G,"&gt;="&amp;A490)</f>
        <v>1.8383062085593735</v>
      </c>
      <c r="D490">
        <f>SUMIFS(user_list!O:O,user_list!F:F,"&lt;="&amp;A490,user_list!G:G,"&gt;="&amp;A490,user_list!I:I,days!G490)+SUMIFS(user_list!O:O,user_list!F:F,"&lt;="&amp;A490,user_list!G:G,"&gt;="&amp;A490,user_list!I:I,days!G490-1)</f>
        <v>0</v>
      </c>
      <c r="E490" s="26">
        <f>COUNTIF(user_list!G:G,A490)</f>
        <v>0</v>
      </c>
      <c r="F490" s="48">
        <f t="shared" si="14"/>
        <v>5</v>
      </c>
      <c r="G490" s="48">
        <f t="shared" si="15"/>
        <v>2016</v>
      </c>
    </row>
    <row r="491" spans="1:7" x14ac:dyDescent="0.3">
      <c r="A491" s="51">
        <v>42494</v>
      </c>
      <c r="B491">
        <f>SUMIFS(user_list!O:O,user_list!F:F,"&lt;="&amp;A491,user_list!G:G,"&gt;="&amp;A491)</f>
        <v>0.7385301553814213</v>
      </c>
      <c r="C491">
        <f>SUMIFS(user_list!P:P,user_list!F:F,"&lt;="&amp;A491,user_list!G:G,"&gt;="&amp;A491)</f>
        <v>1.8383062085593735</v>
      </c>
      <c r="D491">
        <f>SUMIFS(user_list!O:O,user_list!F:F,"&lt;="&amp;A491,user_list!G:G,"&gt;="&amp;A491,user_list!I:I,days!G491)+SUMIFS(user_list!O:O,user_list!F:F,"&lt;="&amp;A491,user_list!G:G,"&gt;="&amp;A491,user_list!I:I,days!G491-1)</f>
        <v>0</v>
      </c>
      <c r="E491" s="26">
        <f>COUNTIF(user_list!G:G,A491)</f>
        <v>0</v>
      </c>
      <c r="F491" s="48">
        <f t="shared" si="14"/>
        <v>5</v>
      </c>
      <c r="G491" s="48">
        <f t="shared" si="15"/>
        <v>2016</v>
      </c>
    </row>
    <row r="492" spans="1:7" x14ac:dyDescent="0.3">
      <c r="A492" s="51">
        <v>42495</v>
      </c>
      <c r="B492">
        <f>SUMIFS(user_list!O:O,user_list!F:F,"&lt;="&amp;A492,user_list!G:G,"&gt;="&amp;A492)</f>
        <v>0.7385301553814213</v>
      </c>
      <c r="C492">
        <f>SUMIFS(user_list!P:P,user_list!F:F,"&lt;="&amp;A492,user_list!G:G,"&gt;="&amp;A492)</f>
        <v>1.8383062085593735</v>
      </c>
      <c r="D492">
        <f>SUMIFS(user_list!O:O,user_list!F:F,"&lt;="&amp;A492,user_list!G:G,"&gt;="&amp;A492,user_list!I:I,days!G492)+SUMIFS(user_list!O:O,user_list!F:F,"&lt;="&amp;A492,user_list!G:G,"&gt;="&amp;A492,user_list!I:I,days!G492-1)</f>
        <v>0</v>
      </c>
      <c r="E492" s="26">
        <f>COUNTIF(user_list!G:G,A492)</f>
        <v>0</v>
      </c>
      <c r="F492" s="48">
        <f t="shared" si="14"/>
        <v>5</v>
      </c>
      <c r="G492" s="48">
        <f t="shared" si="15"/>
        <v>2016</v>
      </c>
    </row>
    <row r="493" spans="1:7" x14ac:dyDescent="0.3">
      <c r="A493" s="51">
        <v>42496</v>
      </c>
      <c r="B493">
        <f>SUMIFS(user_list!O:O,user_list!F:F,"&lt;="&amp;A493,user_list!G:G,"&gt;="&amp;A493)</f>
        <v>0.7385301553814213</v>
      </c>
      <c r="C493">
        <f>SUMIFS(user_list!P:P,user_list!F:F,"&lt;="&amp;A493,user_list!G:G,"&gt;="&amp;A493)</f>
        <v>1.8383062085593735</v>
      </c>
      <c r="D493">
        <f>SUMIFS(user_list!O:O,user_list!F:F,"&lt;="&amp;A493,user_list!G:G,"&gt;="&amp;A493,user_list!I:I,days!G493)+SUMIFS(user_list!O:O,user_list!F:F,"&lt;="&amp;A493,user_list!G:G,"&gt;="&amp;A493,user_list!I:I,days!G493-1)</f>
        <v>0</v>
      </c>
      <c r="E493" s="26">
        <f>COUNTIF(user_list!G:G,A493)</f>
        <v>0</v>
      </c>
      <c r="F493" s="48">
        <f t="shared" si="14"/>
        <v>5</v>
      </c>
      <c r="G493" s="48">
        <f t="shared" si="15"/>
        <v>2016</v>
      </c>
    </row>
    <row r="494" spans="1:7" x14ac:dyDescent="0.3">
      <c r="A494" s="51">
        <v>42497</v>
      </c>
      <c r="B494">
        <f>SUMIFS(user_list!O:O,user_list!F:F,"&lt;="&amp;A494,user_list!G:G,"&gt;="&amp;A494)</f>
        <v>0.7385301553814213</v>
      </c>
      <c r="C494">
        <f>SUMIFS(user_list!P:P,user_list!F:F,"&lt;="&amp;A494,user_list!G:G,"&gt;="&amp;A494)</f>
        <v>1.8383062085593735</v>
      </c>
      <c r="D494">
        <f>SUMIFS(user_list!O:O,user_list!F:F,"&lt;="&amp;A494,user_list!G:G,"&gt;="&amp;A494,user_list!I:I,days!G494)+SUMIFS(user_list!O:O,user_list!F:F,"&lt;="&amp;A494,user_list!G:G,"&gt;="&amp;A494,user_list!I:I,days!G494-1)</f>
        <v>0</v>
      </c>
      <c r="E494" s="26">
        <f>COUNTIF(user_list!G:G,A494)</f>
        <v>0</v>
      </c>
      <c r="F494" s="48">
        <f t="shared" si="14"/>
        <v>5</v>
      </c>
      <c r="G494" s="48">
        <f t="shared" si="15"/>
        <v>2016</v>
      </c>
    </row>
    <row r="495" spans="1:7" x14ac:dyDescent="0.3">
      <c r="A495" s="51">
        <v>42498</v>
      </c>
      <c r="B495">
        <f>SUMIFS(user_list!O:O,user_list!F:F,"&lt;="&amp;A495,user_list!G:G,"&gt;="&amp;A495)</f>
        <v>0.7385301553814213</v>
      </c>
      <c r="C495">
        <f>SUMIFS(user_list!P:P,user_list!F:F,"&lt;="&amp;A495,user_list!G:G,"&gt;="&amp;A495)</f>
        <v>1.8383062085593735</v>
      </c>
      <c r="D495">
        <f>SUMIFS(user_list!O:O,user_list!F:F,"&lt;="&amp;A495,user_list!G:G,"&gt;="&amp;A495,user_list!I:I,days!G495)+SUMIFS(user_list!O:O,user_list!F:F,"&lt;="&amp;A495,user_list!G:G,"&gt;="&amp;A495,user_list!I:I,days!G495-1)</f>
        <v>0</v>
      </c>
      <c r="E495" s="26">
        <f>COUNTIF(user_list!G:G,A495)</f>
        <v>0</v>
      </c>
      <c r="F495" s="48">
        <f t="shared" si="14"/>
        <v>5</v>
      </c>
      <c r="G495" s="48">
        <f t="shared" si="15"/>
        <v>2016</v>
      </c>
    </row>
    <row r="496" spans="1:7" x14ac:dyDescent="0.3">
      <c r="A496" s="51">
        <v>42499</v>
      </c>
      <c r="B496">
        <f>SUMIFS(user_list!O:O,user_list!F:F,"&lt;="&amp;A496,user_list!G:G,"&gt;="&amp;A496)</f>
        <v>0.7385301553814213</v>
      </c>
      <c r="C496">
        <f>SUMIFS(user_list!P:P,user_list!F:F,"&lt;="&amp;A496,user_list!G:G,"&gt;="&amp;A496)</f>
        <v>1.8383062085593735</v>
      </c>
      <c r="D496">
        <f>SUMIFS(user_list!O:O,user_list!F:F,"&lt;="&amp;A496,user_list!G:G,"&gt;="&amp;A496,user_list!I:I,days!G496)+SUMIFS(user_list!O:O,user_list!F:F,"&lt;="&amp;A496,user_list!G:G,"&gt;="&amp;A496,user_list!I:I,days!G496-1)</f>
        <v>0</v>
      </c>
      <c r="E496" s="26">
        <f>COUNTIF(user_list!G:G,A496)</f>
        <v>1</v>
      </c>
      <c r="F496" s="48">
        <f t="shared" si="14"/>
        <v>5</v>
      </c>
      <c r="G496" s="48">
        <f t="shared" si="15"/>
        <v>2016</v>
      </c>
    </row>
    <row r="497" spans="1:7" x14ac:dyDescent="0.3">
      <c r="A497" s="51">
        <v>42500</v>
      </c>
      <c r="B497">
        <f>SUMIFS(user_list!O:O,user_list!F:F,"&lt;="&amp;A497,user_list!G:G,"&gt;="&amp;A497)</f>
        <v>0.27341772151898741</v>
      </c>
      <c r="C497">
        <f>SUMIFS(user_list!P:P,user_list!F:F,"&lt;="&amp;A497,user_list!G:G,"&gt;="&amp;A497)</f>
        <v>0.68354430379746833</v>
      </c>
      <c r="D497">
        <f>SUMIFS(user_list!O:O,user_list!F:F,"&lt;="&amp;A497,user_list!G:G,"&gt;="&amp;A497,user_list!I:I,days!G497)+SUMIFS(user_list!O:O,user_list!F:F,"&lt;="&amp;A497,user_list!G:G,"&gt;="&amp;A497,user_list!I:I,days!G497-1)</f>
        <v>0</v>
      </c>
      <c r="E497" s="26">
        <f>COUNTIF(user_list!G:G,A497)</f>
        <v>0</v>
      </c>
      <c r="F497" s="48">
        <f t="shared" si="14"/>
        <v>5</v>
      </c>
      <c r="G497" s="48">
        <f t="shared" si="15"/>
        <v>2016</v>
      </c>
    </row>
    <row r="498" spans="1:7" x14ac:dyDescent="0.3">
      <c r="A498" s="51">
        <v>42501</v>
      </c>
      <c r="B498">
        <f>SUMIFS(user_list!O:O,user_list!F:F,"&lt;="&amp;A498,user_list!G:G,"&gt;="&amp;A498)</f>
        <v>0.27341772151898741</v>
      </c>
      <c r="C498">
        <f>SUMIFS(user_list!P:P,user_list!F:F,"&lt;="&amp;A498,user_list!G:G,"&gt;="&amp;A498)</f>
        <v>0.68354430379746833</v>
      </c>
      <c r="D498">
        <f>SUMIFS(user_list!O:O,user_list!F:F,"&lt;="&amp;A498,user_list!G:G,"&gt;="&amp;A498,user_list!I:I,days!G498)+SUMIFS(user_list!O:O,user_list!F:F,"&lt;="&amp;A498,user_list!G:G,"&gt;="&amp;A498,user_list!I:I,days!G498-1)</f>
        <v>0</v>
      </c>
      <c r="E498" s="26">
        <f>COUNTIF(user_list!G:G,A498)</f>
        <v>0</v>
      </c>
      <c r="F498" s="48">
        <f t="shared" si="14"/>
        <v>5</v>
      </c>
      <c r="G498" s="48">
        <f t="shared" si="15"/>
        <v>2016</v>
      </c>
    </row>
    <row r="499" spans="1:7" x14ac:dyDescent="0.3">
      <c r="A499" s="51">
        <v>42502</v>
      </c>
      <c r="B499">
        <f>SUMIFS(user_list!O:O,user_list!F:F,"&lt;="&amp;A499,user_list!G:G,"&gt;="&amp;A499)</f>
        <v>0.27341772151898741</v>
      </c>
      <c r="C499">
        <f>SUMIFS(user_list!P:P,user_list!F:F,"&lt;="&amp;A499,user_list!G:G,"&gt;="&amp;A499)</f>
        <v>0.68354430379746833</v>
      </c>
      <c r="D499">
        <f>SUMIFS(user_list!O:O,user_list!F:F,"&lt;="&amp;A499,user_list!G:G,"&gt;="&amp;A499,user_list!I:I,days!G499)+SUMIFS(user_list!O:O,user_list!F:F,"&lt;="&amp;A499,user_list!G:G,"&gt;="&amp;A499,user_list!I:I,days!G499-1)</f>
        <v>0</v>
      </c>
      <c r="E499" s="26">
        <f>COUNTIF(user_list!G:G,A499)</f>
        <v>0</v>
      </c>
      <c r="F499" s="48">
        <f t="shared" si="14"/>
        <v>5</v>
      </c>
      <c r="G499" s="48">
        <f t="shared" si="15"/>
        <v>2016</v>
      </c>
    </row>
    <row r="500" spans="1:7" x14ac:dyDescent="0.3">
      <c r="A500" s="51">
        <v>42503</v>
      </c>
      <c r="B500">
        <f>SUMIFS(user_list!O:O,user_list!F:F,"&lt;="&amp;A500,user_list!G:G,"&gt;="&amp;A500)</f>
        <v>0.27341772151898741</v>
      </c>
      <c r="C500">
        <f>SUMIFS(user_list!P:P,user_list!F:F,"&lt;="&amp;A500,user_list!G:G,"&gt;="&amp;A500)</f>
        <v>0.68354430379746833</v>
      </c>
      <c r="D500">
        <f>SUMIFS(user_list!O:O,user_list!F:F,"&lt;="&amp;A500,user_list!G:G,"&gt;="&amp;A500,user_list!I:I,days!G500)+SUMIFS(user_list!O:O,user_list!F:F,"&lt;="&amp;A500,user_list!G:G,"&gt;="&amp;A500,user_list!I:I,days!G500-1)</f>
        <v>0</v>
      </c>
      <c r="E500" s="26">
        <f>COUNTIF(user_list!G:G,A500)</f>
        <v>0</v>
      </c>
      <c r="F500" s="48">
        <f t="shared" si="14"/>
        <v>5</v>
      </c>
      <c r="G500" s="48">
        <f t="shared" si="15"/>
        <v>2016</v>
      </c>
    </row>
    <row r="501" spans="1:7" x14ac:dyDescent="0.3">
      <c r="A501" s="51">
        <v>42504</v>
      </c>
      <c r="B501">
        <f>SUMIFS(user_list!O:O,user_list!F:F,"&lt;="&amp;A501,user_list!G:G,"&gt;="&amp;A501)</f>
        <v>0.27341772151898741</v>
      </c>
      <c r="C501">
        <f>SUMIFS(user_list!P:P,user_list!F:F,"&lt;="&amp;A501,user_list!G:G,"&gt;="&amp;A501)</f>
        <v>0.68354430379746833</v>
      </c>
      <c r="D501">
        <f>SUMIFS(user_list!O:O,user_list!F:F,"&lt;="&amp;A501,user_list!G:G,"&gt;="&amp;A501,user_list!I:I,days!G501)+SUMIFS(user_list!O:O,user_list!F:F,"&lt;="&amp;A501,user_list!G:G,"&gt;="&amp;A501,user_list!I:I,days!G501-1)</f>
        <v>0</v>
      </c>
      <c r="E501" s="26">
        <f>COUNTIF(user_list!G:G,A501)</f>
        <v>0</v>
      </c>
      <c r="F501" s="48">
        <f t="shared" si="14"/>
        <v>5</v>
      </c>
      <c r="G501" s="48">
        <f t="shared" si="15"/>
        <v>2016</v>
      </c>
    </row>
    <row r="502" spans="1:7" x14ac:dyDescent="0.3">
      <c r="A502" s="51">
        <v>42505</v>
      </c>
      <c r="B502">
        <f>SUMIFS(user_list!O:O,user_list!F:F,"&lt;="&amp;A502,user_list!G:G,"&gt;="&amp;A502)</f>
        <v>0.27341772151898741</v>
      </c>
      <c r="C502">
        <f>SUMIFS(user_list!P:P,user_list!F:F,"&lt;="&amp;A502,user_list!G:G,"&gt;="&amp;A502)</f>
        <v>0.68354430379746833</v>
      </c>
      <c r="D502">
        <f>SUMIFS(user_list!O:O,user_list!F:F,"&lt;="&amp;A502,user_list!G:G,"&gt;="&amp;A502,user_list!I:I,days!G502)+SUMIFS(user_list!O:O,user_list!F:F,"&lt;="&amp;A502,user_list!G:G,"&gt;="&amp;A502,user_list!I:I,days!G502-1)</f>
        <v>0</v>
      </c>
      <c r="E502" s="26">
        <f>COUNTIF(user_list!G:G,A502)</f>
        <v>0</v>
      </c>
      <c r="F502" s="48">
        <f t="shared" si="14"/>
        <v>5</v>
      </c>
      <c r="G502" s="48">
        <f t="shared" si="15"/>
        <v>2016</v>
      </c>
    </row>
    <row r="503" spans="1:7" x14ac:dyDescent="0.3">
      <c r="A503" s="51">
        <v>42506</v>
      </c>
      <c r="B503">
        <f>SUMIFS(user_list!O:O,user_list!F:F,"&lt;="&amp;A503,user_list!G:G,"&gt;="&amp;A503)</f>
        <v>0.27341772151898741</v>
      </c>
      <c r="C503">
        <f>SUMIFS(user_list!P:P,user_list!F:F,"&lt;="&amp;A503,user_list!G:G,"&gt;="&amp;A503)</f>
        <v>0.68354430379746833</v>
      </c>
      <c r="D503">
        <f>SUMIFS(user_list!O:O,user_list!F:F,"&lt;="&amp;A503,user_list!G:G,"&gt;="&amp;A503,user_list!I:I,days!G503)+SUMIFS(user_list!O:O,user_list!F:F,"&lt;="&amp;A503,user_list!G:G,"&gt;="&amp;A503,user_list!I:I,days!G503-1)</f>
        <v>0</v>
      </c>
      <c r="E503" s="26">
        <f>COUNTIF(user_list!G:G,A503)</f>
        <v>0</v>
      </c>
      <c r="F503" s="48">
        <f t="shared" si="14"/>
        <v>5</v>
      </c>
      <c r="G503" s="48">
        <f t="shared" si="15"/>
        <v>2016</v>
      </c>
    </row>
    <row r="504" spans="1:7" x14ac:dyDescent="0.3">
      <c r="A504" s="51">
        <v>42507</v>
      </c>
      <c r="B504">
        <f>SUMIFS(user_list!O:O,user_list!F:F,"&lt;="&amp;A504,user_list!G:G,"&gt;="&amp;A504)</f>
        <v>0.27341772151898741</v>
      </c>
      <c r="C504">
        <f>SUMIFS(user_list!P:P,user_list!F:F,"&lt;="&amp;A504,user_list!G:G,"&gt;="&amp;A504)</f>
        <v>0.68354430379746833</v>
      </c>
      <c r="D504">
        <f>SUMIFS(user_list!O:O,user_list!F:F,"&lt;="&amp;A504,user_list!G:G,"&gt;="&amp;A504,user_list!I:I,days!G504)+SUMIFS(user_list!O:O,user_list!F:F,"&lt;="&amp;A504,user_list!G:G,"&gt;="&amp;A504,user_list!I:I,days!G504-1)</f>
        <v>0</v>
      </c>
      <c r="E504" s="26">
        <f>COUNTIF(user_list!G:G,A504)</f>
        <v>0</v>
      </c>
      <c r="F504" s="48">
        <f t="shared" si="14"/>
        <v>5</v>
      </c>
      <c r="G504" s="48">
        <f t="shared" si="15"/>
        <v>2016</v>
      </c>
    </row>
    <row r="505" spans="1:7" x14ac:dyDescent="0.3">
      <c r="A505" s="51">
        <v>42508</v>
      </c>
      <c r="B505">
        <f>SUMIFS(user_list!O:O,user_list!F:F,"&lt;="&amp;A505,user_list!G:G,"&gt;="&amp;A505)</f>
        <v>0.27341772151898741</v>
      </c>
      <c r="C505">
        <f>SUMIFS(user_list!P:P,user_list!F:F,"&lt;="&amp;A505,user_list!G:G,"&gt;="&amp;A505)</f>
        <v>0.68354430379746833</v>
      </c>
      <c r="D505">
        <f>SUMIFS(user_list!O:O,user_list!F:F,"&lt;="&amp;A505,user_list!G:G,"&gt;="&amp;A505,user_list!I:I,days!G505)+SUMIFS(user_list!O:O,user_list!F:F,"&lt;="&amp;A505,user_list!G:G,"&gt;="&amp;A505,user_list!I:I,days!G505-1)</f>
        <v>0</v>
      </c>
      <c r="E505" s="26">
        <f>COUNTIF(user_list!G:G,A505)</f>
        <v>0</v>
      </c>
      <c r="F505" s="48">
        <f t="shared" si="14"/>
        <v>5</v>
      </c>
      <c r="G505" s="48">
        <f t="shared" si="15"/>
        <v>2016</v>
      </c>
    </row>
    <row r="506" spans="1:7" x14ac:dyDescent="0.3">
      <c r="A506" s="51">
        <v>42509</v>
      </c>
      <c r="B506">
        <f>SUMIFS(user_list!O:O,user_list!F:F,"&lt;="&amp;A506,user_list!G:G,"&gt;="&amp;A506)</f>
        <v>0.27341772151898741</v>
      </c>
      <c r="C506">
        <f>SUMIFS(user_list!P:P,user_list!F:F,"&lt;="&amp;A506,user_list!G:G,"&gt;="&amp;A506)</f>
        <v>0.68354430379746833</v>
      </c>
      <c r="D506">
        <f>SUMIFS(user_list!O:O,user_list!F:F,"&lt;="&amp;A506,user_list!G:G,"&gt;="&amp;A506,user_list!I:I,days!G506)+SUMIFS(user_list!O:O,user_list!F:F,"&lt;="&amp;A506,user_list!G:G,"&gt;="&amp;A506,user_list!I:I,days!G506-1)</f>
        <v>0</v>
      </c>
      <c r="E506" s="26">
        <f>COUNTIF(user_list!G:G,A506)</f>
        <v>0</v>
      </c>
      <c r="F506" s="48">
        <f t="shared" si="14"/>
        <v>5</v>
      </c>
      <c r="G506" s="48">
        <f t="shared" si="15"/>
        <v>2016</v>
      </c>
    </row>
    <row r="507" spans="1:7" x14ac:dyDescent="0.3">
      <c r="A507" s="51">
        <v>42510</v>
      </c>
      <c r="B507">
        <f>SUMIFS(user_list!O:O,user_list!F:F,"&lt;="&amp;A507,user_list!G:G,"&gt;="&amp;A507)</f>
        <v>0.27341772151898741</v>
      </c>
      <c r="C507">
        <f>SUMIFS(user_list!P:P,user_list!F:F,"&lt;="&amp;A507,user_list!G:G,"&gt;="&amp;A507)</f>
        <v>0.68354430379746833</v>
      </c>
      <c r="D507">
        <f>SUMIFS(user_list!O:O,user_list!F:F,"&lt;="&amp;A507,user_list!G:G,"&gt;="&amp;A507,user_list!I:I,days!G507)+SUMIFS(user_list!O:O,user_list!F:F,"&lt;="&amp;A507,user_list!G:G,"&gt;="&amp;A507,user_list!I:I,days!G507-1)</f>
        <v>0</v>
      </c>
      <c r="E507" s="26">
        <f>COUNTIF(user_list!G:G,A507)</f>
        <v>0</v>
      </c>
      <c r="F507" s="48">
        <f t="shared" si="14"/>
        <v>5</v>
      </c>
      <c r="G507" s="48">
        <f t="shared" si="15"/>
        <v>2016</v>
      </c>
    </row>
    <row r="508" spans="1:7" x14ac:dyDescent="0.3">
      <c r="A508" s="51">
        <v>42511</v>
      </c>
      <c r="B508">
        <f>SUMIFS(user_list!O:O,user_list!F:F,"&lt;="&amp;A508,user_list!G:G,"&gt;="&amp;A508)</f>
        <v>0.27341772151898741</v>
      </c>
      <c r="C508">
        <f>SUMIFS(user_list!P:P,user_list!F:F,"&lt;="&amp;A508,user_list!G:G,"&gt;="&amp;A508)</f>
        <v>0.68354430379746833</v>
      </c>
      <c r="D508">
        <f>SUMIFS(user_list!O:O,user_list!F:F,"&lt;="&amp;A508,user_list!G:G,"&gt;="&amp;A508,user_list!I:I,days!G508)+SUMIFS(user_list!O:O,user_list!F:F,"&lt;="&amp;A508,user_list!G:G,"&gt;="&amp;A508,user_list!I:I,days!G508-1)</f>
        <v>0</v>
      </c>
      <c r="E508" s="26">
        <f>COUNTIF(user_list!G:G,A508)</f>
        <v>0</v>
      </c>
      <c r="F508" s="48">
        <f t="shared" si="14"/>
        <v>5</v>
      </c>
      <c r="G508" s="48">
        <f t="shared" si="15"/>
        <v>2016</v>
      </c>
    </row>
    <row r="509" spans="1:7" x14ac:dyDescent="0.3">
      <c r="A509" s="51">
        <v>42512</v>
      </c>
      <c r="B509">
        <f>SUMIFS(user_list!O:O,user_list!F:F,"&lt;="&amp;A509,user_list!G:G,"&gt;="&amp;A509)</f>
        <v>0.27341772151898741</v>
      </c>
      <c r="C509">
        <f>SUMIFS(user_list!P:P,user_list!F:F,"&lt;="&amp;A509,user_list!G:G,"&gt;="&amp;A509)</f>
        <v>0.68354430379746833</v>
      </c>
      <c r="D509">
        <f>SUMIFS(user_list!O:O,user_list!F:F,"&lt;="&amp;A509,user_list!G:G,"&gt;="&amp;A509,user_list!I:I,days!G509)+SUMIFS(user_list!O:O,user_list!F:F,"&lt;="&amp;A509,user_list!G:G,"&gt;="&amp;A509,user_list!I:I,days!G509-1)</f>
        <v>0</v>
      </c>
      <c r="E509" s="26">
        <f>COUNTIF(user_list!G:G,A509)</f>
        <v>0</v>
      </c>
      <c r="F509" s="48">
        <f t="shared" si="14"/>
        <v>5</v>
      </c>
      <c r="G509" s="48">
        <f t="shared" si="15"/>
        <v>2016</v>
      </c>
    </row>
    <row r="510" spans="1:7" x14ac:dyDescent="0.3">
      <c r="A510" s="51">
        <v>42513</v>
      </c>
      <c r="B510">
        <f>SUMIFS(user_list!O:O,user_list!F:F,"&lt;="&amp;A510,user_list!G:G,"&gt;="&amp;A510)</f>
        <v>0.27341772151898741</v>
      </c>
      <c r="C510">
        <f>SUMIFS(user_list!P:P,user_list!F:F,"&lt;="&amp;A510,user_list!G:G,"&gt;="&amp;A510)</f>
        <v>0.68354430379746833</v>
      </c>
      <c r="D510">
        <f>SUMIFS(user_list!O:O,user_list!F:F,"&lt;="&amp;A510,user_list!G:G,"&gt;="&amp;A510,user_list!I:I,days!G510)+SUMIFS(user_list!O:O,user_list!F:F,"&lt;="&amp;A510,user_list!G:G,"&gt;="&amp;A510,user_list!I:I,days!G510-1)</f>
        <v>0</v>
      </c>
      <c r="E510" s="26">
        <f>COUNTIF(user_list!G:G,A510)</f>
        <v>0</v>
      </c>
      <c r="F510" s="48">
        <f t="shared" si="14"/>
        <v>5</v>
      </c>
      <c r="G510" s="48">
        <f t="shared" si="15"/>
        <v>2016</v>
      </c>
    </row>
    <row r="511" spans="1:7" x14ac:dyDescent="0.3">
      <c r="A511" s="51">
        <v>42514</v>
      </c>
      <c r="B511">
        <f>SUMIFS(user_list!O:O,user_list!F:F,"&lt;="&amp;A511,user_list!G:G,"&gt;="&amp;A511)</f>
        <v>0.27341772151898741</v>
      </c>
      <c r="C511">
        <f>SUMIFS(user_list!P:P,user_list!F:F,"&lt;="&amp;A511,user_list!G:G,"&gt;="&amp;A511)</f>
        <v>0.68354430379746833</v>
      </c>
      <c r="D511">
        <f>SUMIFS(user_list!O:O,user_list!F:F,"&lt;="&amp;A511,user_list!G:G,"&gt;="&amp;A511,user_list!I:I,days!G511)+SUMIFS(user_list!O:O,user_list!F:F,"&lt;="&amp;A511,user_list!G:G,"&gt;="&amp;A511,user_list!I:I,days!G511-1)</f>
        <v>0</v>
      </c>
      <c r="E511" s="26">
        <f>COUNTIF(user_list!G:G,A511)</f>
        <v>0</v>
      </c>
      <c r="F511" s="48">
        <f t="shared" si="14"/>
        <v>5</v>
      </c>
      <c r="G511" s="48">
        <f t="shared" si="15"/>
        <v>2016</v>
      </c>
    </row>
    <row r="512" spans="1:7" x14ac:dyDescent="0.3">
      <c r="A512" s="51">
        <v>42515</v>
      </c>
      <c r="B512">
        <f>SUMIFS(user_list!O:O,user_list!F:F,"&lt;="&amp;A512,user_list!G:G,"&gt;="&amp;A512)</f>
        <v>0.27341772151898741</v>
      </c>
      <c r="C512">
        <f>SUMIFS(user_list!P:P,user_list!F:F,"&lt;="&amp;A512,user_list!G:G,"&gt;="&amp;A512)</f>
        <v>0.68354430379746833</v>
      </c>
      <c r="D512">
        <f>SUMIFS(user_list!O:O,user_list!F:F,"&lt;="&amp;A512,user_list!G:G,"&gt;="&amp;A512,user_list!I:I,days!G512)+SUMIFS(user_list!O:O,user_list!F:F,"&lt;="&amp;A512,user_list!G:G,"&gt;="&amp;A512,user_list!I:I,days!G512-1)</f>
        <v>0</v>
      </c>
      <c r="E512" s="26">
        <f>COUNTIF(user_list!G:G,A512)</f>
        <v>0</v>
      </c>
      <c r="F512" s="48">
        <f t="shared" si="14"/>
        <v>5</v>
      </c>
      <c r="G512" s="48">
        <f t="shared" si="15"/>
        <v>2016</v>
      </c>
    </row>
    <row r="513" spans="1:7" x14ac:dyDescent="0.3">
      <c r="A513" s="51">
        <v>42516</v>
      </c>
      <c r="B513">
        <f>SUMIFS(user_list!O:O,user_list!F:F,"&lt;="&amp;A513,user_list!G:G,"&gt;="&amp;A513)</f>
        <v>0.27341772151898741</v>
      </c>
      <c r="C513">
        <f>SUMIFS(user_list!P:P,user_list!F:F,"&lt;="&amp;A513,user_list!G:G,"&gt;="&amp;A513)</f>
        <v>0.68354430379746833</v>
      </c>
      <c r="D513">
        <f>SUMIFS(user_list!O:O,user_list!F:F,"&lt;="&amp;A513,user_list!G:G,"&gt;="&amp;A513,user_list!I:I,days!G513)+SUMIFS(user_list!O:O,user_list!F:F,"&lt;="&amp;A513,user_list!G:G,"&gt;="&amp;A513,user_list!I:I,days!G513-1)</f>
        <v>0</v>
      </c>
      <c r="E513" s="26">
        <f>COUNTIF(user_list!G:G,A513)</f>
        <v>0</v>
      </c>
      <c r="F513" s="48">
        <f t="shared" si="14"/>
        <v>5</v>
      </c>
      <c r="G513" s="48">
        <f t="shared" si="15"/>
        <v>2016</v>
      </c>
    </row>
    <row r="514" spans="1:7" x14ac:dyDescent="0.3">
      <c r="A514" s="51">
        <v>42517</v>
      </c>
      <c r="B514">
        <f>SUMIFS(user_list!O:O,user_list!F:F,"&lt;="&amp;A514,user_list!G:G,"&gt;="&amp;A514)</f>
        <v>5.273417721518987</v>
      </c>
      <c r="C514">
        <f>SUMIFS(user_list!P:P,user_list!F:F,"&lt;="&amp;A514,user_list!G:G,"&gt;="&amp;A514)</f>
        <v>13.183544303797468</v>
      </c>
      <c r="D514">
        <f>SUMIFS(user_list!O:O,user_list!F:F,"&lt;="&amp;A514,user_list!G:G,"&gt;="&amp;A514,user_list!I:I,days!G514)+SUMIFS(user_list!O:O,user_list!F:F,"&lt;="&amp;A514,user_list!G:G,"&gt;="&amp;A514,user_list!I:I,days!G514-1)</f>
        <v>0</v>
      </c>
      <c r="E514" s="26">
        <f>COUNTIF(user_list!G:G,A514)</f>
        <v>0</v>
      </c>
      <c r="F514" s="48">
        <f t="shared" ref="F514:F577" si="16">MONTH(A514)</f>
        <v>5</v>
      </c>
      <c r="G514" s="48">
        <f t="shared" ref="G514:G577" si="17">YEAR(A514)</f>
        <v>2016</v>
      </c>
    </row>
    <row r="515" spans="1:7" x14ac:dyDescent="0.3">
      <c r="A515" s="51">
        <v>42518</v>
      </c>
      <c r="B515">
        <f>SUMIFS(user_list!O:O,user_list!F:F,"&lt;="&amp;A515,user_list!G:G,"&gt;="&amp;A515)</f>
        <v>5.273417721518987</v>
      </c>
      <c r="C515">
        <f>SUMIFS(user_list!P:P,user_list!F:F,"&lt;="&amp;A515,user_list!G:G,"&gt;="&amp;A515)</f>
        <v>13.183544303797468</v>
      </c>
      <c r="D515">
        <f>SUMIFS(user_list!O:O,user_list!F:F,"&lt;="&amp;A515,user_list!G:G,"&gt;="&amp;A515,user_list!I:I,days!G515)+SUMIFS(user_list!O:O,user_list!F:F,"&lt;="&amp;A515,user_list!G:G,"&gt;="&amp;A515,user_list!I:I,days!G515-1)</f>
        <v>0</v>
      </c>
      <c r="E515" s="26">
        <f>COUNTIF(user_list!G:G,A515)</f>
        <v>1</v>
      </c>
      <c r="F515" s="48">
        <f t="shared" si="16"/>
        <v>5</v>
      </c>
      <c r="G515" s="48">
        <f t="shared" si="17"/>
        <v>2016</v>
      </c>
    </row>
    <row r="516" spans="1:7" x14ac:dyDescent="0.3">
      <c r="A516" s="51">
        <v>42519</v>
      </c>
      <c r="B516">
        <f>SUMIFS(user_list!O:O,user_list!F:F,"&lt;="&amp;A516,user_list!G:G,"&gt;="&amp;A516)</f>
        <v>2.7067510548523215</v>
      </c>
      <c r="C516">
        <f>SUMIFS(user_list!P:P,user_list!F:F,"&lt;="&amp;A516,user_list!G:G,"&gt;="&amp;A516)</f>
        <v>6.6835443037974684</v>
      </c>
      <c r="D516">
        <f>SUMIFS(user_list!O:O,user_list!F:F,"&lt;="&amp;A516,user_list!G:G,"&gt;="&amp;A516,user_list!I:I,days!G516)+SUMIFS(user_list!O:O,user_list!F:F,"&lt;="&amp;A516,user_list!G:G,"&gt;="&amp;A516,user_list!I:I,days!G516-1)</f>
        <v>2.433333333333334</v>
      </c>
      <c r="E516" s="26">
        <f>COUNTIF(user_list!G:G,A516)</f>
        <v>0</v>
      </c>
      <c r="F516" s="48">
        <f t="shared" si="16"/>
        <v>5</v>
      </c>
      <c r="G516" s="48">
        <f t="shared" si="17"/>
        <v>2016</v>
      </c>
    </row>
    <row r="517" spans="1:7" x14ac:dyDescent="0.3">
      <c r="A517" s="51">
        <v>42520</v>
      </c>
      <c r="B517">
        <f>SUMIFS(user_list!O:O,user_list!F:F,"&lt;="&amp;A517,user_list!G:G,"&gt;="&amp;A517)</f>
        <v>2.7067510548523215</v>
      </c>
      <c r="C517">
        <f>SUMIFS(user_list!P:P,user_list!F:F,"&lt;="&amp;A517,user_list!G:G,"&gt;="&amp;A517)</f>
        <v>6.6835443037974684</v>
      </c>
      <c r="D517">
        <f>SUMIFS(user_list!O:O,user_list!F:F,"&lt;="&amp;A517,user_list!G:G,"&gt;="&amp;A517,user_list!I:I,days!G517)+SUMIFS(user_list!O:O,user_list!F:F,"&lt;="&amp;A517,user_list!G:G,"&gt;="&amp;A517,user_list!I:I,days!G517-1)</f>
        <v>2.433333333333334</v>
      </c>
      <c r="E517" s="26">
        <f>COUNTIF(user_list!G:G,A517)</f>
        <v>1</v>
      </c>
      <c r="F517" s="48">
        <f t="shared" si="16"/>
        <v>5</v>
      </c>
      <c r="G517" s="48">
        <f t="shared" si="17"/>
        <v>2016</v>
      </c>
    </row>
    <row r="518" spans="1:7" x14ac:dyDescent="0.3">
      <c r="A518" s="51">
        <v>42521</v>
      </c>
      <c r="B518">
        <f>SUMIFS(user_list!O:O,user_list!F:F,"&lt;="&amp;A518,user_list!G:G,"&gt;="&amp;A518)</f>
        <v>0.27341772151898741</v>
      </c>
      <c r="C518">
        <f>SUMIFS(user_list!P:P,user_list!F:F,"&lt;="&amp;A518,user_list!G:G,"&gt;="&amp;A518)</f>
        <v>0.68354430379746833</v>
      </c>
      <c r="D518">
        <f>SUMIFS(user_list!O:O,user_list!F:F,"&lt;="&amp;A518,user_list!G:G,"&gt;="&amp;A518,user_list!I:I,days!G518)+SUMIFS(user_list!O:O,user_list!F:F,"&lt;="&amp;A518,user_list!G:G,"&gt;="&amp;A518,user_list!I:I,days!G518-1)</f>
        <v>0</v>
      </c>
      <c r="E518" s="26">
        <f>COUNTIF(user_list!G:G,A518)</f>
        <v>0</v>
      </c>
      <c r="F518" s="48">
        <f t="shared" si="16"/>
        <v>5</v>
      </c>
      <c r="G518" s="48">
        <f t="shared" si="17"/>
        <v>2016</v>
      </c>
    </row>
    <row r="519" spans="1:7" x14ac:dyDescent="0.3">
      <c r="A519" s="51">
        <v>42522</v>
      </c>
      <c r="B519">
        <f>SUMIFS(user_list!O:O,user_list!F:F,"&lt;="&amp;A519,user_list!G:G,"&gt;="&amp;A519)</f>
        <v>1.8442510548523205</v>
      </c>
      <c r="C519">
        <f>SUMIFS(user_list!P:P,user_list!F:F,"&lt;="&amp;A519,user_list!G:G,"&gt;="&amp;A519)</f>
        <v>4.4335443037974684</v>
      </c>
      <c r="D519">
        <f>SUMIFS(user_list!O:O,user_list!F:F,"&lt;="&amp;A519,user_list!G:G,"&gt;="&amp;A519,user_list!I:I,days!G519)+SUMIFS(user_list!O:O,user_list!F:F,"&lt;="&amp;A519,user_list!G:G,"&gt;="&amp;A519,user_list!I:I,days!G519-1)</f>
        <v>0</v>
      </c>
      <c r="E519" s="26">
        <f>COUNTIF(user_list!G:G,A519)</f>
        <v>0</v>
      </c>
      <c r="F519" s="48">
        <f t="shared" si="16"/>
        <v>6</v>
      </c>
      <c r="G519" s="48">
        <f t="shared" si="17"/>
        <v>2016</v>
      </c>
    </row>
    <row r="520" spans="1:7" x14ac:dyDescent="0.3">
      <c r="A520" s="51">
        <v>42523</v>
      </c>
      <c r="B520">
        <f>SUMIFS(user_list!O:O,user_list!F:F,"&lt;="&amp;A520,user_list!G:G,"&gt;="&amp;A520)</f>
        <v>1.8442510548523205</v>
      </c>
      <c r="C520">
        <f>SUMIFS(user_list!P:P,user_list!F:F,"&lt;="&amp;A520,user_list!G:G,"&gt;="&amp;A520)</f>
        <v>4.4335443037974684</v>
      </c>
      <c r="D520">
        <f>SUMIFS(user_list!O:O,user_list!F:F,"&lt;="&amp;A520,user_list!G:G,"&gt;="&amp;A520,user_list!I:I,days!G520)+SUMIFS(user_list!O:O,user_list!F:F,"&lt;="&amp;A520,user_list!G:G,"&gt;="&amp;A520,user_list!I:I,days!G520-1)</f>
        <v>0</v>
      </c>
      <c r="E520" s="26">
        <f>COUNTIF(user_list!G:G,A520)</f>
        <v>0</v>
      </c>
      <c r="F520" s="48">
        <f t="shared" si="16"/>
        <v>6</v>
      </c>
      <c r="G520" s="48">
        <f t="shared" si="17"/>
        <v>2016</v>
      </c>
    </row>
    <row r="521" spans="1:7" x14ac:dyDescent="0.3">
      <c r="A521" s="51">
        <v>42524</v>
      </c>
      <c r="B521">
        <f>SUMIFS(user_list!O:O,user_list!F:F,"&lt;="&amp;A521,user_list!G:G,"&gt;="&amp;A521)</f>
        <v>1.8442510548523205</v>
      </c>
      <c r="C521">
        <f>SUMIFS(user_list!P:P,user_list!F:F,"&lt;="&amp;A521,user_list!G:G,"&gt;="&amp;A521)</f>
        <v>4.4335443037974684</v>
      </c>
      <c r="D521">
        <f>SUMIFS(user_list!O:O,user_list!F:F,"&lt;="&amp;A521,user_list!G:G,"&gt;="&amp;A521,user_list!I:I,days!G521)+SUMIFS(user_list!O:O,user_list!F:F,"&lt;="&amp;A521,user_list!G:G,"&gt;="&amp;A521,user_list!I:I,days!G521-1)</f>
        <v>0</v>
      </c>
      <c r="E521" s="26">
        <f>COUNTIF(user_list!G:G,A521)</f>
        <v>0</v>
      </c>
      <c r="F521" s="48">
        <f t="shared" si="16"/>
        <v>6</v>
      </c>
      <c r="G521" s="48">
        <f t="shared" si="17"/>
        <v>2016</v>
      </c>
    </row>
    <row r="522" spans="1:7" x14ac:dyDescent="0.3">
      <c r="A522" s="51">
        <v>42525</v>
      </c>
      <c r="B522">
        <f>SUMIFS(user_list!O:O,user_list!F:F,"&lt;="&amp;A522,user_list!G:G,"&gt;="&amp;A522)</f>
        <v>1.8442510548523205</v>
      </c>
      <c r="C522">
        <f>SUMIFS(user_list!P:P,user_list!F:F,"&lt;="&amp;A522,user_list!G:G,"&gt;="&amp;A522)</f>
        <v>4.4335443037974684</v>
      </c>
      <c r="D522">
        <f>SUMIFS(user_list!O:O,user_list!F:F,"&lt;="&amp;A522,user_list!G:G,"&gt;="&amp;A522,user_list!I:I,days!G522)+SUMIFS(user_list!O:O,user_list!F:F,"&lt;="&amp;A522,user_list!G:G,"&gt;="&amp;A522,user_list!I:I,days!G522-1)</f>
        <v>0</v>
      </c>
      <c r="E522" s="26">
        <f>COUNTIF(user_list!G:G,A522)</f>
        <v>1</v>
      </c>
      <c r="F522" s="48">
        <f t="shared" si="16"/>
        <v>6</v>
      </c>
      <c r="G522" s="48">
        <f t="shared" si="17"/>
        <v>2016</v>
      </c>
    </row>
    <row r="523" spans="1:7" x14ac:dyDescent="0.3">
      <c r="A523" s="51">
        <v>42526</v>
      </c>
      <c r="B523">
        <f>SUMIFS(user_list!O:O,user_list!F:F,"&lt;="&amp;A523,user_list!G:G,"&gt;="&amp;A523)</f>
        <v>0.27341772151898741</v>
      </c>
      <c r="C523">
        <f>SUMIFS(user_list!P:P,user_list!F:F,"&lt;="&amp;A523,user_list!G:G,"&gt;="&amp;A523)</f>
        <v>0.68354430379746833</v>
      </c>
      <c r="D523">
        <f>SUMIFS(user_list!O:O,user_list!F:F,"&lt;="&amp;A523,user_list!G:G,"&gt;="&amp;A523,user_list!I:I,days!G523)+SUMIFS(user_list!O:O,user_list!F:F,"&lt;="&amp;A523,user_list!G:G,"&gt;="&amp;A523,user_list!I:I,days!G523-1)</f>
        <v>0</v>
      </c>
      <c r="E523" s="26">
        <f>COUNTIF(user_list!G:G,A523)</f>
        <v>0</v>
      </c>
      <c r="F523" s="48">
        <f t="shared" si="16"/>
        <v>6</v>
      </c>
      <c r="G523" s="48">
        <f t="shared" si="17"/>
        <v>2016</v>
      </c>
    </row>
    <row r="524" spans="1:7" x14ac:dyDescent="0.3">
      <c r="A524" s="51">
        <v>42527</v>
      </c>
      <c r="B524">
        <f>SUMIFS(user_list!O:O,user_list!F:F,"&lt;="&amp;A524,user_list!G:G,"&gt;="&amp;A524)</f>
        <v>2.6491121659634325</v>
      </c>
      <c r="C524">
        <f>SUMIFS(user_list!P:P,user_list!F:F,"&lt;="&amp;A524,user_list!G:G,"&gt;="&amp;A524)</f>
        <v>6.1835443037974684</v>
      </c>
      <c r="D524">
        <f>SUMIFS(user_list!O:O,user_list!F:F,"&lt;="&amp;A524,user_list!G:G,"&gt;="&amp;A524,user_list!I:I,days!G524)+SUMIFS(user_list!O:O,user_list!F:F,"&lt;="&amp;A524,user_list!G:G,"&gt;="&amp;A524,user_list!I:I,days!G524-1)</f>
        <v>0</v>
      </c>
      <c r="E524" s="26">
        <f>COUNTIF(user_list!G:G,A524)</f>
        <v>0</v>
      </c>
      <c r="F524" s="48">
        <f t="shared" si="16"/>
        <v>6</v>
      </c>
      <c r="G524" s="48">
        <f t="shared" si="17"/>
        <v>2016</v>
      </c>
    </row>
    <row r="525" spans="1:7" x14ac:dyDescent="0.3">
      <c r="A525" s="51">
        <v>42528</v>
      </c>
      <c r="B525">
        <f>SUMIFS(user_list!O:O,user_list!F:F,"&lt;="&amp;A525,user_list!G:G,"&gt;="&amp;A525)</f>
        <v>4.5016121659634329</v>
      </c>
      <c r="C525">
        <f>SUMIFS(user_list!P:P,user_list!F:F,"&lt;="&amp;A525,user_list!G:G,"&gt;="&amp;A525)</f>
        <v>10.516877637130801</v>
      </c>
      <c r="D525">
        <f>SUMIFS(user_list!O:O,user_list!F:F,"&lt;="&amp;A525,user_list!G:G,"&gt;="&amp;A525,user_list!I:I,days!G525)+SUMIFS(user_list!O:O,user_list!F:F,"&lt;="&amp;A525,user_list!G:G,"&gt;="&amp;A525,user_list!I:I,days!G525-1)</f>
        <v>0</v>
      </c>
      <c r="E525" s="26">
        <f>COUNTIF(user_list!G:G,A525)</f>
        <v>1</v>
      </c>
      <c r="F525" s="48">
        <f t="shared" si="16"/>
        <v>6</v>
      </c>
      <c r="G525" s="48">
        <f t="shared" si="17"/>
        <v>2016</v>
      </c>
    </row>
    <row r="526" spans="1:7" x14ac:dyDescent="0.3">
      <c r="A526" s="51">
        <v>42529</v>
      </c>
      <c r="B526">
        <f>SUMIFS(user_list!O:O,user_list!F:F,"&lt;="&amp;A526,user_list!G:G,"&gt;="&amp;A526)</f>
        <v>2.1259177215189875</v>
      </c>
      <c r="C526">
        <f>SUMIFS(user_list!P:P,user_list!F:F,"&lt;="&amp;A526,user_list!G:G,"&gt;="&amp;A526)</f>
        <v>5.0168776371308015</v>
      </c>
      <c r="D526">
        <f>SUMIFS(user_list!O:O,user_list!F:F,"&lt;="&amp;A526,user_list!G:G,"&gt;="&amp;A526,user_list!I:I,days!G526)+SUMIFS(user_list!O:O,user_list!F:F,"&lt;="&amp;A526,user_list!G:G,"&gt;="&amp;A526,user_list!I:I,days!G526-1)</f>
        <v>0</v>
      </c>
      <c r="E526" s="26">
        <f>COUNTIF(user_list!G:G,A526)</f>
        <v>0</v>
      </c>
      <c r="F526" s="48">
        <f t="shared" si="16"/>
        <v>6</v>
      </c>
      <c r="G526" s="48">
        <f t="shared" si="17"/>
        <v>2016</v>
      </c>
    </row>
    <row r="527" spans="1:7" x14ac:dyDescent="0.3">
      <c r="A527" s="51">
        <v>42530</v>
      </c>
      <c r="B527">
        <f>SUMIFS(user_list!O:O,user_list!F:F,"&lt;="&amp;A527,user_list!G:G,"&gt;="&amp;A527)</f>
        <v>2.1259177215189875</v>
      </c>
      <c r="C527">
        <f>SUMIFS(user_list!P:P,user_list!F:F,"&lt;="&amp;A527,user_list!G:G,"&gt;="&amp;A527)</f>
        <v>5.0168776371308015</v>
      </c>
      <c r="D527">
        <f>SUMIFS(user_list!O:O,user_list!F:F,"&lt;="&amp;A527,user_list!G:G,"&gt;="&amp;A527,user_list!I:I,days!G527)+SUMIFS(user_list!O:O,user_list!F:F,"&lt;="&amp;A527,user_list!G:G,"&gt;="&amp;A527,user_list!I:I,days!G527-1)</f>
        <v>0</v>
      </c>
      <c r="E527" s="26">
        <f>COUNTIF(user_list!G:G,A527)</f>
        <v>0</v>
      </c>
      <c r="F527" s="48">
        <f t="shared" si="16"/>
        <v>6</v>
      </c>
      <c r="G527" s="48">
        <f t="shared" si="17"/>
        <v>2016</v>
      </c>
    </row>
    <row r="528" spans="1:7" x14ac:dyDescent="0.3">
      <c r="A528" s="51">
        <v>42531</v>
      </c>
      <c r="B528">
        <f>SUMIFS(user_list!O:O,user_list!F:F,"&lt;="&amp;A528,user_list!G:G,"&gt;="&amp;A528)</f>
        <v>2.1259177215189875</v>
      </c>
      <c r="C528">
        <f>SUMIFS(user_list!P:P,user_list!F:F,"&lt;="&amp;A528,user_list!G:G,"&gt;="&amp;A528)</f>
        <v>5.0168776371308015</v>
      </c>
      <c r="D528">
        <f>SUMIFS(user_list!O:O,user_list!F:F,"&lt;="&amp;A528,user_list!G:G,"&gt;="&amp;A528,user_list!I:I,days!G528)+SUMIFS(user_list!O:O,user_list!F:F,"&lt;="&amp;A528,user_list!G:G,"&gt;="&amp;A528,user_list!I:I,days!G528-1)</f>
        <v>0</v>
      </c>
      <c r="E528" s="26">
        <f>COUNTIF(user_list!G:G,A528)</f>
        <v>0</v>
      </c>
      <c r="F528" s="48">
        <f t="shared" si="16"/>
        <v>6</v>
      </c>
      <c r="G528" s="48">
        <f t="shared" si="17"/>
        <v>2016</v>
      </c>
    </row>
    <row r="529" spans="1:7" x14ac:dyDescent="0.3">
      <c r="A529" s="51">
        <v>42532</v>
      </c>
      <c r="B529">
        <f>SUMIFS(user_list!O:O,user_list!F:F,"&lt;="&amp;A529,user_list!G:G,"&gt;="&amp;A529)</f>
        <v>2.1259177215189875</v>
      </c>
      <c r="C529">
        <f>SUMIFS(user_list!P:P,user_list!F:F,"&lt;="&amp;A529,user_list!G:G,"&gt;="&amp;A529)</f>
        <v>5.0168776371308015</v>
      </c>
      <c r="D529">
        <f>SUMIFS(user_list!O:O,user_list!F:F,"&lt;="&amp;A529,user_list!G:G,"&gt;="&amp;A529,user_list!I:I,days!G529)+SUMIFS(user_list!O:O,user_list!F:F,"&lt;="&amp;A529,user_list!G:G,"&gt;="&amp;A529,user_list!I:I,days!G529-1)</f>
        <v>0</v>
      </c>
      <c r="E529" s="26">
        <f>COUNTIF(user_list!G:G,A529)</f>
        <v>0</v>
      </c>
      <c r="F529" s="48">
        <f t="shared" si="16"/>
        <v>6</v>
      </c>
      <c r="G529" s="48">
        <f t="shared" si="17"/>
        <v>2016</v>
      </c>
    </row>
    <row r="530" spans="1:7" x14ac:dyDescent="0.3">
      <c r="A530" s="51">
        <v>42533</v>
      </c>
      <c r="B530">
        <f>SUMIFS(user_list!O:O,user_list!F:F,"&lt;="&amp;A530,user_list!G:G,"&gt;="&amp;A530)</f>
        <v>2.1259177215189875</v>
      </c>
      <c r="C530">
        <f>SUMIFS(user_list!P:P,user_list!F:F,"&lt;="&amp;A530,user_list!G:G,"&gt;="&amp;A530)</f>
        <v>5.0168776371308015</v>
      </c>
      <c r="D530">
        <f>SUMIFS(user_list!O:O,user_list!F:F,"&lt;="&amp;A530,user_list!G:G,"&gt;="&amp;A530,user_list!I:I,days!G530)+SUMIFS(user_list!O:O,user_list!F:F,"&lt;="&amp;A530,user_list!G:G,"&gt;="&amp;A530,user_list!I:I,days!G530-1)</f>
        <v>0</v>
      </c>
      <c r="E530" s="26">
        <f>COUNTIF(user_list!G:G,A530)</f>
        <v>1</v>
      </c>
      <c r="F530" s="48">
        <f t="shared" si="16"/>
        <v>6</v>
      </c>
      <c r="G530" s="48">
        <f t="shared" si="17"/>
        <v>2016</v>
      </c>
    </row>
    <row r="531" spans="1:7" x14ac:dyDescent="0.3">
      <c r="A531" s="51">
        <v>42534</v>
      </c>
      <c r="B531">
        <f>SUMIFS(user_list!O:O,user_list!F:F,"&lt;="&amp;A531,user_list!G:G,"&gt;="&amp;A531)</f>
        <v>0.27341772151898741</v>
      </c>
      <c r="C531">
        <f>SUMIFS(user_list!P:P,user_list!F:F,"&lt;="&amp;A531,user_list!G:G,"&gt;="&amp;A531)</f>
        <v>0.68354430379746833</v>
      </c>
      <c r="D531">
        <f>SUMIFS(user_list!O:O,user_list!F:F,"&lt;="&amp;A531,user_list!G:G,"&gt;="&amp;A531,user_list!I:I,days!G531)+SUMIFS(user_list!O:O,user_list!F:F,"&lt;="&amp;A531,user_list!G:G,"&gt;="&amp;A531,user_list!I:I,days!G531-1)</f>
        <v>0</v>
      </c>
      <c r="E531" s="26">
        <f>COUNTIF(user_list!G:G,A531)</f>
        <v>0</v>
      </c>
      <c r="F531" s="48">
        <f t="shared" si="16"/>
        <v>6</v>
      </c>
      <c r="G531" s="48">
        <f t="shared" si="17"/>
        <v>2016</v>
      </c>
    </row>
    <row r="532" spans="1:7" x14ac:dyDescent="0.3">
      <c r="A532" s="51">
        <v>42535</v>
      </c>
      <c r="B532">
        <f>SUMIFS(user_list!O:O,user_list!F:F,"&lt;="&amp;A532,user_list!G:G,"&gt;="&amp;A532)</f>
        <v>0.27341772151898741</v>
      </c>
      <c r="C532">
        <f>SUMIFS(user_list!P:P,user_list!F:F,"&lt;="&amp;A532,user_list!G:G,"&gt;="&amp;A532)</f>
        <v>0.68354430379746833</v>
      </c>
      <c r="D532">
        <f>SUMIFS(user_list!O:O,user_list!F:F,"&lt;="&amp;A532,user_list!G:G,"&gt;="&amp;A532,user_list!I:I,days!G532)+SUMIFS(user_list!O:O,user_list!F:F,"&lt;="&amp;A532,user_list!G:G,"&gt;="&amp;A532,user_list!I:I,days!G532-1)</f>
        <v>0</v>
      </c>
      <c r="E532" s="26">
        <f>COUNTIF(user_list!G:G,A532)</f>
        <v>0</v>
      </c>
      <c r="F532" s="48">
        <f t="shared" si="16"/>
        <v>6</v>
      </c>
      <c r="G532" s="48">
        <f t="shared" si="17"/>
        <v>2016</v>
      </c>
    </row>
    <row r="533" spans="1:7" x14ac:dyDescent="0.3">
      <c r="A533" s="51">
        <v>42536</v>
      </c>
      <c r="B533">
        <f>SUMIFS(user_list!O:O,user_list!F:F,"&lt;="&amp;A533,user_list!G:G,"&gt;="&amp;A533)</f>
        <v>0.27341772151898741</v>
      </c>
      <c r="C533">
        <f>SUMIFS(user_list!P:P,user_list!F:F,"&lt;="&amp;A533,user_list!G:G,"&gt;="&amp;A533)</f>
        <v>0.68354430379746833</v>
      </c>
      <c r="D533">
        <f>SUMIFS(user_list!O:O,user_list!F:F,"&lt;="&amp;A533,user_list!G:G,"&gt;="&amp;A533,user_list!I:I,days!G533)+SUMIFS(user_list!O:O,user_list!F:F,"&lt;="&amp;A533,user_list!G:G,"&gt;="&amp;A533,user_list!I:I,days!G533-1)</f>
        <v>0</v>
      </c>
      <c r="E533" s="26">
        <f>COUNTIF(user_list!G:G,A533)</f>
        <v>0</v>
      </c>
      <c r="F533" s="48">
        <f t="shared" si="16"/>
        <v>6</v>
      </c>
      <c r="G533" s="48">
        <f t="shared" si="17"/>
        <v>2016</v>
      </c>
    </row>
    <row r="534" spans="1:7" x14ac:dyDescent="0.3">
      <c r="A534" s="51">
        <v>42537</v>
      </c>
      <c r="B534">
        <f>SUMIFS(user_list!O:O,user_list!F:F,"&lt;="&amp;A534,user_list!G:G,"&gt;="&amp;A534)</f>
        <v>0.27341772151898741</v>
      </c>
      <c r="C534">
        <f>SUMIFS(user_list!P:P,user_list!F:F,"&lt;="&amp;A534,user_list!G:G,"&gt;="&amp;A534)</f>
        <v>0.68354430379746833</v>
      </c>
      <c r="D534">
        <f>SUMIFS(user_list!O:O,user_list!F:F,"&lt;="&amp;A534,user_list!G:G,"&gt;="&amp;A534,user_list!I:I,days!G534)+SUMIFS(user_list!O:O,user_list!F:F,"&lt;="&amp;A534,user_list!G:G,"&gt;="&amp;A534,user_list!I:I,days!G534-1)</f>
        <v>0</v>
      </c>
      <c r="E534" s="26">
        <f>COUNTIF(user_list!G:G,A534)</f>
        <v>0</v>
      </c>
      <c r="F534" s="48">
        <f t="shared" si="16"/>
        <v>6</v>
      </c>
      <c r="G534" s="48">
        <f t="shared" si="17"/>
        <v>2016</v>
      </c>
    </row>
    <row r="535" spans="1:7" x14ac:dyDescent="0.3">
      <c r="A535" s="51">
        <v>42538</v>
      </c>
      <c r="B535">
        <f>SUMIFS(user_list!O:O,user_list!F:F,"&lt;="&amp;A535,user_list!G:G,"&gt;="&amp;A535)</f>
        <v>0.27341772151898741</v>
      </c>
      <c r="C535">
        <f>SUMIFS(user_list!P:P,user_list!F:F,"&lt;="&amp;A535,user_list!G:G,"&gt;="&amp;A535)</f>
        <v>0.68354430379746833</v>
      </c>
      <c r="D535">
        <f>SUMIFS(user_list!O:O,user_list!F:F,"&lt;="&amp;A535,user_list!G:G,"&gt;="&amp;A535,user_list!I:I,days!G535)+SUMIFS(user_list!O:O,user_list!F:F,"&lt;="&amp;A535,user_list!G:G,"&gt;="&amp;A535,user_list!I:I,days!G535-1)</f>
        <v>0</v>
      </c>
      <c r="E535" s="26">
        <f>COUNTIF(user_list!G:G,A535)</f>
        <v>0</v>
      </c>
      <c r="F535" s="48">
        <f t="shared" si="16"/>
        <v>6</v>
      </c>
      <c r="G535" s="48">
        <f t="shared" si="17"/>
        <v>2016</v>
      </c>
    </row>
    <row r="536" spans="1:7" x14ac:dyDescent="0.3">
      <c r="A536" s="51">
        <v>42539</v>
      </c>
      <c r="B536">
        <f>SUMIFS(user_list!O:O,user_list!F:F,"&lt;="&amp;A536,user_list!G:G,"&gt;="&amp;A536)</f>
        <v>0.27341772151898741</v>
      </c>
      <c r="C536">
        <f>SUMIFS(user_list!P:P,user_list!F:F,"&lt;="&amp;A536,user_list!G:G,"&gt;="&amp;A536)</f>
        <v>0.68354430379746833</v>
      </c>
      <c r="D536">
        <f>SUMIFS(user_list!O:O,user_list!F:F,"&lt;="&amp;A536,user_list!G:G,"&gt;="&amp;A536,user_list!I:I,days!G536)+SUMIFS(user_list!O:O,user_list!F:F,"&lt;="&amp;A536,user_list!G:G,"&gt;="&amp;A536,user_list!I:I,days!G536-1)</f>
        <v>0</v>
      </c>
      <c r="E536" s="26">
        <f>COUNTIF(user_list!G:G,A536)</f>
        <v>0</v>
      </c>
      <c r="F536" s="48">
        <f t="shared" si="16"/>
        <v>6</v>
      </c>
      <c r="G536" s="48">
        <f t="shared" si="17"/>
        <v>2016</v>
      </c>
    </row>
    <row r="537" spans="1:7" x14ac:dyDescent="0.3">
      <c r="A537" s="51">
        <v>42540</v>
      </c>
      <c r="B537">
        <f>SUMIFS(user_list!O:O,user_list!F:F,"&lt;="&amp;A537,user_list!G:G,"&gt;="&amp;A537)</f>
        <v>0.27341772151898741</v>
      </c>
      <c r="C537">
        <f>SUMIFS(user_list!P:P,user_list!F:F,"&lt;="&amp;A537,user_list!G:G,"&gt;="&amp;A537)</f>
        <v>0.68354430379746833</v>
      </c>
      <c r="D537">
        <f>SUMIFS(user_list!O:O,user_list!F:F,"&lt;="&amp;A537,user_list!G:G,"&gt;="&amp;A537,user_list!I:I,days!G537)+SUMIFS(user_list!O:O,user_list!F:F,"&lt;="&amp;A537,user_list!G:G,"&gt;="&amp;A537,user_list!I:I,days!G537-1)</f>
        <v>0</v>
      </c>
      <c r="E537" s="26">
        <f>COUNTIF(user_list!G:G,A537)</f>
        <v>0</v>
      </c>
      <c r="F537" s="48">
        <f t="shared" si="16"/>
        <v>6</v>
      </c>
      <c r="G537" s="48">
        <f t="shared" si="17"/>
        <v>2016</v>
      </c>
    </row>
    <row r="538" spans="1:7" x14ac:dyDescent="0.3">
      <c r="A538" s="51">
        <v>42541</v>
      </c>
      <c r="B538">
        <f>SUMIFS(user_list!O:O,user_list!F:F,"&lt;="&amp;A538,user_list!G:G,"&gt;="&amp;A538)</f>
        <v>0.27341772151898741</v>
      </c>
      <c r="C538">
        <f>SUMIFS(user_list!P:P,user_list!F:F,"&lt;="&amp;A538,user_list!G:G,"&gt;="&amp;A538)</f>
        <v>0.68354430379746833</v>
      </c>
      <c r="D538">
        <f>SUMIFS(user_list!O:O,user_list!F:F,"&lt;="&amp;A538,user_list!G:G,"&gt;="&amp;A538,user_list!I:I,days!G538)+SUMIFS(user_list!O:O,user_list!F:F,"&lt;="&amp;A538,user_list!G:G,"&gt;="&amp;A538,user_list!I:I,days!G538-1)</f>
        <v>0</v>
      </c>
      <c r="E538" s="26">
        <f>COUNTIF(user_list!G:G,A538)</f>
        <v>0</v>
      </c>
      <c r="F538" s="48">
        <f t="shared" si="16"/>
        <v>6</v>
      </c>
      <c r="G538" s="48">
        <f t="shared" si="17"/>
        <v>2016</v>
      </c>
    </row>
    <row r="539" spans="1:7" x14ac:dyDescent="0.3">
      <c r="A539" s="51">
        <v>42542</v>
      </c>
      <c r="B539">
        <f>SUMIFS(user_list!O:O,user_list!F:F,"&lt;="&amp;A539,user_list!G:G,"&gt;="&amp;A539)</f>
        <v>0.27341772151898741</v>
      </c>
      <c r="C539">
        <f>SUMIFS(user_list!P:P,user_list!F:F,"&lt;="&amp;A539,user_list!G:G,"&gt;="&amp;A539)</f>
        <v>0.68354430379746833</v>
      </c>
      <c r="D539">
        <f>SUMIFS(user_list!O:O,user_list!F:F,"&lt;="&amp;A539,user_list!G:G,"&gt;="&amp;A539,user_list!I:I,days!G539)+SUMIFS(user_list!O:O,user_list!F:F,"&lt;="&amp;A539,user_list!G:G,"&gt;="&amp;A539,user_list!I:I,days!G539-1)</f>
        <v>0</v>
      </c>
      <c r="E539" s="26">
        <f>COUNTIF(user_list!G:G,A539)</f>
        <v>0</v>
      </c>
      <c r="F539" s="48">
        <f t="shared" si="16"/>
        <v>6</v>
      </c>
      <c r="G539" s="48">
        <f t="shared" si="17"/>
        <v>2016</v>
      </c>
    </row>
    <row r="540" spans="1:7" x14ac:dyDescent="0.3">
      <c r="A540" s="51">
        <v>42543</v>
      </c>
      <c r="B540">
        <f>SUMIFS(user_list!O:O,user_list!F:F,"&lt;="&amp;A540,user_list!G:G,"&gt;="&amp;A540)</f>
        <v>0.27341772151898741</v>
      </c>
      <c r="C540">
        <f>SUMIFS(user_list!P:P,user_list!F:F,"&lt;="&amp;A540,user_list!G:G,"&gt;="&amp;A540)</f>
        <v>0.68354430379746833</v>
      </c>
      <c r="D540">
        <f>SUMIFS(user_list!O:O,user_list!F:F,"&lt;="&amp;A540,user_list!G:G,"&gt;="&amp;A540,user_list!I:I,days!G540)+SUMIFS(user_list!O:O,user_list!F:F,"&lt;="&amp;A540,user_list!G:G,"&gt;="&amp;A540,user_list!I:I,days!G540-1)</f>
        <v>0</v>
      </c>
      <c r="E540" s="26">
        <f>COUNTIF(user_list!G:G,A540)</f>
        <v>0</v>
      </c>
      <c r="F540" s="48">
        <f t="shared" si="16"/>
        <v>6</v>
      </c>
      <c r="G540" s="48">
        <f t="shared" si="17"/>
        <v>2016</v>
      </c>
    </row>
    <row r="541" spans="1:7" x14ac:dyDescent="0.3">
      <c r="A541" s="51">
        <v>42544</v>
      </c>
      <c r="B541">
        <f>SUMIFS(user_list!O:O,user_list!F:F,"&lt;="&amp;A541,user_list!G:G,"&gt;="&amp;A541)</f>
        <v>0.27341772151898741</v>
      </c>
      <c r="C541">
        <f>SUMIFS(user_list!P:P,user_list!F:F,"&lt;="&amp;A541,user_list!G:G,"&gt;="&amp;A541)</f>
        <v>0.68354430379746833</v>
      </c>
      <c r="D541">
        <f>SUMIFS(user_list!O:O,user_list!F:F,"&lt;="&amp;A541,user_list!G:G,"&gt;="&amp;A541,user_list!I:I,days!G541)+SUMIFS(user_list!O:O,user_list!F:F,"&lt;="&amp;A541,user_list!G:G,"&gt;="&amp;A541,user_list!I:I,days!G541-1)</f>
        <v>0</v>
      </c>
      <c r="E541" s="26">
        <f>COUNTIF(user_list!G:G,A541)</f>
        <v>0</v>
      </c>
      <c r="F541" s="48">
        <f t="shared" si="16"/>
        <v>6</v>
      </c>
      <c r="G541" s="48">
        <f t="shared" si="17"/>
        <v>2016</v>
      </c>
    </row>
    <row r="542" spans="1:7" x14ac:dyDescent="0.3">
      <c r="A542" s="51">
        <v>42545</v>
      </c>
      <c r="B542">
        <f>SUMIFS(user_list!O:O,user_list!F:F,"&lt;="&amp;A542,user_list!G:G,"&gt;="&amp;A542)</f>
        <v>0.27341772151898741</v>
      </c>
      <c r="C542">
        <f>SUMIFS(user_list!P:P,user_list!F:F,"&lt;="&amp;A542,user_list!G:G,"&gt;="&amp;A542)</f>
        <v>0.68354430379746833</v>
      </c>
      <c r="D542">
        <f>SUMIFS(user_list!O:O,user_list!F:F,"&lt;="&amp;A542,user_list!G:G,"&gt;="&amp;A542,user_list!I:I,days!G542)+SUMIFS(user_list!O:O,user_list!F:F,"&lt;="&amp;A542,user_list!G:G,"&gt;="&amp;A542,user_list!I:I,days!G542-1)</f>
        <v>0</v>
      </c>
      <c r="E542" s="26">
        <f>COUNTIF(user_list!G:G,A542)</f>
        <v>0</v>
      </c>
      <c r="F542" s="48">
        <f t="shared" si="16"/>
        <v>6</v>
      </c>
      <c r="G542" s="48">
        <f t="shared" si="17"/>
        <v>2016</v>
      </c>
    </row>
    <row r="543" spans="1:7" x14ac:dyDescent="0.3">
      <c r="A543" s="51">
        <v>42546</v>
      </c>
      <c r="B543">
        <f>SUMIFS(user_list!O:O,user_list!F:F,"&lt;="&amp;A543,user_list!G:G,"&gt;="&amp;A543)</f>
        <v>0.27341772151898741</v>
      </c>
      <c r="C543">
        <f>SUMIFS(user_list!P:P,user_list!F:F,"&lt;="&amp;A543,user_list!G:G,"&gt;="&amp;A543)</f>
        <v>0.68354430379746833</v>
      </c>
      <c r="D543">
        <f>SUMIFS(user_list!O:O,user_list!F:F,"&lt;="&amp;A543,user_list!G:G,"&gt;="&amp;A543,user_list!I:I,days!G543)+SUMIFS(user_list!O:O,user_list!F:F,"&lt;="&amp;A543,user_list!G:G,"&gt;="&amp;A543,user_list!I:I,days!G543-1)</f>
        <v>0</v>
      </c>
      <c r="E543" s="26">
        <f>COUNTIF(user_list!G:G,A543)</f>
        <v>0</v>
      </c>
      <c r="F543" s="48">
        <f t="shared" si="16"/>
        <v>6</v>
      </c>
      <c r="G543" s="48">
        <f t="shared" si="17"/>
        <v>2016</v>
      </c>
    </row>
    <row r="544" spans="1:7" x14ac:dyDescent="0.3">
      <c r="A544" s="51">
        <v>42547</v>
      </c>
      <c r="B544">
        <f>SUMIFS(user_list!O:O,user_list!F:F,"&lt;="&amp;A544,user_list!G:G,"&gt;="&amp;A544)</f>
        <v>0.27341772151898741</v>
      </c>
      <c r="C544">
        <f>SUMIFS(user_list!P:P,user_list!F:F,"&lt;="&amp;A544,user_list!G:G,"&gt;="&amp;A544)</f>
        <v>0.68354430379746833</v>
      </c>
      <c r="D544">
        <f>SUMIFS(user_list!O:O,user_list!F:F,"&lt;="&amp;A544,user_list!G:G,"&gt;="&amp;A544,user_list!I:I,days!G544)+SUMIFS(user_list!O:O,user_list!F:F,"&lt;="&amp;A544,user_list!G:G,"&gt;="&amp;A544,user_list!I:I,days!G544-1)</f>
        <v>0</v>
      </c>
      <c r="E544" s="26">
        <f>COUNTIF(user_list!G:G,A544)</f>
        <v>0</v>
      </c>
      <c r="F544" s="48">
        <f t="shared" si="16"/>
        <v>6</v>
      </c>
      <c r="G544" s="48">
        <f t="shared" si="17"/>
        <v>2016</v>
      </c>
    </row>
    <row r="545" spans="1:7" x14ac:dyDescent="0.3">
      <c r="A545" s="51">
        <v>42548</v>
      </c>
      <c r="B545">
        <f>SUMIFS(user_list!O:O,user_list!F:F,"&lt;="&amp;A545,user_list!G:G,"&gt;="&amp;A545)</f>
        <v>0.27341772151898741</v>
      </c>
      <c r="C545">
        <f>SUMIFS(user_list!P:P,user_list!F:F,"&lt;="&amp;A545,user_list!G:G,"&gt;="&amp;A545)</f>
        <v>0.68354430379746833</v>
      </c>
      <c r="D545">
        <f>SUMIFS(user_list!O:O,user_list!F:F,"&lt;="&amp;A545,user_list!G:G,"&gt;="&amp;A545,user_list!I:I,days!G545)+SUMIFS(user_list!O:O,user_list!F:F,"&lt;="&amp;A545,user_list!G:G,"&gt;="&amp;A545,user_list!I:I,days!G545-1)</f>
        <v>0</v>
      </c>
      <c r="E545" s="26">
        <f>COUNTIF(user_list!G:G,A545)</f>
        <v>0</v>
      </c>
      <c r="F545" s="48">
        <f t="shared" si="16"/>
        <v>6</v>
      </c>
      <c r="G545" s="48">
        <f t="shared" si="17"/>
        <v>2016</v>
      </c>
    </row>
    <row r="546" spans="1:7" x14ac:dyDescent="0.3">
      <c r="A546" s="51">
        <v>42549</v>
      </c>
      <c r="B546">
        <f>SUMIFS(user_list!O:O,user_list!F:F,"&lt;="&amp;A546,user_list!G:G,"&gt;="&amp;A546)</f>
        <v>0.27341772151898741</v>
      </c>
      <c r="C546">
        <f>SUMIFS(user_list!P:P,user_list!F:F,"&lt;="&amp;A546,user_list!G:G,"&gt;="&amp;A546)</f>
        <v>0.68354430379746833</v>
      </c>
      <c r="D546">
        <f>SUMIFS(user_list!O:O,user_list!F:F,"&lt;="&amp;A546,user_list!G:G,"&gt;="&amp;A546,user_list!I:I,days!G546)+SUMIFS(user_list!O:O,user_list!F:F,"&lt;="&amp;A546,user_list!G:G,"&gt;="&amp;A546,user_list!I:I,days!G546-1)</f>
        <v>0</v>
      </c>
      <c r="E546" s="26">
        <f>COUNTIF(user_list!G:G,A546)</f>
        <v>1</v>
      </c>
      <c r="F546" s="48">
        <f t="shared" si="16"/>
        <v>6</v>
      </c>
      <c r="G546" s="48">
        <f t="shared" si="17"/>
        <v>2016</v>
      </c>
    </row>
    <row r="547" spans="1:7" x14ac:dyDescent="0.3">
      <c r="A547" s="51">
        <v>42550</v>
      </c>
      <c r="B547">
        <f>SUMIFS(user_list!O:O,user_list!F:F,"&lt;="&amp;A547,user_list!G:G,"&gt;="&amp;A547)</f>
        <v>0</v>
      </c>
      <c r="C547">
        <f>SUMIFS(user_list!P:P,user_list!F:F,"&lt;="&amp;A547,user_list!G:G,"&gt;="&amp;A547)</f>
        <v>0</v>
      </c>
      <c r="D547">
        <f>SUMIFS(user_list!O:O,user_list!F:F,"&lt;="&amp;A547,user_list!G:G,"&gt;="&amp;A547,user_list!I:I,days!G547)+SUMIFS(user_list!O:O,user_list!F:F,"&lt;="&amp;A547,user_list!G:G,"&gt;="&amp;A547,user_list!I:I,days!G547-1)</f>
        <v>0</v>
      </c>
      <c r="E547" s="26">
        <f>COUNTIF(user_list!G:G,A547)</f>
        <v>0</v>
      </c>
      <c r="F547" s="48">
        <f t="shared" si="16"/>
        <v>6</v>
      </c>
      <c r="G547" s="48">
        <f t="shared" si="17"/>
        <v>2016</v>
      </c>
    </row>
    <row r="548" spans="1:7" x14ac:dyDescent="0.3">
      <c r="A548" s="51">
        <v>42551</v>
      </c>
      <c r="B548">
        <f>SUMIFS(user_list!O:O,user_list!F:F,"&lt;="&amp;A548,user_list!G:G,"&gt;="&amp;A548)</f>
        <v>0</v>
      </c>
      <c r="C548">
        <f>SUMIFS(user_list!P:P,user_list!F:F,"&lt;="&amp;A548,user_list!G:G,"&gt;="&amp;A548)</f>
        <v>0</v>
      </c>
      <c r="D548">
        <f>SUMIFS(user_list!O:O,user_list!F:F,"&lt;="&amp;A548,user_list!G:G,"&gt;="&amp;A548,user_list!I:I,days!G548)+SUMIFS(user_list!O:O,user_list!F:F,"&lt;="&amp;A548,user_list!G:G,"&gt;="&amp;A548,user_list!I:I,days!G548-1)</f>
        <v>0</v>
      </c>
      <c r="E548" s="26">
        <f>COUNTIF(user_list!G:G,A548)</f>
        <v>0</v>
      </c>
      <c r="F548" s="48">
        <f t="shared" si="16"/>
        <v>6</v>
      </c>
      <c r="G548" s="48">
        <f t="shared" si="17"/>
        <v>2016</v>
      </c>
    </row>
    <row r="549" spans="1:7" x14ac:dyDescent="0.3">
      <c r="A549" s="51">
        <v>42552</v>
      </c>
      <c r="B549">
        <f>SUMIFS(user_list!O:O,user_list!F:F,"&lt;="&amp;A549,user_list!G:G,"&gt;="&amp;A549)</f>
        <v>1.04</v>
      </c>
      <c r="C549">
        <f>SUMIFS(user_list!P:P,user_list!F:F,"&lt;="&amp;A549,user_list!G:G,"&gt;="&amp;A549)</f>
        <v>2.6</v>
      </c>
      <c r="D549">
        <f>SUMIFS(user_list!O:O,user_list!F:F,"&lt;="&amp;A549,user_list!G:G,"&gt;="&amp;A549,user_list!I:I,days!G549)+SUMIFS(user_list!O:O,user_list!F:F,"&lt;="&amp;A549,user_list!G:G,"&gt;="&amp;A549,user_list!I:I,days!G549-1)</f>
        <v>1.04</v>
      </c>
      <c r="E549" s="26">
        <f>COUNTIF(user_list!G:G,A549)</f>
        <v>0</v>
      </c>
      <c r="F549" s="48">
        <f t="shared" si="16"/>
        <v>7</v>
      </c>
      <c r="G549" s="48">
        <f t="shared" si="17"/>
        <v>2016</v>
      </c>
    </row>
    <row r="550" spans="1:7" x14ac:dyDescent="0.3">
      <c r="A550" s="51">
        <v>42553</v>
      </c>
      <c r="B550">
        <f>SUMIFS(user_list!O:O,user_list!F:F,"&lt;="&amp;A550,user_list!G:G,"&gt;="&amp;A550)</f>
        <v>1.04</v>
      </c>
      <c r="C550">
        <f>SUMIFS(user_list!P:P,user_list!F:F,"&lt;="&amp;A550,user_list!G:G,"&gt;="&amp;A550)</f>
        <v>2.6</v>
      </c>
      <c r="D550">
        <f>SUMIFS(user_list!O:O,user_list!F:F,"&lt;="&amp;A550,user_list!G:G,"&gt;="&amp;A550,user_list!I:I,days!G550)+SUMIFS(user_list!O:O,user_list!F:F,"&lt;="&amp;A550,user_list!G:G,"&gt;="&amp;A550,user_list!I:I,days!G550-1)</f>
        <v>1.04</v>
      </c>
      <c r="E550" s="26">
        <f>COUNTIF(user_list!G:G,A550)</f>
        <v>0</v>
      </c>
      <c r="F550" s="48">
        <f t="shared" si="16"/>
        <v>7</v>
      </c>
      <c r="G550" s="48">
        <f t="shared" si="17"/>
        <v>2016</v>
      </c>
    </row>
    <row r="551" spans="1:7" x14ac:dyDescent="0.3">
      <c r="A551" s="51">
        <v>42554</v>
      </c>
      <c r="B551">
        <f>SUMIFS(user_list!O:O,user_list!F:F,"&lt;="&amp;A551,user_list!G:G,"&gt;="&amp;A551)</f>
        <v>1.04</v>
      </c>
      <c r="C551">
        <f>SUMIFS(user_list!P:P,user_list!F:F,"&lt;="&amp;A551,user_list!G:G,"&gt;="&amp;A551)</f>
        <v>2.6</v>
      </c>
      <c r="D551">
        <f>SUMIFS(user_list!O:O,user_list!F:F,"&lt;="&amp;A551,user_list!G:G,"&gt;="&amp;A551,user_list!I:I,days!G551)+SUMIFS(user_list!O:O,user_list!F:F,"&lt;="&amp;A551,user_list!G:G,"&gt;="&amp;A551,user_list!I:I,days!G551-1)</f>
        <v>1.04</v>
      </c>
      <c r="E551" s="26">
        <f>COUNTIF(user_list!G:G,A551)</f>
        <v>0</v>
      </c>
      <c r="F551" s="48">
        <f t="shared" si="16"/>
        <v>7</v>
      </c>
      <c r="G551" s="48">
        <f t="shared" si="17"/>
        <v>2016</v>
      </c>
    </row>
    <row r="552" spans="1:7" x14ac:dyDescent="0.3">
      <c r="A552" s="51">
        <v>42555</v>
      </c>
      <c r="B552">
        <f>SUMIFS(user_list!O:O,user_list!F:F,"&lt;="&amp;A552,user_list!G:G,"&gt;="&amp;A552)</f>
        <v>1.04</v>
      </c>
      <c r="C552">
        <f>SUMIFS(user_list!P:P,user_list!F:F,"&lt;="&amp;A552,user_list!G:G,"&gt;="&amp;A552)</f>
        <v>2.6</v>
      </c>
      <c r="D552">
        <f>SUMIFS(user_list!O:O,user_list!F:F,"&lt;="&amp;A552,user_list!G:G,"&gt;="&amp;A552,user_list!I:I,days!G552)+SUMIFS(user_list!O:O,user_list!F:F,"&lt;="&amp;A552,user_list!G:G,"&gt;="&amp;A552,user_list!I:I,days!G552-1)</f>
        <v>1.04</v>
      </c>
      <c r="E552" s="26">
        <f>COUNTIF(user_list!G:G,A552)</f>
        <v>0</v>
      </c>
      <c r="F552" s="48">
        <f t="shared" si="16"/>
        <v>7</v>
      </c>
      <c r="G552" s="48">
        <f t="shared" si="17"/>
        <v>2016</v>
      </c>
    </row>
    <row r="553" spans="1:7" x14ac:dyDescent="0.3">
      <c r="A553" s="51">
        <v>42556</v>
      </c>
      <c r="B553">
        <f>SUMIFS(user_list!O:O,user_list!F:F,"&lt;="&amp;A553,user_list!G:G,"&gt;="&amp;A553)</f>
        <v>1.04</v>
      </c>
      <c r="C553">
        <f>SUMIFS(user_list!P:P,user_list!F:F,"&lt;="&amp;A553,user_list!G:G,"&gt;="&amp;A553)</f>
        <v>2.6</v>
      </c>
      <c r="D553">
        <f>SUMIFS(user_list!O:O,user_list!F:F,"&lt;="&amp;A553,user_list!G:G,"&gt;="&amp;A553,user_list!I:I,days!G553)+SUMIFS(user_list!O:O,user_list!F:F,"&lt;="&amp;A553,user_list!G:G,"&gt;="&amp;A553,user_list!I:I,days!G553-1)</f>
        <v>1.04</v>
      </c>
      <c r="E553" s="26">
        <f>COUNTIF(user_list!G:G,A553)</f>
        <v>1</v>
      </c>
      <c r="F553" s="48">
        <f t="shared" si="16"/>
        <v>7</v>
      </c>
      <c r="G553" s="48">
        <f t="shared" si="17"/>
        <v>2016</v>
      </c>
    </row>
    <row r="554" spans="1:7" x14ac:dyDescent="0.3">
      <c r="A554" s="51">
        <v>42557</v>
      </c>
      <c r="B554">
        <f>SUMIFS(user_list!O:O,user_list!F:F,"&lt;="&amp;A554,user_list!G:G,"&gt;="&amp;A554)</f>
        <v>0</v>
      </c>
      <c r="C554">
        <f>SUMIFS(user_list!P:P,user_list!F:F,"&lt;="&amp;A554,user_list!G:G,"&gt;="&amp;A554)</f>
        <v>0</v>
      </c>
      <c r="D554">
        <f>SUMIFS(user_list!O:O,user_list!F:F,"&lt;="&amp;A554,user_list!G:G,"&gt;="&amp;A554,user_list!I:I,days!G554)+SUMIFS(user_list!O:O,user_list!F:F,"&lt;="&amp;A554,user_list!G:G,"&gt;="&amp;A554,user_list!I:I,days!G554-1)</f>
        <v>0</v>
      </c>
      <c r="E554" s="26">
        <f>COUNTIF(user_list!G:G,A554)</f>
        <v>0</v>
      </c>
      <c r="F554" s="48">
        <f t="shared" si="16"/>
        <v>7</v>
      </c>
      <c r="G554" s="48">
        <f t="shared" si="17"/>
        <v>2016</v>
      </c>
    </row>
    <row r="555" spans="1:7" x14ac:dyDescent="0.3">
      <c r="A555" s="51">
        <v>42558</v>
      </c>
      <c r="B555">
        <f>SUMIFS(user_list!O:O,user_list!F:F,"&lt;="&amp;A555,user_list!G:G,"&gt;="&amp;A555)</f>
        <v>0</v>
      </c>
      <c r="C555">
        <f>SUMIFS(user_list!P:P,user_list!F:F,"&lt;="&amp;A555,user_list!G:G,"&gt;="&amp;A555)</f>
        <v>0</v>
      </c>
      <c r="D555">
        <f>SUMIFS(user_list!O:O,user_list!F:F,"&lt;="&amp;A555,user_list!G:G,"&gt;="&amp;A555,user_list!I:I,days!G555)+SUMIFS(user_list!O:O,user_list!F:F,"&lt;="&amp;A555,user_list!G:G,"&gt;="&amp;A555,user_list!I:I,days!G555-1)</f>
        <v>0</v>
      </c>
      <c r="E555" s="26">
        <f>COUNTIF(user_list!G:G,A555)</f>
        <v>0</v>
      </c>
      <c r="F555" s="48">
        <f t="shared" si="16"/>
        <v>7</v>
      </c>
      <c r="G555" s="48">
        <f t="shared" si="17"/>
        <v>2016</v>
      </c>
    </row>
    <row r="556" spans="1:7" x14ac:dyDescent="0.3">
      <c r="A556" s="51">
        <v>42559</v>
      </c>
      <c r="B556">
        <f>SUMIFS(user_list!O:O,user_list!F:F,"&lt;="&amp;A556,user_list!G:G,"&gt;="&amp;A556)</f>
        <v>0</v>
      </c>
      <c r="C556">
        <f>SUMIFS(user_list!P:P,user_list!F:F,"&lt;="&amp;A556,user_list!G:G,"&gt;="&amp;A556)</f>
        <v>0</v>
      </c>
      <c r="D556">
        <f>SUMIFS(user_list!O:O,user_list!F:F,"&lt;="&amp;A556,user_list!G:G,"&gt;="&amp;A556,user_list!I:I,days!G556)+SUMIFS(user_list!O:O,user_list!F:F,"&lt;="&amp;A556,user_list!G:G,"&gt;="&amp;A556,user_list!I:I,days!G556-1)</f>
        <v>0</v>
      </c>
      <c r="E556" s="26">
        <f>COUNTIF(user_list!G:G,A556)</f>
        <v>0</v>
      </c>
      <c r="F556" s="48">
        <f t="shared" si="16"/>
        <v>7</v>
      </c>
      <c r="G556" s="48">
        <f t="shared" si="17"/>
        <v>2016</v>
      </c>
    </row>
    <row r="557" spans="1:7" x14ac:dyDescent="0.3">
      <c r="A557" s="51">
        <v>42560</v>
      </c>
      <c r="B557">
        <f>SUMIFS(user_list!O:O,user_list!F:F,"&lt;="&amp;A557,user_list!G:G,"&gt;="&amp;A557)</f>
        <v>0</v>
      </c>
      <c r="C557">
        <f>SUMIFS(user_list!P:P,user_list!F:F,"&lt;="&amp;A557,user_list!G:G,"&gt;="&amp;A557)</f>
        <v>0</v>
      </c>
      <c r="D557">
        <f>SUMIFS(user_list!O:O,user_list!F:F,"&lt;="&amp;A557,user_list!G:G,"&gt;="&amp;A557,user_list!I:I,days!G557)+SUMIFS(user_list!O:O,user_list!F:F,"&lt;="&amp;A557,user_list!G:G,"&gt;="&amp;A557,user_list!I:I,days!G557-1)</f>
        <v>0</v>
      </c>
      <c r="E557" s="26">
        <f>COUNTIF(user_list!G:G,A557)</f>
        <v>0</v>
      </c>
      <c r="F557" s="48">
        <f t="shared" si="16"/>
        <v>7</v>
      </c>
      <c r="G557" s="48">
        <f t="shared" si="17"/>
        <v>2016</v>
      </c>
    </row>
    <row r="558" spans="1:7" x14ac:dyDescent="0.3">
      <c r="A558" s="51">
        <v>42561</v>
      </c>
      <c r="B558">
        <f>SUMIFS(user_list!O:O,user_list!F:F,"&lt;="&amp;A558,user_list!G:G,"&gt;="&amp;A558)</f>
        <v>0</v>
      </c>
      <c r="C558">
        <f>SUMIFS(user_list!P:P,user_list!F:F,"&lt;="&amp;A558,user_list!G:G,"&gt;="&amp;A558)</f>
        <v>0</v>
      </c>
      <c r="D558">
        <f>SUMIFS(user_list!O:O,user_list!F:F,"&lt;="&amp;A558,user_list!G:G,"&gt;="&amp;A558,user_list!I:I,days!G558)+SUMIFS(user_list!O:O,user_list!F:F,"&lt;="&amp;A558,user_list!G:G,"&gt;="&amp;A558,user_list!I:I,days!G558-1)</f>
        <v>0</v>
      </c>
      <c r="E558" s="26">
        <f>COUNTIF(user_list!G:G,A558)</f>
        <v>0</v>
      </c>
      <c r="F558" s="48">
        <f t="shared" si="16"/>
        <v>7</v>
      </c>
      <c r="G558" s="48">
        <f t="shared" si="17"/>
        <v>2016</v>
      </c>
    </row>
    <row r="559" spans="1:7" x14ac:dyDescent="0.3">
      <c r="A559" s="51">
        <v>42562</v>
      </c>
      <c r="B559">
        <f>SUMIFS(user_list!O:O,user_list!F:F,"&lt;="&amp;A559,user_list!G:G,"&gt;="&amp;A559)</f>
        <v>0</v>
      </c>
      <c r="C559">
        <f>SUMIFS(user_list!P:P,user_list!F:F,"&lt;="&amp;A559,user_list!G:G,"&gt;="&amp;A559)</f>
        <v>0</v>
      </c>
      <c r="D559">
        <f>SUMIFS(user_list!O:O,user_list!F:F,"&lt;="&amp;A559,user_list!G:G,"&gt;="&amp;A559,user_list!I:I,days!G559)+SUMIFS(user_list!O:O,user_list!F:F,"&lt;="&amp;A559,user_list!G:G,"&gt;="&amp;A559,user_list!I:I,days!G559-1)</f>
        <v>0</v>
      </c>
      <c r="E559" s="26">
        <f>COUNTIF(user_list!G:G,A559)</f>
        <v>0</v>
      </c>
      <c r="F559" s="48">
        <f t="shared" si="16"/>
        <v>7</v>
      </c>
      <c r="G559" s="48">
        <f t="shared" si="17"/>
        <v>2016</v>
      </c>
    </row>
    <row r="560" spans="1:7" x14ac:dyDescent="0.3">
      <c r="A560" s="51">
        <v>42563</v>
      </c>
      <c r="B560">
        <f>SUMIFS(user_list!O:O,user_list!F:F,"&lt;="&amp;A560,user_list!G:G,"&gt;="&amp;A560)</f>
        <v>0</v>
      </c>
      <c r="C560">
        <f>SUMIFS(user_list!P:P,user_list!F:F,"&lt;="&amp;A560,user_list!G:G,"&gt;="&amp;A560)</f>
        <v>0</v>
      </c>
      <c r="D560">
        <f>SUMIFS(user_list!O:O,user_list!F:F,"&lt;="&amp;A560,user_list!G:G,"&gt;="&amp;A560,user_list!I:I,days!G560)+SUMIFS(user_list!O:O,user_list!F:F,"&lt;="&amp;A560,user_list!G:G,"&gt;="&amp;A560,user_list!I:I,days!G560-1)</f>
        <v>0</v>
      </c>
      <c r="E560" s="26">
        <f>COUNTIF(user_list!G:G,A560)</f>
        <v>0</v>
      </c>
      <c r="F560" s="48">
        <f t="shared" si="16"/>
        <v>7</v>
      </c>
      <c r="G560" s="48">
        <f t="shared" si="17"/>
        <v>2016</v>
      </c>
    </row>
    <row r="561" spans="1:7" x14ac:dyDescent="0.3">
      <c r="A561" s="51">
        <v>42564</v>
      </c>
      <c r="B561">
        <f>SUMIFS(user_list!O:O,user_list!F:F,"&lt;="&amp;A561,user_list!G:G,"&gt;="&amp;A561)</f>
        <v>1.7896825396825393</v>
      </c>
      <c r="C561">
        <f>SUMIFS(user_list!P:P,user_list!F:F,"&lt;="&amp;A561,user_list!G:G,"&gt;="&amp;A561)</f>
        <v>4.4761904761904763</v>
      </c>
      <c r="D561">
        <f>SUMIFS(user_list!O:O,user_list!F:F,"&lt;="&amp;A561,user_list!G:G,"&gt;="&amp;A561,user_list!I:I,days!G561)+SUMIFS(user_list!O:O,user_list!F:F,"&lt;="&amp;A561,user_list!G:G,"&gt;="&amp;A561,user_list!I:I,days!G561-1)</f>
        <v>0</v>
      </c>
      <c r="E561" s="26">
        <f>COUNTIF(user_list!G:G,A561)</f>
        <v>0</v>
      </c>
      <c r="F561" s="48">
        <f t="shared" si="16"/>
        <v>7</v>
      </c>
      <c r="G561" s="48">
        <f t="shared" si="17"/>
        <v>2016</v>
      </c>
    </row>
    <row r="562" spans="1:7" x14ac:dyDescent="0.3">
      <c r="A562" s="51">
        <v>42565</v>
      </c>
      <c r="B562">
        <f>SUMIFS(user_list!O:O,user_list!F:F,"&lt;="&amp;A562,user_list!G:G,"&gt;="&amp;A562)</f>
        <v>1.7896825396825393</v>
      </c>
      <c r="C562">
        <f>SUMIFS(user_list!P:P,user_list!F:F,"&lt;="&amp;A562,user_list!G:G,"&gt;="&amp;A562)</f>
        <v>4.4761904761904763</v>
      </c>
      <c r="D562">
        <f>SUMIFS(user_list!O:O,user_list!F:F,"&lt;="&amp;A562,user_list!G:G,"&gt;="&amp;A562,user_list!I:I,days!G562)+SUMIFS(user_list!O:O,user_list!F:F,"&lt;="&amp;A562,user_list!G:G,"&gt;="&amp;A562,user_list!I:I,days!G562-1)</f>
        <v>0</v>
      </c>
      <c r="E562" s="26">
        <f>COUNTIF(user_list!G:G,A562)</f>
        <v>0</v>
      </c>
      <c r="F562" s="48">
        <f t="shared" si="16"/>
        <v>7</v>
      </c>
      <c r="G562" s="48">
        <f t="shared" si="17"/>
        <v>2016</v>
      </c>
    </row>
    <row r="563" spans="1:7" x14ac:dyDescent="0.3">
      <c r="A563" s="51">
        <v>42566</v>
      </c>
      <c r="B563">
        <f>SUMIFS(user_list!O:O,user_list!F:F,"&lt;="&amp;A563,user_list!G:G,"&gt;="&amp;A563)</f>
        <v>2.8296825396825391</v>
      </c>
      <c r="C563">
        <f>SUMIFS(user_list!P:P,user_list!F:F,"&lt;="&amp;A563,user_list!G:G,"&gt;="&amp;A563)</f>
        <v>7.0761904761904759</v>
      </c>
      <c r="D563">
        <f>SUMIFS(user_list!O:O,user_list!F:F,"&lt;="&amp;A563,user_list!G:G,"&gt;="&amp;A563,user_list!I:I,days!G563)+SUMIFS(user_list!O:O,user_list!F:F,"&lt;="&amp;A563,user_list!G:G,"&gt;="&amp;A563,user_list!I:I,days!G563-1)</f>
        <v>0</v>
      </c>
      <c r="E563" s="26">
        <f>COUNTIF(user_list!G:G,A563)</f>
        <v>1</v>
      </c>
      <c r="F563" s="48">
        <f t="shared" si="16"/>
        <v>7</v>
      </c>
      <c r="G563" s="48">
        <f t="shared" si="17"/>
        <v>2016</v>
      </c>
    </row>
    <row r="564" spans="1:7" x14ac:dyDescent="0.3">
      <c r="A564" s="51">
        <v>42567</v>
      </c>
      <c r="B564">
        <f>SUMIFS(user_list!O:O,user_list!F:F,"&lt;="&amp;A564,user_list!G:G,"&gt;="&amp;A564)</f>
        <v>1.0963492063492064</v>
      </c>
      <c r="C564">
        <f>SUMIFS(user_list!P:P,user_list!F:F,"&lt;="&amp;A564,user_list!G:G,"&gt;="&amp;A564)</f>
        <v>2.7428571428571429</v>
      </c>
      <c r="D564">
        <f>SUMIFS(user_list!O:O,user_list!F:F,"&lt;="&amp;A564,user_list!G:G,"&gt;="&amp;A564,user_list!I:I,days!G564)+SUMIFS(user_list!O:O,user_list!F:F,"&lt;="&amp;A564,user_list!G:G,"&gt;="&amp;A564,user_list!I:I,days!G564-1)</f>
        <v>0</v>
      </c>
      <c r="E564" s="26">
        <f>COUNTIF(user_list!G:G,A564)</f>
        <v>0</v>
      </c>
      <c r="F564" s="48">
        <f t="shared" si="16"/>
        <v>7</v>
      </c>
      <c r="G564" s="48">
        <f t="shared" si="17"/>
        <v>2016</v>
      </c>
    </row>
    <row r="565" spans="1:7" x14ac:dyDescent="0.3">
      <c r="A565" s="51">
        <v>42568</v>
      </c>
      <c r="B565">
        <f>SUMIFS(user_list!O:O,user_list!F:F,"&lt;="&amp;A565,user_list!G:G,"&gt;="&amp;A565)</f>
        <v>1.0963492063492064</v>
      </c>
      <c r="C565">
        <f>SUMIFS(user_list!P:P,user_list!F:F,"&lt;="&amp;A565,user_list!G:G,"&gt;="&amp;A565)</f>
        <v>2.7428571428571429</v>
      </c>
      <c r="D565">
        <f>SUMIFS(user_list!O:O,user_list!F:F,"&lt;="&amp;A565,user_list!G:G,"&gt;="&amp;A565,user_list!I:I,days!G565)+SUMIFS(user_list!O:O,user_list!F:F,"&lt;="&amp;A565,user_list!G:G,"&gt;="&amp;A565,user_list!I:I,days!G565-1)</f>
        <v>0</v>
      </c>
      <c r="E565" s="26">
        <f>COUNTIF(user_list!G:G,A565)</f>
        <v>0</v>
      </c>
      <c r="F565" s="48">
        <f t="shared" si="16"/>
        <v>7</v>
      </c>
      <c r="G565" s="48">
        <f t="shared" si="17"/>
        <v>2016</v>
      </c>
    </row>
    <row r="566" spans="1:7" x14ac:dyDescent="0.3">
      <c r="A566" s="51">
        <v>42569</v>
      </c>
      <c r="B566">
        <f>SUMIFS(user_list!O:O,user_list!F:F,"&lt;="&amp;A566,user_list!G:G,"&gt;="&amp;A566)</f>
        <v>1.0963492063492064</v>
      </c>
      <c r="C566">
        <f>SUMIFS(user_list!P:P,user_list!F:F,"&lt;="&amp;A566,user_list!G:G,"&gt;="&amp;A566)</f>
        <v>2.7428571428571429</v>
      </c>
      <c r="D566">
        <f>SUMIFS(user_list!O:O,user_list!F:F,"&lt;="&amp;A566,user_list!G:G,"&gt;="&amp;A566,user_list!I:I,days!G566)+SUMIFS(user_list!O:O,user_list!F:F,"&lt;="&amp;A566,user_list!G:G,"&gt;="&amp;A566,user_list!I:I,days!G566-1)</f>
        <v>0</v>
      </c>
      <c r="E566" s="26">
        <f>COUNTIF(user_list!G:G,A566)</f>
        <v>0</v>
      </c>
      <c r="F566" s="48">
        <f t="shared" si="16"/>
        <v>7</v>
      </c>
      <c r="G566" s="48">
        <f t="shared" si="17"/>
        <v>2016</v>
      </c>
    </row>
    <row r="567" spans="1:7" x14ac:dyDescent="0.3">
      <c r="A567" s="51">
        <v>42570</v>
      </c>
      <c r="B567">
        <f>SUMIFS(user_list!O:O,user_list!F:F,"&lt;="&amp;A567,user_list!G:G,"&gt;="&amp;A567)</f>
        <v>1.0963492063492064</v>
      </c>
      <c r="C567">
        <f>SUMIFS(user_list!P:P,user_list!F:F,"&lt;="&amp;A567,user_list!G:G,"&gt;="&amp;A567)</f>
        <v>2.7428571428571429</v>
      </c>
      <c r="D567">
        <f>SUMIFS(user_list!O:O,user_list!F:F,"&lt;="&amp;A567,user_list!G:G,"&gt;="&amp;A567,user_list!I:I,days!G567)+SUMIFS(user_list!O:O,user_list!F:F,"&lt;="&amp;A567,user_list!G:G,"&gt;="&amp;A567,user_list!I:I,days!G567-1)</f>
        <v>0</v>
      </c>
      <c r="E567" s="26">
        <f>COUNTIF(user_list!G:G,A567)</f>
        <v>2</v>
      </c>
      <c r="F567" s="48">
        <f t="shared" si="16"/>
        <v>7</v>
      </c>
      <c r="G567" s="48">
        <f t="shared" si="17"/>
        <v>2016</v>
      </c>
    </row>
    <row r="568" spans="1:7" x14ac:dyDescent="0.3">
      <c r="A568" s="51">
        <v>42571</v>
      </c>
      <c r="B568">
        <f>SUMIFS(user_list!O:O,user_list!F:F,"&lt;="&amp;A568,user_list!G:G,"&gt;="&amp;A568)</f>
        <v>0</v>
      </c>
      <c r="C568">
        <f>SUMIFS(user_list!P:P,user_list!F:F,"&lt;="&amp;A568,user_list!G:G,"&gt;="&amp;A568)</f>
        <v>0</v>
      </c>
      <c r="D568">
        <f>SUMIFS(user_list!O:O,user_list!F:F,"&lt;="&amp;A568,user_list!G:G,"&gt;="&amp;A568,user_list!I:I,days!G568)+SUMIFS(user_list!O:O,user_list!F:F,"&lt;="&amp;A568,user_list!G:G,"&gt;="&amp;A568,user_list!I:I,days!G568-1)</f>
        <v>0</v>
      </c>
      <c r="E568" s="26">
        <f>COUNTIF(user_list!G:G,A568)</f>
        <v>0</v>
      </c>
      <c r="F568" s="48">
        <f t="shared" si="16"/>
        <v>7</v>
      </c>
      <c r="G568" s="48">
        <f t="shared" si="17"/>
        <v>2016</v>
      </c>
    </row>
    <row r="569" spans="1:7" x14ac:dyDescent="0.3">
      <c r="A569" s="51">
        <v>42572</v>
      </c>
      <c r="B569">
        <f>SUMIFS(user_list!O:O,user_list!F:F,"&lt;="&amp;A569,user_list!G:G,"&gt;="&amp;A569)</f>
        <v>0</v>
      </c>
      <c r="C569">
        <f>SUMIFS(user_list!P:P,user_list!F:F,"&lt;="&amp;A569,user_list!G:G,"&gt;="&amp;A569)</f>
        <v>0</v>
      </c>
      <c r="D569">
        <f>SUMIFS(user_list!O:O,user_list!F:F,"&lt;="&amp;A569,user_list!G:G,"&gt;="&amp;A569,user_list!I:I,days!G569)+SUMIFS(user_list!O:O,user_list!F:F,"&lt;="&amp;A569,user_list!G:G,"&gt;="&amp;A569,user_list!I:I,days!G569-1)</f>
        <v>0</v>
      </c>
      <c r="E569" s="26">
        <f>COUNTIF(user_list!G:G,A569)</f>
        <v>0</v>
      </c>
      <c r="F569" s="48">
        <f t="shared" si="16"/>
        <v>7</v>
      </c>
      <c r="G569" s="48">
        <f t="shared" si="17"/>
        <v>2016</v>
      </c>
    </row>
    <row r="570" spans="1:7" x14ac:dyDescent="0.3">
      <c r="A570" s="51">
        <v>42573</v>
      </c>
      <c r="B570">
        <f>SUMIFS(user_list!O:O,user_list!F:F,"&lt;="&amp;A570,user_list!G:G,"&gt;="&amp;A570)</f>
        <v>0</v>
      </c>
      <c r="C570">
        <f>SUMIFS(user_list!P:P,user_list!F:F,"&lt;="&amp;A570,user_list!G:G,"&gt;="&amp;A570)</f>
        <v>0</v>
      </c>
      <c r="D570">
        <f>SUMIFS(user_list!O:O,user_list!F:F,"&lt;="&amp;A570,user_list!G:G,"&gt;="&amp;A570,user_list!I:I,days!G570)+SUMIFS(user_list!O:O,user_list!F:F,"&lt;="&amp;A570,user_list!G:G,"&gt;="&amp;A570,user_list!I:I,days!G570-1)</f>
        <v>0</v>
      </c>
      <c r="E570" s="26">
        <f>COUNTIF(user_list!G:G,A570)</f>
        <v>0</v>
      </c>
      <c r="F570" s="48">
        <f t="shared" si="16"/>
        <v>7</v>
      </c>
      <c r="G570" s="48">
        <f t="shared" si="17"/>
        <v>2016</v>
      </c>
    </row>
    <row r="571" spans="1:7" x14ac:dyDescent="0.3">
      <c r="A571" s="51">
        <v>42574</v>
      </c>
      <c r="B571">
        <f>SUMIFS(user_list!O:O,user_list!F:F,"&lt;="&amp;A571,user_list!G:G,"&gt;="&amp;A571)</f>
        <v>0</v>
      </c>
      <c r="C571">
        <f>SUMIFS(user_list!P:P,user_list!F:F,"&lt;="&amp;A571,user_list!G:G,"&gt;="&amp;A571)</f>
        <v>0</v>
      </c>
      <c r="D571">
        <f>SUMIFS(user_list!O:O,user_list!F:F,"&lt;="&amp;A571,user_list!G:G,"&gt;="&amp;A571,user_list!I:I,days!G571)+SUMIFS(user_list!O:O,user_list!F:F,"&lt;="&amp;A571,user_list!G:G,"&gt;="&amp;A571,user_list!I:I,days!G571-1)</f>
        <v>0</v>
      </c>
      <c r="E571" s="26">
        <f>COUNTIF(user_list!G:G,A571)</f>
        <v>0</v>
      </c>
      <c r="F571" s="48">
        <f t="shared" si="16"/>
        <v>7</v>
      </c>
      <c r="G571" s="48">
        <f t="shared" si="17"/>
        <v>2016</v>
      </c>
    </row>
    <row r="572" spans="1:7" x14ac:dyDescent="0.3">
      <c r="A572" s="51">
        <v>42575</v>
      </c>
      <c r="B572">
        <f>SUMIFS(user_list!O:O,user_list!F:F,"&lt;="&amp;A572,user_list!G:G,"&gt;="&amp;A572)</f>
        <v>0</v>
      </c>
      <c r="C572">
        <f>SUMIFS(user_list!P:P,user_list!F:F,"&lt;="&amp;A572,user_list!G:G,"&gt;="&amp;A572)</f>
        <v>0</v>
      </c>
      <c r="D572">
        <f>SUMIFS(user_list!O:O,user_list!F:F,"&lt;="&amp;A572,user_list!G:G,"&gt;="&amp;A572,user_list!I:I,days!G572)+SUMIFS(user_list!O:O,user_list!F:F,"&lt;="&amp;A572,user_list!G:G,"&gt;="&amp;A572,user_list!I:I,days!G572-1)</f>
        <v>0</v>
      </c>
      <c r="E572" s="26">
        <f>COUNTIF(user_list!G:G,A572)</f>
        <v>0</v>
      </c>
      <c r="F572" s="48">
        <f t="shared" si="16"/>
        <v>7</v>
      </c>
      <c r="G572" s="48">
        <f t="shared" si="17"/>
        <v>2016</v>
      </c>
    </row>
    <row r="573" spans="1:7" x14ac:dyDescent="0.3">
      <c r="A573" s="51">
        <v>42576</v>
      </c>
      <c r="B573">
        <f>SUMIFS(user_list!O:O,user_list!F:F,"&lt;="&amp;A573,user_list!G:G,"&gt;="&amp;A573)</f>
        <v>0</v>
      </c>
      <c r="C573">
        <f>SUMIFS(user_list!P:P,user_list!F:F,"&lt;="&amp;A573,user_list!G:G,"&gt;="&amp;A573)</f>
        <v>0</v>
      </c>
      <c r="D573">
        <f>SUMIFS(user_list!O:O,user_list!F:F,"&lt;="&amp;A573,user_list!G:G,"&gt;="&amp;A573,user_list!I:I,days!G573)+SUMIFS(user_list!O:O,user_list!F:F,"&lt;="&amp;A573,user_list!G:G,"&gt;="&amp;A573,user_list!I:I,days!G573-1)</f>
        <v>0</v>
      </c>
      <c r="E573" s="26">
        <f>COUNTIF(user_list!G:G,A573)</f>
        <v>0</v>
      </c>
      <c r="F573" s="48">
        <f t="shared" si="16"/>
        <v>7</v>
      </c>
      <c r="G573" s="48">
        <f t="shared" si="17"/>
        <v>2016</v>
      </c>
    </row>
    <row r="574" spans="1:7" x14ac:dyDescent="0.3">
      <c r="A574" s="51">
        <v>42577</v>
      </c>
      <c r="B574">
        <f>SUMIFS(user_list!O:O,user_list!F:F,"&lt;="&amp;A574,user_list!G:G,"&gt;="&amp;A574)</f>
        <v>0</v>
      </c>
      <c r="C574">
        <f>SUMIFS(user_list!P:P,user_list!F:F,"&lt;="&amp;A574,user_list!G:G,"&gt;="&amp;A574)</f>
        <v>0</v>
      </c>
      <c r="D574">
        <f>SUMIFS(user_list!O:O,user_list!F:F,"&lt;="&amp;A574,user_list!G:G,"&gt;="&amp;A574,user_list!I:I,days!G574)+SUMIFS(user_list!O:O,user_list!F:F,"&lt;="&amp;A574,user_list!G:G,"&gt;="&amp;A574,user_list!I:I,days!G574-1)</f>
        <v>0</v>
      </c>
      <c r="E574" s="26">
        <f>COUNTIF(user_list!G:G,A574)</f>
        <v>0</v>
      </c>
      <c r="F574" s="48">
        <f t="shared" si="16"/>
        <v>7</v>
      </c>
      <c r="G574" s="48">
        <f t="shared" si="17"/>
        <v>2016</v>
      </c>
    </row>
    <row r="575" spans="1:7" x14ac:dyDescent="0.3">
      <c r="A575" s="51">
        <v>42578</v>
      </c>
      <c r="B575">
        <f>SUMIFS(user_list!O:O,user_list!F:F,"&lt;="&amp;A575,user_list!G:G,"&gt;="&amp;A575)</f>
        <v>0</v>
      </c>
      <c r="C575">
        <f>SUMIFS(user_list!P:P,user_list!F:F,"&lt;="&amp;A575,user_list!G:G,"&gt;="&amp;A575)</f>
        <v>0</v>
      </c>
      <c r="D575">
        <f>SUMIFS(user_list!O:O,user_list!F:F,"&lt;="&amp;A575,user_list!G:G,"&gt;="&amp;A575,user_list!I:I,days!G575)+SUMIFS(user_list!O:O,user_list!F:F,"&lt;="&amp;A575,user_list!G:G,"&gt;="&amp;A575,user_list!I:I,days!G575-1)</f>
        <v>0</v>
      </c>
      <c r="E575" s="26">
        <f>COUNTIF(user_list!G:G,A575)</f>
        <v>0</v>
      </c>
      <c r="F575" s="48">
        <f t="shared" si="16"/>
        <v>7</v>
      </c>
      <c r="G575" s="48">
        <f t="shared" si="17"/>
        <v>2016</v>
      </c>
    </row>
    <row r="576" spans="1:7" x14ac:dyDescent="0.3">
      <c r="A576" s="51">
        <v>42579</v>
      </c>
      <c r="B576">
        <f>SUMIFS(user_list!O:O,user_list!F:F,"&lt;="&amp;A576,user_list!G:G,"&gt;="&amp;A576)</f>
        <v>2.6</v>
      </c>
      <c r="C576">
        <f>SUMIFS(user_list!P:P,user_list!F:F,"&lt;="&amp;A576,user_list!G:G,"&gt;="&amp;A576)</f>
        <v>6.5</v>
      </c>
      <c r="D576">
        <f>SUMIFS(user_list!O:O,user_list!F:F,"&lt;="&amp;A576,user_list!G:G,"&gt;="&amp;A576,user_list!I:I,days!G576)+SUMIFS(user_list!O:O,user_list!F:F,"&lt;="&amp;A576,user_list!G:G,"&gt;="&amp;A576,user_list!I:I,days!G576-1)</f>
        <v>0</v>
      </c>
      <c r="E576" s="26">
        <f>COUNTIF(user_list!G:G,A576)</f>
        <v>0</v>
      </c>
      <c r="F576" s="48">
        <f t="shared" si="16"/>
        <v>7</v>
      </c>
      <c r="G576" s="48">
        <f t="shared" si="17"/>
        <v>2016</v>
      </c>
    </row>
    <row r="577" spans="1:7" x14ac:dyDescent="0.3">
      <c r="A577" s="51">
        <v>42580</v>
      </c>
      <c r="B577">
        <f>SUMIFS(user_list!O:O,user_list!F:F,"&lt;="&amp;A577,user_list!G:G,"&gt;="&amp;A577)</f>
        <v>2.6</v>
      </c>
      <c r="C577">
        <f>SUMIFS(user_list!P:P,user_list!F:F,"&lt;="&amp;A577,user_list!G:G,"&gt;="&amp;A577)</f>
        <v>6.5</v>
      </c>
      <c r="D577">
        <f>SUMIFS(user_list!O:O,user_list!F:F,"&lt;="&amp;A577,user_list!G:G,"&gt;="&amp;A577,user_list!I:I,days!G577)+SUMIFS(user_list!O:O,user_list!F:F,"&lt;="&amp;A577,user_list!G:G,"&gt;="&amp;A577,user_list!I:I,days!G577-1)</f>
        <v>0</v>
      </c>
      <c r="E577" s="26">
        <f>COUNTIF(user_list!G:G,A577)</f>
        <v>0</v>
      </c>
      <c r="F577" s="48">
        <f t="shared" si="16"/>
        <v>7</v>
      </c>
      <c r="G577" s="48">
        <f t="shared" si="17"/>
        <v>2016</v>
      </c>
    </row>
    <row r="578" spans="1:7" x14ac:dyDescent="0.3">
      <c r="A578" s="51">
        <v>42581</v>
      </c>
      <c r="B578">
        <f>SUMIFS(user_list!O:O,user_list!F:F,"&lt;="&amp;A578,user_list!G:G,"&gt;="&amp;A578)</f>
        <v>2.6</v>
      </c>
      <c r="C578">
        <f>SUMIFS(user_list!P:P,user_list!F:F,"&lt;="&amp;A578,user_list!G:G,"&gt;="&amp;A578)</f>
        <v>6.5</v>
      </c>
      <c r="D578">
        <f>SUMIFS(user_list!O:O,user_list!F:F,"&lt;="&amp;A578,user_list!G:G,"&gt;="&amp;A578,user_list!I:I,days!G578)+SUMIFS(user_list!O:O,user_list!F:F,"&lt;="&amp;A578,user_list!G:G,"&gt;="&amp;A578,user_list!I:I,days!G578-1)</f>
        <v>0</v>
      </c>
      <c r="E578" s="26">
        <f>COUNTIF(user_list!G:G,A578)</f>
        <v>0</v>
      </c>
      <c r="F578" s="48">
        <f t="shared" ref="F578:F641" si="18">MONTH(A578)</f>
        <v>7</v>
      </c>
      <c r="G578" s="48">
        <f t="shared" ref="G578:G641" si="19">YEAR(A578)</f>
        <v>2016</v>
      </c>
    </row>
    <row r="579" spans="1:7" x14ac:dyDescent="0.3">
      <c r="A579" s="51">
        <v>42582</v>
      </c>
      <c r="B579">
        <f>SUMIFS(user_list!O:O,user_list!F:F,"&lt;="&amp;A579,user_list!G:G,"&gt;="&amp;A579)</f>
        <v>2.6</v>
      </c>
      <c r="C579">
        <f>SUMIFS(user_list!P:P,user_list!F:F,"&lt;="&amp;A579,user_list!G:G,"&gt;="&amp;A579)</f>
        <v>6.5</v>
      </c>
      <c r="D579">
        <f>SUMIFS(user_list!O:O,user_list!F:F,"&lt;="&amp;A579,user_list!G:G,"&gt;="&amp;A579,user_list!I:I,days!G579)+SUMIFS(user_list!O:O,user_list!F:F,"&lt;="&amp;A579,user_list!G:G,"&gt;="&amp;A579,user_list!I:I,days!G579-1)</f>
        <v>0</v>
      </c>
      <c r="E579" s="26">
        <f>COUNTIF(user_list!G:G,A579)</f>
        <v>1</v>
      </c>
      <c r="F579" s="48">
        <f t="shared" si="18"/>
        <v>7</v>
      </c>
      <c r="G579" s="48">
        <f t="shared" si="19"/>
        <v>2016</v>
      </c>
    </row>
    <row r="580" spans="1:7" x14ac:dyDescent="0.3">
      <c r="A580" s="51">
        <v>42583</v>
      </c>
      <c r="B580">
        <f>SUMIFS(user_list!O:O,user_list!F:F,"&lt;="&amp;A580,user_list!G:G,"&gt;="&amp;A580)</f>
        <v>0.12724014336917561</v>
      </c>
      <c r="C580">
        <f>SUMIFS(user_list!P:P,user_list!F:F,"&lt;="&amp;A580,user_list!G:G,"&gt;="&amp;A580)</f>
        <v>0.32258064516129031</v>
      </c>
      <c r="D580">
        <f>SUMIFS(user_list!O:O,user_list!F:F,"&lt;="&amp;A580,user_list!G:G,"&gt;="&amp;A580,user_list!I:I,days!G580)+SUMIFS(user_list!O:O,user_list!F:F,"&lt;="&amp;A580,user_list!G:G,"&gt;="&amp;A580,user_list!I:I,days!G580-1)</f>
        <v>0</v>
      </c>
      <c r="E580" s="26">
        <f>COUNTIF(user_list!G:G,A580)</f>
        <v>0</v>
      </c>
      <c r="F580" s="48">
        <f t="shared" si="18"/>
        <v>8</v>
      </c>
      <c r="G580" s="48">
        <f t="shared" si="19"/>
        <v>2016</v>
      </c>
    </row>
    <row r="581" spans="1:7" x14ac:dyDescent="0.3">
      <c r="A581" s="51">
        <v>42584</v>
      </c>
      <c r="B581">
        <f>SUMIFS(user_list!O:O,user_list!F:F,"&lt;="&amp;A581,user_list!G:G,"&gt;="&amp;A581)</f>
        <v>0.12724014336917561</v>
      </c>
      <c r="C581">
        <f>SUMIFS(user_list!P:P,user_list!F:F,"&lt;="&amp;A581,user_list!G:G,"&gt;="&amp;A581)</f>
        <v>0.32258064516129031</v>
      </c>
      <c r="D581">
        <f>SUMIFS(user_list!O:O,user_list!F:F,"&lt;="&amp;A581,user_list!G:G,"&gt;="&amp;A581,user_list!I:I,days!G581)+SUMIFS(user_list!O:O,user_list!F:F,"&lt;="&amp;A581,user_list!G:G,"&gt;="&amp;A581,user_list!I:I,days!G581-1)</f>
        <v>0</v>
      </c>
      <c r="E581" s="26">
        <f>COUNTIF(user_list!G:G,A581)</f>
        <v>0</v>
      </c>
      <c r="F581" s="48">
        <f t="shared" si="18"/>
        <v>8</v>
      </c>
      <c r="G581" s="48">
        <f t="shared" si="19"/>
        <v>2016</v>
      </c>
    </row>
    <row r="582" spans="1:7" x14ac:dyDescent="0.3">
      <c r="A582" s="51">
        <v>42585</v>
      </c>
      <c r="B582">
        <f>SUMIFS(user_list!O:O,user_list!F:F,"&lt;="&amp;A582,user_list!G:G,"&gt;="&amp;A582)</f>
        <v>0.12724014336917561</v>
      </c>
      <c r="C582">
        <f>SUMIFS(user_list!P:P,user_list!F:F,"&lt;="&amp;A582,user_list!G:G,"&gt;="&amp;A582)</f>
        <v>0.32258064516129031</v>
      </c>
      <c r="D582">
        <f>SUMIFS(user_list!O:O,user_list!F:F,"&lt;="&amp;A582,user_list!G:G,"&gt;="&amp;A582,user_list!I:I,days!G582)+SUMIFS(user_list!O:O,user_list!F:F,"&lt;="&amp;A582,user_list!G:G,"&gt;="&amp;A582,user_list!I:I,days!G582-1)</f>
        <v>0</v>
      </c>
      <c r="E582" s="26">
        <f>COUNTIF(user_list!G:G,A582)</f>
        <v>0</v>
      </c>
      <c r="F582" s="48">
        <f t="shared" si="18"/>
        <v>8</v>
      </c>
      <c r="G582" s="48">
        <f t="shared" si="19"/>
        <v>2016</v>
      </c>
    </row>
    <row r="583" spans="1:7" x14ac:dyDescent="0.3">
      <c r="A583" s="51">
        <v>42586</v>
      </c>
      <c r="B583">
        <f>SUMIFS(user_list!O:O,user_list!F:F,"&lt;="&amp;A583,user_list!G:G,"&gt;="&amp;A583)</f>
        <v>0.12724014336917561</v>
      </c>
      <c r="C583">
        <f>SUMIFS(user_list!P:P,user_list!F:F,"&lt;="&amp;A583,user_list!G:G,"&gt;="&amp;A583)</f>
        <v>0.32258064516129031</v>
      </c>
      <c r="D583">
        <f>SUMIFS(user_list!O:O,user_list!F:F,"&lt;="&amp;A583,user_list!G:G,"&gt;="&amp;A583,user_list!I:I,days!G583)+SUMIFS(user_list!O:O,user_list!F:F,"&lt;="&amp;A583,user_list!G:G,"&gt;="&amp;A583,user_list!I:I,days!G583-1)</f>
        <v>0</v>
      </c>
      <c r="E583" s="26">
        <f>COUNTIF(user_list!G:G,A583)</f>
        <v>0</v>
      </c>
      <c r="F583" s="48">
        <f t="shared" si="18"/>
        <v>8</v>
      </c>
      <c r="G583" s="48">
        <f t="shared" si="19"/>
        <v>2016</v>
      </c>
    </row>
    <row r="584" spans="1:7" x14ac:dyDescent="0.3">
      <c r="A584" s="51">
        <v>42587</v>
      </c>
      <c r="B584">
        <f>SUMIFS(user_list!O:O,user_list!F:F,"&lt;="&amp;A584,user_list!G:G,"&gt;="&amp;A584)</f>
        <v>0.12724014336917561</v>
      </c>
      <c r="C584">
        <f>SUMIFS(user_list!P:P,user_list!F:F,"&lt;="&amp;A584,user_list!G:G,"&gt;="&amp;A584)</f>
        <v>0.32258064516129031</v>
      </c>
      <c r="D584">
        <f>SUMIFS(user_list!O:O,user_list!F:F,"&lt;="&amp;A584,user_list!G:G,"&gt;="&amp;A584,user_list!I:I,days!G584)+SUMIFS(user_list!O:O,user_list!F:F,"&lt;="&amp;A584,user_list!G:G,"&gt;="&amp;A584,user_list!I:I,days!G584-1)</f>
        <v>0</v>
      </c>
      <c r="E584" s="26">
        <f>COUNTIF(user_list!G:G,A584)</f>
        <v>0</v>
      </c>
      <c r="F584" s="48">
        <f t="shared" si="18"/>
        <v>8</v>
      </c>
      <c r="G584" s="48">
        <f t="shared" si="19"/>
        <v>2016</v>
      </c>
    </row>
    <row r="585" spans="1:7" x14ac:dyDescent="0.3">
      <c r="A585" s="51">
        <v>42588</v>
      </c>
      <c r="B585">
        <f>SUMIFS(user_list!O:O,user_list!F:F,"&lt;="&amp;A585,user_list!G:G,"&gt;="&amp;A585)</f>
        <v>0.12724014336917561</v>
      </c>
      <c r="C585">
        <f>SUMIFS(user_list!P:P,user_list!F:F,"&lt;="&amp;A585,user_list!G:G,"&gt;="&amp;A585)</f>
        <v>0.32258064516129031</v>
      </c>
      <c r="D585">
        <f>SUMIFS(user_list!O:O,user_list!F:F,"&lt;="&amp;A585,user_list!G:G,"&gt;="&amp;A585,user_list!I:I,days!G585)+SUMIFS(user_list!O:O,user_list!F:F,"&lt;="&amp;A585,user_list!G:G,"&gt;="&amp;A585,user_list!I:I,days!G585-1)</f>
        <v>0</v>
      </c>
      <c r="E585" s="26">
        <f>COUNTIF(user_list!G:G,A585)</f>
        <v>0</v>
      </c>
      <c r="F585" s="48">
        <f t="shared" si="18"/>
        <v>8</v>
      </c>
      <c r="G585" s="48">
        <f t="shared" si="19"/>
        <v>2016</v>
      </c>
    </row>
    <row r="586" spans="1:7" x14ac:dyDescent="0.3">
      <c r="A586" s="51">
        <v>42589</v>
      </c>
      <c r="B586">
        <f>SUMIFS(user_list!O:O,user_list!F:F,"&lt;="&amp;A586,user_list!G:G,"&gt;="&amp;A586)</f>
        <v>0.12724014336917561</v>
      </c>
      <c r="C586">
        <f>SUMIFS(user_list!P:P,user_list!F:F,"&lt;="&amp;A586,user_list!G:G,"&gt;="&amp;A586)</f>
        <v>0.32258064516129031</v>
      </c>
      <c r="D586">
        <f>SUMIFS(user_list!O:O,user_list!F:F,"&lt;="&amp;A586,user_list!G:G,"&gt;="&amp;A586,user_list!I:I,days!G586)+SUMIFS(user_list!O:O,user_list!F:F,"&lt;="&amp;A586,user_list!G:G,"&gt;="&amp;A586,user_list!I:I,days!G586-1)</f>
        <v>0</v>
      </c>
      <c r="E586" s="26">
        <f>COUNTIF(user_list!G:G,A586)</f>
        <v>0</v>
      </c>
      <c r="F586" s="48">
        <f t="shared" si="18"/>
        <v>8</v>
      </c>
      <c r="G586" s="48">
        <f t="shared" si="19"/>
        <v>2016</v>
      </c>
    </row>
    <row r="587" spans="1:7" x14ac:dyDescent="0.3">
      <c r="A587" s="51">
        <v>42590</v>
      </c>
      <c r="B587">
        <f>SUMIFS(user_list!O:O,user_list!F:F,"&lt;="&amp;A587,user_list!G:G,"&gt;="&amp;A587)</f>
        <v>0.12724014336917561</v>
      </c>
      <c r="C587">
        <f>SUMIFS(user_list!P:P,user_list!F:F,"&lt;="&amp;A587,user_list!G:G,"&gt;="&amp;A587)</f>
        <v>0.32258064516129031</v>
      </c>
      <c r="D587">
        <f>SUMIFS(user_list!O:O,user_list!F:F,"&lt;="&amp;A587,user_list!G:G,"&gt;="&amp;A587,user_list!I:I,days!G587)+SUMIFS(user_list!O:O,user_list!F:F,"&lt;="&amp;A587,user_list!G:G,"&gt;="&amp;A587,user_list!I:I,days!G587-1)</f>
        <v>0</v>
      </c>
      <c r="E587" s="26">
        <f>COUNTIF(user_list!G:G,A587)</f>
        <v>0</v>
      </c>
      <c r="F587" s="48">
        <f t="shared" si="18"/>
        <v>8</v>
      </c>
      <c r="G587" s="48">
        <f t="shared" si="19"/>
        <v>2016</v>
      </c>
    </row>
    <row r="588" spans="1:7" x14ac:dyDescent="0.3">
      <c r="A588" s="51">
        <v>42591</v>
      </c>
      <c r="B588">
        <f>SUMIFS(user_list!O:O,user_list!F:F,"&lt;="&amp;A588,user_list!G:G,"&gt;="&amp;A588)</f>
        <v>0.12724014336917561</v>
      </c>
      <c r="C588">
        <f>SUMIFS(user_list!P:P,user_list!F:F,"&lt;="&amp;A588,user_list!G:G,"&gt;="&amp;A588)</f>
        <v>0.32258064516129031</v>
      </c>
      <c r="D588">
        <f>SUMIFS(user_list!O:O,user_list!F:F,"&lt;="&amp;A588,user_list!G:G,"&gt;="&amp;A588,user_list!I:I,days!G588)+SUMIFS(user_list!O:O,user_list!F:F,"&lt;="&amp;A588,user_list!G:G,"&gt;="&amp;A588,user_list!I:I,days!G588-1)</f>
        <v>0</v>
      </c>
      <c r="E588" s="26">
        <f>COUNTIF(user_list!G:G,A588)</f>
        <v>0</v>
      </c>
      <c r="F588" s="48">
        <f t="shared" si="18"/>
        <v>8</v>
      </c>
      <c r="G588" s="48">
        <f t="shared" si="19"/>
        <v>2016</v>
      </c>
    </row>
    <row r="589" spans="1:7" x14ac:dyDescent="0.3">
      <c r="A589" s="51">
        <v>42592</v>
      </c>
      <c r="B589">
        <f>SUMIFS(user_list!O:O,user_list!F:F,"&lt;="&amp;A589,user_list!G:G,"&gt;="&amp;A589)</f>
        <v>0.12724014336917561</v>
      </c>
      <c r="C589">
        <f>SUMIFS(user_list!P:P,user_list!F:F,"&lt;="&amp;A589,user_list!G:G,"&gt;="&amp;A589)</f>
        <v>0.32258064516129031</v>
      </c>
      <c r="D589">
        <f>SUMIFS(user_list!O:O,user_list!F:F,"&lt;="&amp;A589,user_list!G:G,"&gt;="&amp;A589,user_list!I:I,days!G589)+SUMIFS(user_list!O:O,user_list!F:F,"&lt;="&amp;A589,user_list!G:G,"&gt;="&amp;A589,user_list!I:I,days!G589-1)</f>
        <v>0</v>
      </c>
      <c r="E589" s="26">
        <f>COUNTIF(user_list!G:G,A589)</f>
        <v>0</v>
      </c>
      <c r="F589" s="48">
        <f t="shared" si="18"/>
        <v>8</v>
      </c>
      <c r="G589" s="48">
        <f t="shared" si="19"/>
        <v>2016</v>
      </c>
    </row>
    <row r="590" spans="1:7" x14ac:dyDescent="0.3">
      <c r="A590" s="51">
        <v>42593</v>
      </c>
      <c r="B590">
        <f>SUMIFS(user_list!O:O,user_list!F:F,"&lt;="&amp;A590,user_list!G:G,"&gt;="&amp;A590)</f>
        <v>0.12724014336917561</v>
      </c>
      <c r="C590">
        <f>SUMIFS(user_list!P:P,user_list!F:F,"&lt;="&amp;A590,user_list!G:G,"&gt;="&amp;A590)</f>
        <v>0.32258064516129031</v>
      </c>
      <c r="D590">
        <f>SUMIFS(user_list!O:O,user_list!F:F,"&lt;="&amp;A590,user_list!G:G,"&gt;="&amp;A590,user_list!I:I,days!G590)+SUMIFS(user_list!O:O,user_list!F:F,"&lt;="&amp;A590,user_list!G:G,"&gt;="&amp;A590,user_list!I:I,days!G590-1)</f>
        <v>0</v>
      </c>
      <c r="E590" s="26">
        <f>COUNTIF(user_list!G:G,A590)</f>
        <v>0</v>
      </c>
      <c r="F590" s="48">
        <f t="shared" si="18"/>
        <v>8</v>
      </c>
      <c r="G590" s="48">
        <f t="shared" si="19"/>
        <v>2016</v>
      </c>
    </row>
    <row r="591" spans="1:7" x14ac:dyDescent="0.3">
      <c r="A591" s="51">
        <v>42594</v>
      </c>
      <c r="B591">
        <f>SUMIFS(user_list!O:O,user_list!F:F,"&lt;="&amp;A591,user_list!G:G,"&gt;="&amp;A591)</f>
        <v>0.12724014336917561</v>
      </c>
      <c r="C591">
        <f>SUMIFS(user_list!P:P,user_list!F:F,"&lt;="&amp;A591,user_list!G:G,"&gt;="&amp;A591)</f>
        <v>0.32258064516129031</v>
      </c>
      <c r="D591">
        <f>SUMIFS(user_list!O:O,user_list!F:F,"&lt;="&amp;A591,user_list!G:G,"&gt;="&amp;A591,user_list!I:I,days!G591)+SUMIFS(user_list!O:O,user_list!F:F,"&lt;="&amp;A591,user_list!G:G,"&gt;="&amp;A591,user_list!I:I,days!G591-1)</f>
        <v>0</v>
      </c>
      <c r="E591" s="26">
        <f>COUNTIF(user_list!G:G,A591)</f>
        <v>0</v>
      </c>
      <c r="F591" s="48">
        <f t="shared" si="18"/>
        <v>8</v>
      </c>
      <c r="G591" s="48">
        <f t="shared" si="19"/>
        <v>2016</v>
      </c>
    </row>
    <row r="592" spans="1:7" x14ac:dyDescent="0.3">
      <c r="A592" s="51">
        <v>42595</v>
      </c>
      <c r="B592">
        <f>SUMIFS(user_list!O:O,user_list!F:F,"&lt;="&amp;A592,user_list!G:G,"&gt;="&amp;A592)</f>
        <v>0.12724014336917561</v>
      </c>
      <c r="C592">
        <f>SUMIFS(user_list!P:P,user_list!F:F,"&lt;="&amp;A592,user_list!G:G,"&gt;="&amp;A592)</f>
        <v>0.32258064516129031</v>
      </c>
      <c r="D592">
        <f>SUMIFS(user_list!O:O,user_list!F:F,"&lt;="&amp;A592,user_list!G:G,"&gt;="&amp;A592,user_list!I:I,days!G592)+SUMIFS(user_list!O:O,user_list!F:F,"&lt;="&amp;A592,user_list!G:G,"&gt;="&amp;A592,user_list!I:I,days!G592-1)</f>
        <v>0</v>
      </c>
      <c r="E592" s="26">
        <f>COUNTIF(user_list!G:G,A592)</f>
        <v>0</v>
      </c>
      <c r="F592" s="48">
        <f t="shared" si="18"/>
        <v>8</v>
      </c>
      <c r="G592" s="48">
        <f t="shared" si="19"/>
        <v>2016</v>
      </c>
    </row>
    <row r="593" spans="1:7" x14ac:dyDescent="0.3">
      <c r="A593" s="51">
        <v>42596</v>
      </c>
      <c r="B593">
        <f>SUMIFS(user_list!O:O,user_list!F:F,"&lt;="&amp;A593,user_list!G:G,"&gt;="&amp;A593)</f>
        <v>0.12724014336917561</v>
      </c>
      <c r="C593">
        <f>SUMIFS(user_list!P:P,user_list!F:F,"&lt;="&amp;A593,user_list!G:G,"&gt;="&amp;A593)</f>
        <v>0.32258064516129031</v>
      </c>
      <c r="D593">
        <f>SUMIFS(user_list!O:O,user_list!F:F,"&lt;="&amp;A593,user_list!G:G,"&gt;="&amp;A593,user_list!I:I,days!G593)+SUMIFS(user_list!O:O,user_list!F:F,"&lt;="&amp;A593,user_list!G:G,"&gt;="&amp;A593,user_list!I:I,days!G593-1)</f>
        <v>0</v>
      </c>
      <c r="E593" s="26">
        <f>COUNTIF(user_list!G:G,A593)</f>
        <v>0</v>
      </c>
      <c r="F593" s="48">
        <f t="shared" si="18"/>
        <v>8</v>
      </c>
      <c r="G593" s="48">
        <f t="shared" si="19"/>
        <v>2016</v>
      </c>
    </row>
    <row r="594" spans="1:7" x14ac:dyDescent="0.3">
      <c r="A594" s="51">
        <v>42597</v>
      </c>
      <c r="B594">
        <f>SUMIFS(user_list!O:O,user_list!F:F,"&lt;="&amp;A594,user_list!G:G,"&gt;="&amp;A594)</f>
        <v>0.12724014336917561</v>
      </c>
      <c r="C594">
        <f>SUMIFS(user_list!P:P,user_list!F:F,"&lt;="&amp;A594,user_list!G:G,"&gt;="&amp;A594)</f>
        <v>0.32258064516129031</v>
      </c>
      <c r="D594">
        <f>SUMIFS(user_list!O:O,user_list!F:F,"&lt;="&amp;A594,user_list!G:G,"&gt;="&amp;A594,user_list!I:I,days!G594)+SUMIFS(user_list!O:O,user_list!F:F,"&lt;="&amp;A594,user_list!G:G,"&gt;="&amp;A594,user_list!I:I,days!G594-1)</f>
        <v>0</v>
      </c>
      <c r="E594" s="26">
        <f>COUNTIF(user_list!G:G,A594)</f>
        <v>0</v>
      </c>
      <c r="F594" s="48">
        <f t="shared" si="18"/>
        <v>8</v>
      </c>
      <c r="G594" s="48">
        <f t="shared" si="19"/>
        <v>2016</v>
      </c>
    </row>
    <row r="595" spans="1:7" x14ac:dyDescent="0.3">
      <c r="A595" s="51">
        <v>42598</v>
      </c>
      <c r="B595">
        <f>SUMIFS(user_list!O:O,user_list!F:F,"&lt;="&amp;A595,user_list!G:G,"&gt;="&amp;A595)</f>
        <v>0.12724014336917561</v>
      </c>
      <c r="C595">
        <f>SUMIFS(user_list!P:P,user_list!F:F,"&lt;="&amp;A595,user_list!G:G,"&gt;="&amp;A595)</f>
        <v>0.32258064516129031</v>
      </c>
      <c r="D595">
        <f>SUMIFS(user_list!O:O,user_list!F:F,"&lt;="&amp;A595,user_list!G:G,"&gt;="&amp;A595,user_list!I:I,days!G595)+SUMIFS(user_list!O:O,user_list!F:F,"&lt;="&amp;A595,user_list!G:G,"&gt;="&amp;A595,user_list!I:I,days!G595-1)</f>
        <v>0</v>
      </c>
      <c r="E595" s="26">
        <f>COUNTIF(user_list!G:G,A595)</f>
        <v>0</v>
      </c>
      <c r="F595" s="48">
        <f t="shared" si="18"/>
        <v>8</v>
      </c>
      <c r="G595" s="48">
        <f t="shared" si="19"/>
        <v>2016</v>
      </c>
    </row>
    <row r="596" spans="1:7" x14ac:dyDescent="0.3">
      <c r="A596" s="51">
        <v>42599</v>
      </c>
      <c r="B596">
        <f>SUMIFS(user_list!O:O,user_list!F:F,"&lt;="&amp;A596,user_list!G:G,"&gt;="&amp;A596)</f>
        <v>0.12724014336917561</v>
      </c>
      <c r="C596">
        <f>SUMIFS(user_list!P:P,user_list!F:F,"&lt;="&amp;A596,user_list!G:G,"&gt;="&amp;A596)</f>
        <v>0.32258064516129031</v>
      </c>
      <c r="D596">
        <f>SUMIFS(user_list!O:O,user_list!F:F,"&lt;="&amp;A596,user_list!G:G,"&gt;="&amp;A596,user_list!I:I,days!G596)+SUMIFS(user_list!O:O,user_list!F:F,"&lt;="&amp;A596,user_list!G:G,"&gt;="&amp;A596,user_list!I:I,days!G596-1)</f>
        <v>0</v>
      </c>
      <c r="E596" s="26">
        <f>COUNTIF(user_list!G:G,A596)</f>
        <v>0</v>
      </c>
      <c r="F596" s="48">
        <f t="shared" si="18"/>
        <v>8</v>
      </c>
      <c r="G596" s="48">
        <f t="shared" si="19"/>
        <v>2016</v>
      </c>
    </row>
    <row r="597" spans="1:7" x14ac:dyDescent="0.3">
      <c r="A597" s="51">
        <v>42600</v>
      </c>
      <c r="B597">
        <f>SUMIFS(user_list!O:O,user_list!F:F,"&lt;="&amp;A597,user_list!G:G,"&gt;="&amp;A597)</f>
        <v>0.12724014336917561</v>
      </c>
      <c r="C597">
        <f>SUMIFS(user_list!P:P,user_list!F:F,"&lt;="&amp;A597,user_list!G:G,"&gt;="&amp;A597)</f>
        <v>0.32258064516129031</v>
      </c>
      <c r="D597">
        <f>SUMIFS(user_list!O:O,user_list!F:F,"&lt;="&amp;A597,user_list!G:G,"&gt;="&amp;A597,user_list!I:I,days!G597)+SUMIFS(user_list!O:O,user_list!F:F,"&lt;="&amp;A597,user_list!G:G,"&gt;="&amp;A597,user_list!I:I,days!G597-1)</f>
        <v>0</v>
      </c>
      <c r="E597" s="26">
        <f>COUNTIF(user_list!G:G,A597)</f>
        <v>0</v>
      </c>
      <c r="F597" s="48">
        <f t="shared" si="18"/>
        <v>8</v>
      </c>
      <c r="G597" s="48">
        <f t="shared" si="19"/>
        <v>2016</v>
      </c>
    </row>
    <row r="598" spans="1:7" x14ac:dyDescent="0.3">
      <c r="A598" s="51">
        <v>42601</v>
      </c>
      <c r="B598">
        <f>SUMIFS(user_list!O:O,user_list!F:F,"&lt;="&amp;A598,user_list!G:G,"&gt;="&amp;A598)</f>
        <v>0.12724014336917561</v>
      </c>
      <c r="C598">
        <f>SUMIFS(user_list!P:P,user_list!F:F,"&lt;="&amp;A598,user_list!G:G,"&gt;="&amp;A598)</f>
        <v>0.32258064516129031</v>
      </c>
      <c r="D598">
        <f>SUMIFS(user_list!O:O,user_list!F:F,"&lt;="&amp;A598,user_list!G:G,"&gt;="&amp;A598,user_list!I:I,days!G598)+SUMIFS(user_list!O:O,user_list!F:F,"&lt;="&amp;A598,user_list!G:G,"&gt;="&amp;A598,user_list!I:I,days!G598-1)</f>
        <v>0</v>
      </c>
      <c r="E598" s="26">
        <f>COUNTIF(user_list!G:G,A598)</f>
        <v>0</v>
      </c>
      <c r="F598" s="48">
        <f t="shared" si="18"/>
        <v>8</v>
      </c>
      <c r="G598" s="48">
        <f t="shared" si="19"/>
        <v>2016</v>
      </c>
    </row>
    <row r="599" spans="1:7" x14ac:dyDescent="0.3">
      <c r="A599" s="51">
        <v>42602</v>
      </c>
      <c r="B599">
        <f>SUMIFS(user_list!O:O,user_list!F:F,"&lt;="&amp;A599,user_list!G:G,"&gt;="&amp;A599)</f>
        <v>0.12724014336917561</v>
      </c>
      <c r="C599">
        <f>SUMIFS(user_list!P:P,user_list!F:F,"&lt;="&amp;A599,user_list!G:G,"&gt;="&amp;A599)</f>
        <v>0.32258064516129031</v>
      </c>
      <c r="D599">
        <f>SUMIFS(user_list!O:O,user_list!F:F,"&lt;="&amp;A599,user_list!G:G,"&gt;="&amp;A599,user_list!I:I,days!G599)+SUMIFS(user_list!O:O,user_list!F:F,"&lt;="&amp;A599,user_list!G:G,"&gt;="&amp;A599,user_list!I:I,days!G599-1)</f>
        <v>0</v>
      </c>
      <c r="E599" s="26">
        <f>COUNTIF(user_list!G:G,A599)</f>
        <v>0</v>
      </c>
      <c r="F599" s="48">
        <f t="shared" si="18"/>
        <v>8</v>
      </c>
      <c r="G599" s="48">
        <f t="shared" si="19"/>
        <v>2016</v>
      </c>
    </row>
    <row r="600" spans="1:7" x14ac:dyDescent="0.3">
      <c r="A600" s="51">
        <v>42603</v>
      </c>
      <c r="B600">
        <f>SUMIFS(user_list!O:O,user_list!F:F,"&lt;="&amp;A600,user_list!G:G,"&gt;="&amp;A600)</f>
        <v>0.12724014336917561</v>
      </c>
      <c r="C600">
        <f>SUMIFS(user_list!P:P,user_list!F:F,"&lt;="&amp;A600,user_list!G:G,"&gt;="&amp;A600)</f>
        <v>0.32258064516129031</v>
      </c>
      <c r="D600">
        <f>SUMIFS(user_list!O:O,user_list!F:F,"&lt;="&amp;A600,user_list!G:G,"&gt;="&amp;A600,user_list!I:I,days!G600)+SUMIFS(user_list!O:O,user_list!F:F,"&lt;="&amp;A600,user_list!G:G,"&gt;="&amp;A600,user_list!I:I,days!G600-1)</f>
        <v>0</v>
      </c>
      <c r="E600" s="26">
        <f>COUNTIF(user_list!G:G,A600)</f>
        <v>0</v>
      </c>
      <c r="F600" s="48">
        <f t="shared" si="18"/>
        <v>8</v>
      </c>
      <c r="G600" s="48">
        <f t="shared" si="19"/>
        <v>2016</v>
      </c>
    </row>
    <row r="601" spans="1:7" x14ac:dyDescent="0.3">
      <c r="A601" s="51">
        <v>42604</v>
      </c>
      <c r="B601">
        <f>SUMIFS(user_list!O:O,user_list!F:F,"&lt;="&amp;A601,user_list!G:G,"&gt;="&amp;A601)</f>
        <v>0.12724014336917561</v>
      </c>
      <c r="C601">
        <f>SUMIFS(user_list!P:P,user_list!F:F,"&lt;="&amp;A601,user_list!G:G,"&gt;="&amp;A601)</f>
        <v>0.32258064516129031</v>
      </c>
      <c r="D601">
        <f>SUMIFS(user_list!O:O,user_list!F:F,"&lt;="&amp;A601,user_list!G:G,"&gt;="&amp;A601,user_list!I:I,days!G601)+SUMIFS(user_list!O:O,user_list!F:F,"&lt;="&amp;A601,user_list!G:G,"&gt;="&amp;A601,user_list!I:I,days!G601-1)</f>
        <v>0</v>
      </c>
      <c r="E601" s="26">
        <f>COUNTIF(user_list!G:G,A601)</f>
        <v>0</v>
      </c>
      <c r="F601" s="48">
        <f t="shared" si="18"/>
        <v>8</v>
      </c>
      <c r="G601" s="48">
        <f t="shared" si="19"/>
        <v>2016</v>
      </c>
    </row>
    <row r="602" spans="1:7" x14ac:dyDescent="0.3">
      <c r="A602" s="51">
        <v>42605</v>
      </c>
      <c r="B602">
        <f>SUMIFS(user_list!O:O,user_list!F:F,"&lt;="&amp;A602,user_list!G:G,"&gt;="&amp;A602)</f>
        <v>0.12724014336917561</v>
      </c>
      <c r="C602">
        <f>SUMIFS(user_list!P:P,user_list!F:F,"&lt;="&amp;A602,user_list!G:G,"&gt;="&amp;A602)</f>
        <v>0.32258064516129031</v>
      </c>
      <c r="D602">
        <f>SUMIFS(user_list!O:O,user_list!F:F,"&lt;="&amp;A602,user_list!G:G,"&gt;="&amp;A602,user_list!I:I,days!G602)+SUMIFS(user_list!O:O,user_list!F:F,"&lt;="&amp;A602,user_list!G:G,"&gt;="&amp;A602,user_list!I:I,days!G602-1)</f>
        <v>0</v>
      </c>
      <c r="E602" s="26">
        <f>COUNTIF(user_list!G:G,A602)</f>
        <v>0</v>
      </c>
      <c r="F602" s="48">
        <f t="shared" si="18"/>
        <v>8</v>
      </c>
      <c r="G602" s="48">
        <f t="shared" si="19"/>
        <v>2016</v>
      </c>
    </row>
    <row r="603" spans="1:7" x14ac:dyDescent="0.3">
      <c r="A603" s="51">
        <v>42606</v>
      </c>
      <c r="B603">
        <f>SUMIFS(user_list!O:O,user_list!F:F,"&lt;="&amp;A603,user_list!G:G,"&gt;="&amp;A603)</f>
        <v>0.12724014336917561</v>
      </c>
      <c r="C603">
        <f>SUMIFS(user_list!P:P,user_list!F:F,"&lt;="&amp;A603,user_list!G:G,"&gt;="&amp;A603)</f>
        <v>0.32258064516129031</v>
      </c>
      <c r="D603">
        <f>SUMIFS(user_list!O:O,user_list!F:F,"&lt;="&amp;A603,user_list!G:G,"&gt;="&amp;A603,user_list!I:I,days!G603)+SUMIFS(user_list!O:O,user_list!F:F,"&lt;="&amp;A603,user_list!G:G,"&gt;="&amp;A603,user_list!I:I,days!G603-1)</f>
        <v>0</v>
      </c>
      <c r="E603" s="26">
        <f>COUNTIF(user_list!G:G,A603)</f>
        <v>0</v>
      </c>
      <c r="F603" s="48">
        <f t="shared" si="18"/>
        <v>8</v>
      </c>
      <c r="G603" s="48">
        <f t="shared" si="19"/>
        <v>2016</v>
      </c>
    </row>
    <row r="604" spans="1:7" x14ac:dyDescent="0.3">
      <c r="A604" s="51">
        <v>42607</v>
      </c>
      <c r="B604">
        <f>SUMIFS(user_list!O:O,user_list!F:F,"&lt;="&amp;A604,user_list!G:G,"&gt;="&amp;A604)</f>
        <v>0.12724014336917561</v>
      </c>
      <c r="C604">
        <f>SUMIFS(user_list!P:P,user_list!F:F,"&lt;="&amp;A604,user_list!G:G,"&gt;="&amp;A604)</f>
        <v>0.32258064516129031</v>
      </c>
      <c r="D604">
        <f>SUMIFS(user_list!O:O,user_list!F:F,"&lt;="&amp;A604,user_list!G:G,"&gt;="&amp;A604,user_list!I:I,days!G604)+SUMIFS(user_list!O:O,user_list!F:F,"&lt;="&amp;A604,user_list!G:G,"&gt;="&amp;A604,user_list!I:I,days!G604-1)</f>
        <v>0</v>
      </c>
      <c r="E604" s="26">
        <f>COUNTIF(user_list!G:G,A604)</f>
        <v>0</v>
      </c>
      <c r="F604" s="48">
        <f t="shared" si="18"/>
        <v>8</v>
      </c>
      <c r="G604" s="48">
        <f t="shared" si="19"/>
        <v>2016</v>
      </c>
    </row>
    <row r="605" spans="1:7" x14ac:dyDescent="0.3">
      <c r="A605" s="51">
        <v>42608</v>
      </c>
      <c r="B605">
        <f>SUMIFS(user_list!O:O,user_list!F:F,"&lt;="&amp;A605,user_list!G:G,"&gt;="&amp;A605)</f>
        <v>0.12724014336917561</v>
      </c>
      <c r="C605">
        <f>SUMIFS(user_list!P:P,user_list!F:F,"&lt;="&amp;A605,user_list!G:G,"&gt;="&amp;A605)</f>
        <v>0.32258064516129031</v>
      </c>
      <c r="D605">
        <f>SUMIFS(user_list!O:O,user_list!F:F,"&lt;="&amp;A605,user_list!G:G,"&gt;="&amp;A605,user_list!I:I,days!G605)+SUMIFS(user_list!O:O,user_list!F:F,"&lt;="&amp;A605,user_list!G:G,"&gt;="&amp;A605,user_list!I:I,days!G605-1)</f>
        <v>0</v>
      </c>
      <c r="E605" s="26">
        <f>COUNTIF(user_list!G:G,A605)</f>
        <v>0</v>
      </c>
      <c r="F605" s="48">
        <f t="shared" si="18"/>
        <v>8</v>
      </c>
      <c r="G605" s="48">
        <f t="shared" si="19"/>
        <v>2016</v>
      </c>
    </row>
    <row r="606" spans="1:7" x14ac:dyDescent="0.3">
      <c r="A606" s="51">
        <v>42609</v>
      </c>
      <c r="B606">
        <f>SUMIFS(user_list!O:O,user_list!F:F,"&lt;="&amp;A606,user_list!G:G,"&gt;="&amp;A606)</f>
        <v>0.12724014336917561</v>
      </c>
      <c r="C606">
        <f>SUMIFS(user_list!P:P,user_list!F:F,"&lt;="&amp;A606,user_list!G:G,"&gt;="&amp;A606)</f>
        <v>0.32258064516129031</v>
      </c>
      <c r="D606">
        <f>SUMIFS(user_list!O:O,user_list!F:F,"&lt;="&amp;A606,user_list!G:G,"&gt;="&amp;A606,user_list!I:I,days!G606)+SUMIFS(user_list!O:O,user_list!F:F,"&lt;="&amp;A606,user_list!G:G,"&gt;="&amp;A606,user_list!I:I,days!G606-1)</f>
        <v>0</v>
      </c>
      <c r="E606" s="26">
        <f>COUNTIF(user_list!G:G,A606)</f>
        <v>0</v>
      </c>
      <c r="F606" s="48">
        <f t="shared" si="18"/>
        <v>8</v>
      </c>
      <c r="G606" s="48">
        <f t="shared" si="19"/>
        <v>2016</v>
      </c>
    </row>
    <row r="607" spans="1:7" x14ac:dyDescent="0.3">
      <c r="A607" s="51">
        <v>42610</v>
      </c>
      <c r="B607">
        <f>SUMIFS(user_list!O:O,user_list!F:F,"&lt;="&amp;A607,user_list!G:G,"&gt;="&amp;A607)</f>
        <v>0.12724014336917561</v>
      </c>
      <c r="C607">
        <f>SUMIFS(user_list!P:P,user_list!F:F,"&lt;="&amp;A607,user_list!G:G,"&gt;="&amp;A607)</f>
        <v>0.32258064516129031</v>
      </c>
      <c r="D607">
        <f>SUMIFS(user_list!O:O,user_list!F:F,"&lt;="&amp;A607,user_list!G:G,"&gt;="&amp;A607,user_list!I:I,days!G607)+SUMIFS(user_list!O:O,user_list!F:F,"&lt;="&amp;A607,user_list!G:G,"&gt;="&amp;A607,user_list!I:I,days!G607-1)</f>
        <v>0</v>
      </c>
      <c r="E607" s="26">
        <f>COUNTIF(user_list!G:G,A607)</f>
        <v>0</v>
      </c>
      <c r="F607" s="48">
        <f t="shared" si="18"/>
        <v>8</v>
      </c>
      <c r="G607" s="48">
        <f t="shared" si="19"/>
        <v>2016</v>
      </c>
    </row>
    <row r="608" spans="1:7" x14ac:dyDescent="0.3">
      <c r="A608" s="51">
        <v>42611</v>
      </c>
      <c r="B608">
        <f>SUMIFS(user_list!O:O,user_list!F:F,"&lt;="&amp;A608,user_list!G:G,"&gt;="&amp;A608)</f>
        <v>0.12724014336917561</v>
      </c>
      <c r="C608">
        <f>SUMIFS(user_list!P:P,user_list!F:F,"&lt;="&amp;A608,user_list!G:G,"&gt;="&amp;A608)</f>
        <v>0.32258064516129031</v>
      </c>
      <c r="D608">
        <f>SUMIFS(user_list!O:O,user_list!F:F,"&lt;="&amp;A608,user_list!G:G,"&gt;="&amp;A608,user_list!I:I,days!G608)+SUMIFS(user_list!O:O,user_list!F:F,"&lt;="&amp;A608,user_list!G:G,"&gt;="&amp;A608,user_list!I:I,days!G608-1)</f>
        <v>0</v>
      </c>
      <c r="E608" s="26">
        <f>COUNTIF(user_list!G:G,A608)</f>
        <v>0</v>
      </c>
      <c r="F608" s="48">
        <f t="shared" si="18"/>
        <v>8</v>
      </c>
      <c r="G608" s="48">
        <f t="shared" si="19"/>
        <v>2016</v>
      </c>
    </row>
    <row r="609" spans="1:7" x14ac:dyDescent="0.3">
      <c r="A609" s="51">
        <v>42612</v>
      </c>
      <c r="B609">
        <f>SUMIFS(user_list!O:O,user_list!F:F,"&lt;="&amp;A609,user_list!G:G,"&gt;="&amp;A609)</f>
        <v>0.12724014336917561</v>
      </c>
      <c r="C609">
        <f>SUMIFS(user_list!P:P,user_list!F:F,"&lt;="&amp;A609,user_list!G:G,"&gt;="&amp;A609)</f>
        <v>0.32258064516129031</v>
      </c>
      <c r="D609">
        <f>SUMIFS(user_list!O:O,user_list!F:F,"&lt;="&amp;A609,user_list!G:G,"&gt;="&amp;A609,user_list!I:I,days!G609)+SUMIFS(user_list!O:O,user_list!F:F,"&lt;="&amp;A609,user_list!G:G,"&gt;="&amp;A609,user_list!I:I,days!G609-1)</f>
        <v>0</v>
      </c>
      <c r="E609" s="26">
        <f>COUNTIF(user_list!G:G,A609)</f>
        <v>0</v>
      </c>
      <c r="F609" s="48">
        <f t="shared" si="18"/>
        <v>8</v>
      </c>
      <c r="G609" s="48">
        <f t="shared" si="19"/>
        <v>2016</v>
      </c>
    </row>
    <row r="610" spans="1:7" x14ac:dyDescent="0.3">
      <c r="A610" s="51">
        <v>42613</v>
      </c>
      <c r="B610">
        <f>SUMIFS(user_list!O:O,user_list!F:F,"&lt;="&amp;A610,user_list!G:G,"&gt;="&amp;A610)</f>
        <v>0.12724014336917561</v>
      </c>
      <c r="C610">
        <f>SUMIFS(user_list!P:P,user_list!F:F,"&lt;="&amp;A610,user_list!G:G,"&gt;="&amp;A610)</f>
        <v>0.32258064516129031</v>
      </c>
      <c r="D610">
        <f>SUMIFS(user_list!O:O,user_list!F:F,"&lt;="&amp;A610,user_list!G:G,"&gt;="&amp;A610,user_list!I:I,days!G610)+SUMIFS(user_list!O:O,user_list!F:F,"&lt;="&amp;A610,user_list!G:G,"&gt;="&amp;A610,user_list!I:I,days!G610-1)</f>
        <v>0</v>
      </c>
      <c r="E610" s="26">
        <f>COUNTIF(user_list!G:G,A610)</f>
        <v>1</v>
      </c>
      <c r="F610" s="48">
        <f t="shared" si="18"/>
        <v>8</v>
      </c>
      <c r="G610" s="48">
        <f t="shared" si="19"/>
        <v>2016</v>
      </c>
    </row>
    <row r="611" spans="1:7" x14ac:dyDescent="0.3">
      <c r="A611" s="51">
        <v>42614</v>
      </c>
      <c r="B611">
        <f>SUMIFS(user_list!O:O,user_list!F:F,"&lt;="&amp;A611,user_list!G:G,"&gt;="&amp;A611)</f>
        <v>0</v>
      </c>
      <c r="C611">
        <f>SUMIFS(user_list!P:P,user_list!F:F,"&lt;="&amp;A611,user_list!G:G,"&gt;="&amp;A611)</f>
        <v>0</v>
      </c>
      <c r="D611">
        <f>SUMIFS(user_list!O:O,user_list!F:F,"&lt;="&amp;A611,user_list!G:G,"&gt;="&amp;A611,user_list!I:I,days!G611)+SUMIFS(user_list!O:O,user_list!F:F,"&lt;="&amp;A611,user_list!G:G,"&gt;="&amp;A611,user_list!I:I,days!G611-1)</f>
        <v>0</v>
      </c>
      <c r="E611" s="26">
        <f>COUNTIF(user_list!G:G,A611)</f>
        <v>0</v>
      </c>
      <c r="F611" s="48">
        <f t="shared" si="18"/>
        <v>9</v>
      </c>
      <c r="G611" s="48">
        <f t="shared" si="19"/>
        <v>2016</v>
      </c>
    </row>
    <row r="612" spans="1:7" x14ac:dyDescent="0.3">
      <c r="A612" s="51">
        <v>42615</v>
      </c>
      <c r="B612">
        <f>SUMIFS(user_list!O:O,user_list!F:F,"&lt;="&amp;A612,user_list!G:G,"&gt;="&amp;A612)</f>
        <v>0</v>
      </c>
      <c r="C612">
        <f>SUMIFS(user_list!P:P,user_list!F:F,"&lt;="&amp;A612,user_list!G:G,"&gt;="&amp;A612)</f>
        <v>0</v>
      </c>
      <c r="D612">
        <f>SUMIFS(user_list!O:O,user_list!F:F,"&lt;="&amp;A612,user_list!G:G,"&gt;="&amp;A612,user_list!I:I,days!G612)+SUMIFS(user_list!O:O,user_list!F:F,"&lt;="&amp;A612,user_list!G:G,"&gt;="&amp;A612,user_list!I:I,days!G612-1)</f>
        <v>0</v>
      </c>
      <c r="E612" s="26">
        <f>COUNTIF(user_list!G:G,A612)</f>
        <v>0</v>
      </c>
      <c r="F612" s="48">
        <f t="shared" si="18"/>
        <v>9</v>
      </c>
      <c r="G612" s="48">
        <f t="shared" si="19"/>
        <v>2016</v>
      </c>
    </row>
    <row r="613" spans="1:7" x14ac:dyDescent="0.3">
      <c r="A613" s="51">
        <v>42616</v>
      </c>
      <c r="B613">
        <f>SUMIFS(user_list!O:O,user_list!F:F,"&lt;="&amp;A613,user_list!G:G,"&gt;="&amp;A613)</f>
        <v>0</v>
      </c>
      <c r="C613">
        <f>SUMIFS(user_list!P:P,user_list!F:F,"&lt;="&amp;A613,user_list!G:G,"&gt;="&amp;A613)</f>
        <v>0</v>
      </c>
      <c r="D613">
        <f>SUMIFS(user_list!O:O,user_list!F:F,"&lt;="&amp;A613,user_list!G:G,"&gt;="&amp;A613,user_list!I:I,days!G613)+SUMIFS(user_list!O:O,user_list!F:F,"&lt;="&amp;A613,user_list!G:G,"&gt;="&amp;A613,user_list!I:I,days!G613-1)</f>
        <v>0</v>
      </c>
      <c r="E613" s="26">
        <f>COUNTIF(user_list!G:G,A613)</f>
        <v>0</v>
      </c>
      <c r="F613" s="48">
        <f t="shared" si="18"/>
        <v>9</v>
      </c>
      <c r="G613" s="48">
        <f t="shared" si="19"/>
        <v>2016</v>
      </c>
    </row>
    <row r="614" spans="1:7" x14ac:dyDescent="0.3">
      <c r="A614" s="51">
        <v>42617</v>
      </c>
      <c r="B614">
        <f>SUMIFS(user_list!O:O,user_list!F:F,"&lt;="&amp;A614,user_list!G:G,"&gt;="&amp;A614)</f>
        <v>0</v>
      </c>
      <c r="C614">
        <f>SUMIFS(user_list!P:P,user_list!F:F,"&lt;="&amp;A614,user_list!G:G,"&gt;="&amp;A614)</f>
        <v>0</v>
      </c>
      <c r="D614">
        <f>SUMIFS(user_list!O:O,user_list!F:F,"&lt;="&amp;A614,user_list!G:G,"&gt;="&amp;A614,user_list!I:I,days!G614)+SUMIFS(user_list!O:O,user_list!F:F,"&lt;="&amp;A614,user_list!G:G,"&gt;="&amp;A614,user_list!I:I,days!G614-1)</f>
        <v>0</v>
      </c>
      <c r="E614" s="26">
        <f>COUNTIF(user_list!G:G,A614)</f>
        <v>0</v>
      </c>
      <c r="F614" s="48">
        <f t="shared" si="18"/>
        <v>9</v>
      </c>
      <c r="G614" s="48">
        <f t="shared" si="19"/>
        <v>2016</v>
      </c>
    </row>
    <row r="615" spans="1:7" x14ac:dyDescent="0.3">
      <c r="A615" s="51">
        <v>42618</v>
      </c>
      <c r="B615">
        <f>SUMIFS(user_list!O:O,user_list!F:F,"&lt;="&amp;A615,user_list!G:G,"&gt;="&amp;A615)</f>
        <v>0</v>
      </c>
      <c r="C615">
        <f>SUMIFS(user_list!P:P,user_list!F:F,"&lt;="&amp;A615,user_list!G:G,"&gt;="&amp;A615)</f>
        <v>0</v>
      </c>
      <c r="D615">
        <f>SUMIFS(user_list!O:O,user_list!F:F,"&lt;="&amp;A615,user_list!G:G,"&gt;="&amp;A615,user_list!I:I,days!G615)+SUMIFS(user_list!O:O,user_list!F:F,"&lt;="&amp;A615,user_list!G:G,"&gt;="&amp;A615,user_list!I:I,days!G615-1)</f>
        <v>0</v>
      </c>
      <c r="E615" s="26">
        <f>COUNTIF(user_list!G:G,A615)</f>
        <v>0</v>
      </c>
      <c r="F615" s="48">
        <f t="shared" si="18"/>
        <v>9</v>
      </c>
      <c r="G615" s="48">
        <f t="shared" si="19"/>
        <v>2016</v>
      </c>
    </row>
    <row r="616" spans="1:7" x14ac:dyDescent="0.3">
      <c r="A616" s="51">
        <v>42619</v>
      </c>
      <c r="B616">
        <f>SUMIFS(user_list!O:O,user_list!F:F,"&lt;="&amp;A616,user_list!G:G,"&gt;="&amp;A616)</f>
        <v>0</v>
      </c>
      <c r="C616">
        <f>SUMIFS(user_list!P:P,user_list!F:F,"&lt;="&amp;A616,user_list!G:G,"&gt;="&amp;A616)</f>
        <v>0</v>
      </c>
      <c r="D616">
        <f>SUMIFS(user_list!O:O,user_list!F:F,"&lt;="&amp;A616,user_list!G:G,"&gt;="&amp;A616,user_list!I:I,days!G616)+SUMIFS(user_list!O:O,user_list!F:F,"&lt;="&amp;A616,user_list!G:G,"&gt;="&amp;A616,user_list!I:I,days!G616-1)</f>
        <v>0</v>
      </c>
      <c r="E616" s="26">
        <f>COUNTIF(user_list!G:G,A616)</f>
        <v>0</v>
      </c>
      <c r="F616" s="48">
        <f t="shared" si="18"/>
        <v>9</v>
      </c>
      <c r="G616" s="48">
        <f t="shared" si="19"/>
        <v>2016</v>
      </c>
    </row>
    <row r="617" spans="1:7" x14ac:dyDescent="0.3">
      <c r="A617" s="51">
        <v>42620</v>
      </c>
      <c r="B617">
        <f>SUMIFS(user_list!O:O,user_list!F:F,"&lt;="&amp;A617,user_list!G:G,"&gt;="&amp;A617)</f>
        <v>0</v>
      </c>
      <c r="C617">
        <f>SUMIFS(user_list!P:P,user_list!F:F,"&lt;="&amp;A617,user_list!G:G,"&gt;="&amp;A617)</f>
        <v>0</v>
      </c>
      <c r="D617">
        <f>SUMIFS(user_list!O:O,user_list!F:F,"&lt;="&amp;A617,user_list!G:G,"&gt;="&amp;A617,user_list!I:I,days!G617)+SUMIFS(user_list!O:O,user_list!F:F,"&lt;="&amp;A617,user_list!G:G,"&gt;="&amp;A617,user_list!I:I,days!G617-1)</f>
        <v>0</v>
      </c>
      <c r="E617" s="26">
        <f>COUNTIF(user_list!G:G,A617)</f>
        <v>0</v>
      </c>
      <c r="F617" s="48">
        <f t="shared" si="18"/>
        <v>9</v>
      </c>
      <c r="G617" s="48">
        <f t="shared" si="19"/>
        <v>2016</v>
      </c>
    </row>
    <row r="618" spans="1:7" x14ac:dyDescent="0.3">
      <c r="A618" s="51">
        <v>42621</v>
      </c>
      <c r="B618">
        <f>SUMIFS(user_list!O:O,user_list!F:F,"&lt;="&amp;A618,user_list!G:G,"&gt;="&amp;A618)</f>
        <v>0</v>
      </c>
      <c r="C618">
        <f>SUMIFS(user_list!P:P,user_list!F:F,"&lt;="&amp;A618,user_list!G:G,"&gt;="&amp;A618)</f>
        <v>0</v>
      </c>
      <c r="D618">
        <f>SUMIFS(user_list!O:O,user_list!F:F,"&lt;="&amp;A618,user_list!G:G,"&gt;="&amp;A618,user_list!I:I,days!G618)+SUMIFS(user_list!O:O,user_list!F:F,"&lt;="&amp;A618,user_list!G:G,"&gt;="&amp;A618,user_list!I:I,days!G618-1)</f>
        <v>0</v>
      </c>
      <c r="E618" s="26">
        <f>COUNTIF(user_list!G:G,A618)</f>
        <v>0</v>
      </c>
      <c r="F618" s="48">
        <f t="shared" si="18"/>
        <v>9</v>
      </c>
      <c r="G618" s="48">
        <f t="shared" si="19"/>
        <v>2016</v>
      </c>
    </row>
    <row r="619" spans="1:7" x14ac:dyDescent="0.3">
      <c r="A619" s="51">
        <v>42622</v>
      </c>
      <c r="B619">
        <f>SUMIFS(user_list!O:O,user_list!F:F,"&lt;="&amp;A619,user_list!G:G,"&gt;="&amp;A619)</f>
        <v>0</v>
      </c>
      <c r="C619">
        <f>SUMIFS(user_list!P:P,user_list!F:F,"&lt;="&amp;A619,user_list!G:G,"&gt;="&amp;A619)</f>
        <v>0</v>
      </c>
      <c r="D619">
        <f>SUMIFS(user_list!O:O,user_list!F:F,"&lt;="&amp;A619,user_list!G:G,"&gt;="&amp;A619,user_list!I:I,days!G619)+SUMIFS(user_list!O:O,user_list!F:F,"&lt;="&amp;A619,user_list!G:G,"&gt;="&amp;A619,user_list!I:I,days!G619-1)</f>
        <v>0</v>
      </c>
      <c r="E619" s="26">
        <f>COUNTIF(user_list!G:G,A619)</f>
        <v>0</v>
      </c>
      <c r="F619" s="48">
        <f t="shared" si="18"/>
        <v>9</v>
      </c>
      <c r="G619" s="48">
        <f t="shared" si="19"/>
        <v>2016</v>
      </c>
    </row>
    <row r="620" spans="1:7" x14ac:dyDescent="0.3">
      <c r="A620" s="51">
        <v>42623</v>
      </c>
      <c r="B620">
        <f>SUMIFS(user_list!O:O,user_list!F:F,"&lt;="&amp;A620,user_list!G:G,"&gt;="&amp;A620)</f>
        <v>0</v>
      </c>
      <c r="C620">
        <f>SUMIFS(user_list!P:P,user_list!F:F,"&lt;="&amp;A620,user_list!G:G,"&gt;="&amp;A620)</f>
        <v>0</v>
      </c>
      <c r="D620">
        <f>SUMIFS(user_list!O:O,user_list!F:F,"&lt;="&amp;A620,user_list!G:G,"&gt;="&amp;A620,user_list!I:I,days!G620)+SUMIFS(user_list!O:O,user_list!F:F,"&lt;="&amp;A620,user_list!G:G,"&gt;="&amp;A620,user_list!I:I,days!G620-1)</f>
        <v>0</v>
      </c>
      <c r="E620" s="26">
        <f>COUNTIF(user_list!G:G,A620)</f>
        <v>0</v>
      </c>
      <c r="F620" s="48">
        <f t="shared" si="18"/>
        <v>9</v>
      </c>
      <c r="G620" s="48">
        <f t="shared" si="19"/>
        <v>2016</v>
      </c>
    </row>
    <row r="621" spans="1:7" x14ac:dyDescent="0.3">
      <c r="A621" s="51">
        <v>42624</v>
      </c>
      <c r="B621">
        <f>SUMIFS(user_list!O:O,user_list!F:F,"&lt;="&amp;A621,user_list!G:G,"&gt;="&amp;A621)</f>
        <v>0</v>
      </c>
      <c r="C621">
        <f>SUMIFS(user_list!P:P,user_list!F:F,"&lt;="&amp;A621,user_list!G:G,"&gt;="&amp;A621)</f>
        <v>0</v>
      </c>
      <c r="D621">
        <f>SUMIFS(user_list!O:O,user_list!F:F,"&lt;="&amp;A621,user_list!G:G,"&gt;="&amp;A621,user_list!I:I,days!G621)+SUMIFS(user_list!O:O,user_list!F:F,"&lt;="&amp;A621,user_list!G:G,"&gt;="&amp;A621,user_list!I:I,days!G621-1)</f>
        <v>0</v>
      </c>
      <c r="E621" s="26">
        <f>COUNTIF(user_list!G:G,A621)</f>
        <v>0</v>
      </c>
      <c r="F621" s="48">
        <f t="shared" si="18"/>
        <v>9</v>
      </c>
      <c r="G621" s="48">
        <f t="shared" si="19"/>
        <v>2016</v>
      </c>
    </row>
    <row r="622" spans="1:7" x14ac:dyDescent="0.3">
      <c r="A622" s="51">
        <v>42625</v>
      </c>
      <c r="B622">
        <f>SUMIFS(user_list!O:O,user_list!F:F,"&lt;="&amp;A622,user_list!G:G,"&gt;="&amp;A622)</f>
        <v>0</v>
      </c>
      <c r="C622">
        <f>SUMIFS(user_list!P:P,user_list!F:F,"&lt;="&amp;A622,user_list!G:G,"&gt;="&amp;A622)</f>
        <v>0</v>
      </c>
      <c r="D622">
        <f>SUMIFS(user_list!O:O,user_list!F:F,"&lt;="&amp;A622,user_list!G:G,"&gt;="&amp;A622,user_list!I:I,days!G622)+SUMIFS(user_list!O:O,user_list!F:F,"&lt;="&amp;A622,user_list!G:G,"&gt;="&amp;A622,user_list!I:I,days!G622-1)</f>
        <v>0</v>
      </c>
      <c r="E622" s="26">
        <f>COUNTIF(user_list!G:G,A622)</f>
        <v>0</v>
      </c>
      <c r="F622" s="48">
        <f t="shared" si="18"/>
        <v>9</v>
      </c>
      <c r="G622" s="48">
        <f t="shared" si="19"/>
        <v>2016</v>
      </c>
    </row>
    <row r="623" spans="1:7" x14ac:dyDescent="0.3">
      <c r="A623" s="51">
        <v>42626</v>
      </c>
      <c r="B623">
        <f>SUMIFS(user_list!O:O,user_list!F:F,"&lt;="&amp;A623,user_list!G:G,"&gt;="&amp;A623)</f>
        <v>0</v>
      </c>
      <c r="C623">
        <f>SUMIFS(user_list!P:P,user_list!F:F,"&lt;="&amp;A623,user_list!G:G,"&gt;="&amp;A623)</f>
        <v>0</v>
      </c>
      <c r="D623">
        <f>SUMIFS(user_list!O:O,user_list!F:F,"&lt;="&amp;A623,user_list!G:G,"&gt;="&amp;A623,user_list!I:I,days!G623)+SUMIFS(user_list!O:O,user_list!F:F,"&lt;="&amp;A623,user_list!G:G,"&gt;="&amp;A623,user_list!I:I,days!G623-1)</f>
        <v>0</v>
      </c>
      <c r="E623" s="26">
        <f>COUNTIF(user_list!G:G,A623)</f>
        <v>0</v>
      </c>
      <c r="F623" s="48">
        <f t="shared" si="18"/>
        <v>9</v>
      </c>
      <c r="G623" s="48">
        <f t="shared" si="19"/>
        <v>2016</v>
      </c>
    </row>
    <row r="624" spans="1:7" x14ac:dyDescent="0.3">
      <c r="A624" s="51">
        <v>42627</v>
      </c>
      <c r="B624">
        <f>SUMIFS(user_list!O:O,user_list!F:F,"&lt;="&amp;A624,user_list!G:G,"&gt;="&amp;A624)</f>
        <v>0</v>
      </c>
      <c r="C624">
        <f>SUMIFS(user_list!P:P,user_list!F:F,"&lt;="&amp;A624,user_list!G:G,"&gt;="&amp;A624)</f>
        <v>0</v>
      </c>
      <c r="D624">
        <f>SUMIFS(user_list!O:O,user_list!F:F,"&lt;="&amp;A624,user_list!G:G,"&gt;="&amp;A624,user_list!I:I,days!G624)+SUMIFS(user_list!O:O,user_list!F:F,"&lt;="&amp;A624,user_list!G:G,"&gt;="&amp;A624,user_list!I:I,days!G624-1)</f>
        <v>0</v>
      </c>
      <c r="E624" s="26">
        <f>COUNTIF(user_list!G:G,A624)</f>
        <v>0</v>
      </c>
      <c r="F624" s="48">
        <f t="shared" si="18"/>
        <v>9</v>
      </c>
      <c r="G624" s="48">
        <f t="shared" si="19"/>
        <v>2016</v>
      </c>
    </row>
    <row r="625" spans="1:7" x14ac:dyDescent="0.3">
      <c r="A625" s="51">
        <v>42628</v>
      </c>
      <c r="B625">
        <f>SUMIFS(user_list!O:O,user_list!F:F,"&lt;="&amp;A625,user_list!G:G,"&gt;="&amp;A625)</f>
        <v>0</v>
      </c>
      <c r="C625">
        <f>SUMIFS(user_list!P:P,user_list!F:F,"&lt;="&amp;A625,user_list!G:G,"&gt;="&amp;A625)</f>
        <v>0</v>
      </c>
      <c r="D625">
        <f>SUMIFS(user_list!O:O,user_list!F:F,"&lt;="&amp;A625,user_list!G:G,"&gt;="&amp;A625,user_list!I:I,days!G625)+SUMIFS(user_list!O:O,user_list!F:F,"&lt;="&amp;A625,user_list!G:G,"&gt;="&amp;A625,user_list!I:I,days!G625-1)</f>
        <v>0</v>
      </c>
      <c r="E625" s="26">
        <f>COUNTIF(user_list!G:G,A625)</f>
        <v>0</v>
      </c>
      <c r="F625" s="48">
        <f t="shared" si="18"/>
        <v>9</v>
      </c>
      <c r="G625" s="48">
        <f t="shared" si="19"/>
        <v>2016</v>
      </c>
    </row>
    <row r="626" spans="1:7" x14ac:dyDescent="0.3">
      <c r="A626" s="51">
        <v>42629</v>
      </c>
      <c r="B626">
        <f>SUMIFS(user_list!O:O,user_list!F:F,"&lt;="&amp;A626,user_list!G:G,"&gt;="&amp;A626)</f>
        <v>0</v>
      </c>
      <c r="C626">
        <f>SUMIFS(user_list!P:P,user_list!F:F,"&lt;="&amp;A626,user_list!G:G,"&gt;="&amp;A626)</f>
        <v>0</v>
      </c>
      <c r="D626">
        <f>SUMIFS(user_list!O:O,user_list!F:F,"&lt;="&amp;A626,user_list!G:G,"&gt;="&amp;A626,user_list!I:I,days!G626)+SUMIFS(user_list!O:O,user_list!F:F,"&lt;="&amp;A626,user_list!G:G,"&gt;="&amp;A626,user_list!I:I,days!G626-1)</f>
        <v>0</v>
      </c>
      <c r="E626" s="26">
        <f>COUNTIF(user_list!G:G,A626)</f>
        <v>0</v>
      </c>
      <c r="F626" s="48">
        <f t="shared" si="18"/>
        <v>9</v>
      </c>
      <c r="G626" s="48">
        <f t="shared" si="19"/>
        <v>2016</v>
      </c>
    </row>
    <row r="627" spans="1:7" x14ac:dyDescent="0.3">
      <c r="A627" s="51">
        <v>42630</v>
      </c>
      <c r="B627">
        <f>SUMIFS(user_list!O:O,user_list!F:F,"&lt;="&amp;A627,user_list!G:G,"&gt;="&amp;A627)</f>
        <v>0</v>
      </c>
      <c r="C627">
        <f>SUMIFS(user_list!P:P,user_list!F:F,"&lt;="&amp;A627,user_list!G:G,"&gt;="&amp;A627)</f>
        <v>0</v>
      </c>
      <c r="D627">
        <f>SUMIFS(user_list!O:O,user_list!F:F,"&lt;="&amp;A627,user_list!G:G,"&gt;="&amp;A627,user_list!I:I,days!G627)+SUMIFS(user_list!O:O,user_list!F:F,"&lt;="&amp;A627,user_list!G:G,"&gt;="&amp;A627,user_list!I:I,days!G627-1)</f>
        <v>0</v>
      </c>
      <c r="E627" s="26">
        <f>COUNTIF(user_list!G:G,A627)</f>
        <v>0</v>
      </c>
      <c r="F627" s="48">
        <f t="shared" si="18"/>
        <v>9</v>
      </c>
      <c r="G627" s="48">
        <f t="shared" si="19"/>
        <v>2016</v>
      </c>
    </row>
    <row r="628" spans="1:7" x14ac:dyDescent="0.3">
      <c r="A628" s="51">
        <v>42631</v>
      </c>
      <c r="B628">
        <f>SUMIFS(user_list!O:O,user_list!F:F,"&lt;="&amp;A628,user_list!G:G,"&gt;="&amp;A628)</f>
        <v>0</v>
      </c>
      <c r="C628">
        <f>SUMIFS(user_list!P:P,user_list!F:F,"&lt;="&amp;A628,user_list!G:G,"&gt;="&amp;A628)</f>
        <v>0</v>
      </c>
      <c r="D628">
        <f>SUMIFS(user_list!O:O,user_list!F:F,"&lt;="&amp;A628,user_list!G:G,"&gt;="&amp;A628,user_list!I:I,days!G628)+SUMIFS(user_list!O:O,user_list!F:F,"&lt;="&amp;A628,user_list!G:G,"&gt;="&amp;A628,user_list!I:I,days!G628-1)</f>
        <v>0</v>
      </c>
      <c r="E628" s="26">
        <f>COUNTIF(user_list!G:G,A628)</f>
        <v>0</v>
      </c>
      <c r="F628" s="48">
        <f t="shared" si="18"/>
        <v>9</v>
      </c>
      <c r="G628" s="48">
        <f t="shared" si="19"/>
        <v>2016</v>
      </c>
    </row>
    <row r="629" spans="1:7" x14ac:dyDescent="0.3">
      <c r="A629" s="51">
        <v>42632</v>
      </c>
      <c r="B629">
        <f>SUMIFS(user_list!O:O,user_list!F:F,"&lt;="&amp;A629,user_list!G:G,"&gt;="&amp;A629)</f>
        <v>0</v>
      </c>
      <c r="C629">
        <f>SUMIFS(user_list!P:P,user_list!F:F,"&lt;="&amp;A629,user_list!G:G,"&gt;="&amp;A629)</f>
        <v>0</v>
      </c>
      <c r="D629">
        <f>SUMIFS(user_list!O:O,user_list!F:F,"&lt;="&amp;A629,user_list!G:G,"&gt;="&amp;A629,user_list!I:I,days!G629)+SUMIFS(user_list!O:O,user_list!F:F,"&lt;="&amp;A629,user_list!G:G,"&gt;="&amp;A629,user_list!I:I,days!G629-1)</f>
        <v>0</v>
      </c>
      <c r="E629" s="26">
        <f>COUNTIF(user_list!G:G,A629)</f>
        <v>0</v>
      </c>
      <c r="F629" s="48">
        <f t="shared" si="18"/>
        <v>9</v>
      </c>
      <c r="G629" s="48">
        <f t="shared" si="19"/>
        <v>2016</v>
      </c>
    </row>
    <row r="630" spans="1:7" x14ac:dyDescent="0.3">
      <c r="A630" s="51">
        <v>42633</v>
      </c>
      <c r="B630">
        <f>SUMIFS(user_list!O:O,user_list!F:F,"&lt;="&amp;A630,user_list!G:G,"&gt;="&amp;A630)</f>
        <v>0</v>
      </c>
      <c r="C630">
        <f>SUMIFS(user_list!P:P,user_list!F:F,"&lt;="&amp;A630,user_list!G:G,"&gt;="&amp;A630)</f>
        <v>0</v>
      </c>
      <c r="D630">
        <f>SUMIFS(user_list!O:O,user_list!F:F,"&lt;="&amp;A630,user_list!G:G,"&gt;="&amp;A630,user_list!I:I,days!G630)+SUMIFS(user_list!O:O,user_list!F:F,"&lt;="&amp;A630,user_list!G:G,"&gt;="&amp;A630,user_list!I:I,days!G630-1)</f>
        <v>0</v>
      </c>
      <c r="E630" s="26">
        <f>COUNTIF(user_list!G:G,A630)</f>
        <v>0</v>
      </c>
      <c r="F630" s="48">
        <f t="shared" si="18"/>
        <v>9</v>
      </c>
      <c r="G630" s="48">
        <f t="shared" si="19"/>
        <v>2016</v>
      </c>
    </row>
    <row r="631" spans="1:7" x14ac:dyDescent="0.3">
      <c r="A631" s="51">
        <v>42634</v>
      </c>
      <c r="B631">
        <f>SUMIFS(user_list!O:O,user_list!F:F,"&lt;="&amp;A631,user_list!G:G,"&gt;="&amp;A631)</f>
        <v>0</v>
      </c>
      <c r="C631">
        <f>SUMIFS(user_list!P:P,user_list!F:F,"&lt;="&amp;A631,user_list!G:G,"&gt;="&amp;A631)</f>
        <v>0</v>
      </c>
      <c r="D631">
        <f>SUMIFS(user_list!O:O,user_list!F:F,"&lt;="&amp;A631,user_list!G:G,"&gt;="&amp;A631,user_list!I:I,days!G631)+SUMIFS(user_list!O:O,user_list!F:F,"&lt;="&amp;A631,user_list!G:G,"&gt;="&amp;A631,user_list!I:I,days!G631-1)</f>
        <v>0</v>
      </c>
      <c r="E631" s="26">
        <f>COUNTIF(user_list!G:G,A631)</f>
        <v>0</v>
      </c>
      <c r="F631" s="48">
        <f t="shared" si="18"/>
        <v>9</v>
      </c>
      <c r="G631" s="48">
        <f t="shared" si="19"/>
        <v>2016</v>
      </c>
    </row>
    <row r="632" spans="1:7" x14ac:dyDescent="0.3">
      <c r="A632" s="51">
        <v>42635</v>
      </c>
      <c r="B632">
        <f>SUMIFS(user_list!O:O,user_list!F:F,"&lt;="&amp;A632,user_list!G:G,"&gt;="&amp;A632)</f>
        <v>0</v>
      </c>
      <c r="C632">
        <f>SUMIFS(user_list!P:P,user_list!F:F,"&lt;="&amp;A632,user_list!G:G,"&gt;="&amp;A632)</f>
        <v>0</v>
      </c>
      <c r="D632">
        <f>SUMIFS(user_list!O:O,user_list!F:F,"&lt;="&amp;A632,user_list!G:G,"&gt;="&amp;A632,user_list!I:I,days!G632)+SUMIFS(user_list!O:O,user_list!F:F,"&lt;="&amp;A632,user_list!G:G,"&gt;="&amp;A632,user_list!I:I,days!G632-1)</f>
        <v>0</v>
      </c>
      <c r="E632" s="26">
        <f>COUNTIF(user_list!G:G,A632)</f>
        <v>0</v>
      </c>
      <c r="F632" s="48">
        <f t="shared" si="18"/>
        <v>9</v>
      </c>
      <c r="G632" s="48">
        <f t="shared" si="19"/>
        <v>2016</v>
      </c>
    </row>
    <row r="633" spans="1:7" x14ac:dyDescent="0.3">
      <c r="A633" s="51">
        <v>42636</v>
      </c>
      <c r="B633">
        <f>SUMIFS(user_list!O:O,user_list!F:F,"&lt;="&amp;A633,user_list!G:G,"&gt;="&amp;A633)</f>
        <v>0</v>
      </c>
      <c r="C633">
        <f>SUMIFS(user_list!P:P,user_list!F:F,"&lt;="&amp;A633,user_list!G:G,"&gt;="&amp;A633)</f>
        <v>0</v>
      </c>
      <c r="D633">
        <f>SUMIFS(user_list!O:O,user_list!F:F,"&lt;="&amp;A633,user_list!G:G,"&gt;="&amp;A633,user_list!I:I,days!G633)+SUMIFS(user_list!O:O,user_list!F:F,"&lt;="&amp;A633,user_list!G:G,"&gt;="&amp;A633,user_list!I:I,days!G633-1)</f>
        <v>0</v>
      </c>
      <c r="E633" s="26">
        <f>COUNTIF(user_list!G:G,A633)</f>
        <v>0</v>
      </c>
      <c r="F633" s="48">
        <f t="shared" si="18"/>
        <v>9</v>
      </c>
      <c r="G633" s="48">
        <f t="shared" si="19"/>
        <v>2016</v>
      </c>
    </row>
    <row r="634" spans="1:7" x14ac:dyDescent="0.3">
      <c r="A634" s="51">
        <v>42637</v>
      </c>
      <c r="B634">
        <f>SUMIFS(user_list!O:O,user_list!F:F,"&lt;="&amp;A634,user_list!G:G,"&gt;="&amp;A634)</f>
        <v>0</v>
      </c>
      <c r="C634">
        <f>SUMIFS(user_list!P:P,user_list!F:F,"&lt;="&amp;A634,user_list!G:G,"&gt;="&amp;A634)</f>
        <v>0</v>
      </c>
      <c r="D634">
        <f>SUMIFS(user_list!O:O,user_list!F:F,"&lt;="&amp;A634,user_list!G:G,"&gt;="&amp;A634,user_list!I:I,days!G634)+SUMIFS(user_list!O:O,user_list!F:F,"&lt;="&amp;A634,user_list!G:G,"&gt;="&amp;A634,user_list!I:I,days!G634-1)</f>
        <v>0</v>
      </c>
      <c r="E634" s="26">
        <f>COUNTIF(user_list!G:G,A634)</f>
        <v>0</v>
      </c>
      <c r="F634" s="48">
        <f t="shared" si="18"/>
        <v>9</v>
      </c>
      <c r="G634" s="48">
        <f t="shared" si="19"/>
        <v>2016</v>
      </c>
    </row>
    <row r="635" spans="1:7" x14ac:dyDescent="0.3">
      <c r="A635" s="51">
        <v>42638</v>
      </c>
      <c r="B635">
        <f>SUMIFS(user_list!O:O,user_list!F:F,"&lt;="&amp;A635,user_list!G:G,"&gt;="&amp;A635)</f>
        <v>0.32500000000000001</v>
      </c>
      <c r="C635">
        <f>SUMIFS(user_list!P:P,user_list!F:F,"&lt;="&amp;A635,user_list!G:G,"&gt;="&amp;A635)</f>
        <v>0.8125</v>
      </c>
      <c r="D635">
        <f>SUMIFS(user_list!O:O,user_list!F:F,"&lt;="&amp;A635,user_list!G:G,"&gt;="&amp;A635,user_list!I:I,days!G635)+SUMIFS(user_list!O:O,user_list!F:F,"&lt;="&amp;A635,user_list!G:G,"&gt;="&amp;A635,user_list!I:I,days!G635-1)</f>
        <v>0</v>
      </c>
      <c r="E635" s="26">
        <f>COUNTIF(user_list!G:G,A635)</f>
        <v>0</v>
      </c>
      <c r="F635" s="48">
        <f t="shared" si="18"/>
        <v>9</v>
      </c>
      <c r="G635" s="48">
        <f t="shared" si="19"/>
        <v>2016</v>
      </c>
    </row>
    <row r="636" spans="1:7" x14ac:dyDescent="0.3">
      <c r="A636" s="51">
        <v>42639</v>
      </c>
      <c r="B636">
        <f>SUMIFS(user_list!O:O,user_list!F:F,"&lt;="&amp;A636,user_list!G:G,"&gt;="&amp;A636)</f>
        <v>0.32500000000000001</v>
      </c>
      <c r="C636">
        <f>SUMIFS(user_list!P:P,user_list!F:F,"&lt;="&amp;A636,user_list!G:G,"&gt;="&amp;A636)</f>
        <v>0.8125</v>
      </c>
      <c r="D636">
        <f>SUMIFS(user_list!O:O,user_list!F:F,"&lt;="&amp;A636,user_list!G:G,"&gt;="&amp;A636,user_list!I:I,days!G636)+SUMIFS(user_list!O:O,user_list!F:F,"&lt;="&amp;A636,user_list!G:G,"&gt;="&amp;A636,user_list!I:I,days!G636-1)</f>
        <v>0</v>
      </c>
      <c r="E636" s="26">
        <f>COUNTIF(user_list!G:G,A636)</f>
        <v>0</v>
      </c>
      <c r="F636" s="48">
        <f t="shared" si="18"/>
        <v>9</v>
      </c>
      <c r="G636" s="48">
        <f t="shared" si="19"/>
        <v>2016</v>
      </c>
    </row>
    <row r="637" spans="1:7" x14ac:dyDescent="0.3">
      <c r="A637" s="51">
        <v>42640</v>
      </c>
      <c r="B637">
        <f>SUMIFS(user_list!O:O,user_list!F:F,"&lt;="&amp;A637,user_list!G:G,"&gt;="&amp;A637)</f>
        <v>0.32500000000000001</v>
      </c>
      <c r="C637">
        <f>SUMIFS(user_list!P:P,user_list!F:F,"&lt;="&amp;A637,user_list!G:G,"&gt;="&amp;A637)</f>
        <v>0.8125</v>
      </c>
      <c r="D637">
        <f>SUMIFS(user_list!O:O,user_list!F:F,"&lt;="&amp;A637,user_list!G:G,"&gt;="&amp;A637,user_list!I:I,days!G637)+SUMIFS(user_list!O:O,user_list!F:F,"&lt;="&amp;A637,user_list!G:G,"&gt;="&amp;A637,user_list!I:I,days!G637-1)</f>
        <v>0</v>
      </c>
      <c r="E637" s="26">
        <f>COUNTIF(user_list!G:G,A637)</f>
        <v>0</v>
      </c>
      <c r="F637" s="48">
        <f t="shared" si="18"/>
        <v>9</v>
      </c>
      <c r="G637" s="48">
        <f t="shared" si="19"/>
        <v>2016</v>
      </c>
    </row>
    <row r="638" spans="1:7" x14ac:dyDescent="0.3">
      <c r="A638" s="51">
        <v>42641</v>
      </c>
      <c r="B638">
        <f>SUMIFS(user_list!O:O,user_list!F:F,"&lt;="&amp;A638,user_list!G:G,"&gt;="&amp;A638)</f>
        <v>0.32500000000000001</v>
      </c>
      <c r="C638">
        <f>SUMIFS(user_list!P:P,user_list!F:F,"&lt;="&amp;A638,user_list!G:G,"&gt;="&amp;A638)</f>
        <v>0.8125</v>
      </c>
      <c r="D638">
        <f>SUMIFS(user_list!O:O,user_list!F:F,"&lt;="&amp;A638,user_list!G:G,"&gt;="&amp;A638,user_list!I:I,days!G638)+SUMIFS(user_list!O:O,user_list!F:F,"&lt;="&amp;A638,user_list!G:G,"&gt;="&amp;A638,user_list!I:I,days!G638-1)</f>
        <v>0</v>
      </c>
      <c r="E638" s="26">
        <f>COUNTIF(user_list!G:G,A638)</f>
        <v>0</v>
      </c>
      <c r="F638" s="48">
        <f t="shared" si="18"/>
        <v>9</v>
      </c>
      <c r="G638" s="48">
        <f t="shared" si="19"/>
        <v>2016</v>
      </c>
    </row>
    <row r="639" spans="1:7" x14ac:dyDescent="0.3">
      <c r="A639" s="51">
        <v>42642</v>
      </c>
      <c r="B639">
        <f>SUMIFS(user_list!O:O,user_list!F:F,"&lt;="&amp;A639,user_list!G:G,"&gt;="&amp;A639)</f>
        <v>0.32500000000000001</v>
      </c>
      <c r="C639">
        <f>SUMIFS(user_list!P:P,user_list!F:F,"&lt;="&amp;A639,user_list!G:G,"&gt;="&amp;A639)</f>
        <v>0.8125</v>
      </c>
      <c r="D639">
        <f>SUMIFS(user_list!O:O,user_list!F:F,"&lt;="&amp;A639,user_list!G:G,"&gt;="&amp;A639,user_list!I:I,days!G639)+SUMIFS(user_list!O:O,user_list!F:F,"&lt;="&amp;A639,user_list!G:G,"&gt;="&amp;A639,user_list!I:I,days!G639-1)</f>
        <v>0</v>
      </c>
      <c r="E639" s="26">
        <f>COUNTIF(user_list!G:G,A639)</f>
        <v>0</v>
      </c>
      <c r="F639" s="48">
        <f t="shared" si="18"/>
        <v>9</v>
      </c>
      <c r="G639" s="48">
        <f t="shared" si="19"/>
        <v>2016</v>
      </c>
    </row>
    <row r="640" spans="1:7" x14ac:dyDescent="0.3">
      <c r="A640" s="51">
        <v>42643</v>
      </c>
      <c r="B640">
        <f>SUMIFS(user_list!O:O,user_list!F:F,"&lt;="&amp;A640,user_list!G:G,"&gt;="&amp;A640)</f>
        <v>0.32500000000000001</v>
      </c>
      <c r="C640">
        <f>SUMIFS(user_list!P:P,user_list!F:F,"&lt;="&amp;A640,user_list!G:G,"&gt;="&amp;A640)</f>
        <v>0.8125</v>
      </c>
      <c r="D640">
        <f>SUMIFS(user_list!O:O,user_list!F:F,"&lt;="&amp;A640,user_list!G:G,"&gt;="&amp;A640,user_list!I:I,days!G640)+SUMIFS(user_list!O:O,user_list!F:F,"&lt;="&amp;A640,user_list!G:G,"&gt;="&amp;A640,user_list!I:I,days!G640-1)</f>
        <v>0</v>
      </c>
      <c r="E640" s="26">
        <f>COUNTIF(user_list!G:G,A640)</f>
        <v>0</v>
      </c>
      <c r="F640" s="48">
        <f t="shared" si="18"/>
        <v>9</v>
      </c>
      <c r="G640" s="48">
        <f t="shared" si="19"/>
        <v>2016</v>
      </c>
    </row>
    <row r="641" spans="1:7" x14ac:dyDescent="0.3">
      <c r="A641" s="51">
        <v>42644</v>
      </c>
      <c r="B641">
        <f>SUMIFS(user_list!O:O,user_list!F:F,"&lt;="&amp;A641,user_list!G:G,"&gt;="&amp;A641)</f>
        <v>0.32500000000000001</v>
      </c>
      <c r="C641">
        <f>SUMIFS(user_list!P:P,user_list!F:F,"&lt;="&amp;A641,user_list!G:G,"&gt;="&amp;A641)</f>
        <v>0.8125</v>
      </c>
      <c r="D641">
        <f>SUMIFS(user_list!O:O,user_list!F:F,"&lt;="&amp;A641,user_list!G:G,"&gt;="&amp;A641,user_list!I:I,days!G641)+SUMIFS(user_list!O:O,user_list!F:F,"&lt;="&amp;A641,user_list!G:G,"&gt;="&amp;A641,user_list!I:I,days!G641-1)</f>
        <v>0</v>
      </c>
      <c r="E641" s="26">
        <f>COUNTIF(user_list!G:G,A641)</f>
        <v>0</v>
      </c>
      <c r="F641" s="48">
        <f t="shared" si="18"/>
        <v>10</v>
      </c>
      <c r="G641" s="48">
        <f t="shared" si="19"/>
        <v>2016</v>
      </c>
    </row>
    <row r="642" spans="1:7" x14ac:dyDescent="0.3">
      <c r="A642" s="51">
        <v>42645</v>
      </c>
      <c r="B642">
        <f>SUMIFS(user_list!O:O,user_list!F:F,"&lt;="&amp;A642,user_list!G:G,"&gt;="&amp;A642)</f>
        <v>0.32500000000000001</v>
      </c>
      <c r="C642">
        <f>SUMIFS(user_list!P:P,user_list!F:F,"&lt;="&amp;A642,user_list!G:G,"&gt;="&amp;A642)</f>
        <v>0.8125</v>
      </c>
      <c r="D642">
        <f>SUMIFS(user_list!O:O,user_list!F:F,"&lt;="&amp;A642,user_list!G:G,"&gt;="&amp;A642,user_list!I:I,days!G642)+SUMIFS(user_list!O:O,user_list!F:F,"&lt;="&amp;A642,user_list!G:G,"&gt;="&amp;A642,user_list!I:I,days!G642-1)</f>
        <v>0</v>
      </c>
      <c r="E642" s="26">
        <f>COUNTIF(user_list!G:G,A642)</f>
        <v>0</v>
      </c>
      <c r="F642" s="48">
        <f t="shared" ref="F642:F705" si="20">MONTH(A642)</f>
        <v>10</v>
      </c>
      <c r="G642" s="48">
        <f t="shared" ref="G642:G705" si="21">YEAR(A642)</f>
        <v>2016</v>
      </c>
    </row>
    <row r="643" spans="1:7" x14ac:dyDescent="0.3">
      <c r="A643" s="51">
        <v>42646</v>
      </c>
      <c r="B643">
        <f>SUMIFS(user_list!O:O,user_list!F:F,"&lt;="&amp;A643,user_list!G:G,"&gt;="&amp;A643)</f>
        <v>0.32500000000000001</v>
      </c>
      <c r="C643">
        <f>SUMIFS(user_list!P:P,user_list!F:F,"&lt;="&amp;A643,user_list!G:G,"&gt;="&amp;A643)</f>
        <v>0.8125</v>
      </c>
      <c r="D643">
        <f>SUMIFS(user_list!O:O,user_list!F:F,"&lt;="&amp;A643,user_list!G:G,"&gt;="&amp;A643,user_list!I:I,days!G643)+SUMIFS(user_list!O:O,user_list!F:F,"&lt;="&amp;A643,user_list!G:G,"&gt;="&amp;A643,user_list!I:I,days!G643-1)</f>
        <v>0</v>
      </c>
      <c r="E643" s="26">
        <f>COUNTIF(user_list!G:G,A643)</f>
        <v>0</v>
      </c>
      <c r="F643" s="48">
        <f t="shared" si="20"/>
        <v>10</v>
      </c>
      <c r="G643" s="48">
        <f t="shared" si="21"/>
        <v>2016</v>
      </c>
    </row>
    <row r="644" spans="1:7" x14ac:dyDescent="0.3">
      <c r="A644" s="51">
        <v>42647</v>
      </c>
      <c r="B644">
        <f>SUMIFS(user_list!O:O,user_list!F:F,"&lt;="&amp;A644,user_list!G:G,"&gt;="&amp;A644)</f>
        <v>0.50900000000000001</v>
      </c>
      <c r="C644">
        <f>SUMIFS(user_list!P:P,user_list!F:F,"&lt;="&amp;A644,user_list!G:G,"&gt;="&amp;A644)</f>
        <v>1.2925</v>
      </c>
      <c r="D644">
        <f>SUMIFS(user_list!O:O,user_list!F:F,"&lt;="&amp;A644,user_list!G:G,"&gt;="&amp;A644,user_list!I:I,days!G644)+SUMIFS(user_list!O:O,user_list!F:F,"&lt;="&amp;A644,user_list!G:G,"&gt;="&amp;A644,user_list!I:I,days!G644-1)</f>
        <v>0</v>
      </c>
      <c r="E644" s="26">
        <f>COUNTIF(user_list!G:G,A644)</f>
        <v>0</v>
      </c>
      <c r="F644" s="48">
        <f t="shared" si="20"/>
        <v>10</v>
      </c>
      <c r="G644" s="48">
        <f t="shared" si="21"/>
        <v>2016</v>
      </c>
    </row>
    <row r="645" spans="1:7" x14ac:dyDescent="0.3">
      <c r="A645" s="51">
        <v>42648</v>
      </c>
      <c r="B645">
        <f>SUMIFS(user_list!O:O,user_list!F:F,"&lt;="&amp;A645,user_list!G:G,"&gt;="&amp;A645)</f>
        <v>0.50900000000000001</v>
      </c>
      <c r="C645">
        <f>SUMIFS(user_list!P:P,user_list!F:F,"&lt;="&amp;A645,user_list!G:G,"&gt;="&amp;A645)</f>
        <v>1.2925</v>
      </c>
      <c r="D645">
        <f>SUMIFS(user_list!O:O,user_list!F:F,"&lt;="&amp;A645,user_list!G:G,"&gt;="&amp;A645,user_list!I:I,days!G645)+SUMIFS(user_list!O:O,user_list!F:F,"&lt;="&amp;A645,user_list!G:G,"&gt;="&amp;A645,user_list!I:I,days!G645-1)</f>
        <v>0</v>
      </c>
      <c r="E645" s="26">
        <f>COUNTIF(user_list!G:G,A645)</f>
        <v>0</v>
      </c>
      <c r="F645" s="48">
        <f t="shared" si="20"/>
        <v>10</v>
      </c>
      <c r="G645" s="48">
        <f t="shared" si="21"/>
        <v>2016</v>
      </c>
    </row>
    <row r="646" spans="1:7" x14ac:dyDescent="0.3">
      <c r="A646" s="51">
        <v>42649</v>
      </c>
      <c r="B646">
        <f>SUMIFS(user_list!O:O,user_list!F:F,"&lt;="&amp;A646,user_list!G:G,"&gt;="&amp;A646)</f>
        <v>0.50900000000000001</v>
      </c>
      <c r="C646">
        <f>SUMIFS(user_list!P:P,user_list!F:F,"&lt;="&amp;A646,user_list!G:G,"&gt;="&amp;A646)</f>
        <v>1.2925</v>
      </c>
      <c r="D646">
        <f>SUMIFS(user_list!O:O,user_list!F:F,"&lt;="&amp;A646,user_list!G:G,"&gt;="&amp;A646,user_list!I:I,days!G646)+SUMIFS(user_list!O:O,user_list!F:F,"&lt;="&amp;A646,user_list!G:G,"&gt;="&amp;A646,user_list!I:I,days!G646-1)</f>
        <v>0</v>
      </c>
      <c r="E646" s="26">
        <f>COUNTIF(user_list!G:G,A646)</f>
        <v>0</v>
      </c>
      <c r="F646" s="48">
        <f t="shared" si="20"/>
        <v>10</v>
      </c>
      <c r="G646" s="48">
        <f t="shared" si="21"/>
        <v>2016</v>
      </c>
    </row>
    <row r="647" spans="1:7" x14ac:dyDescent="0.3">
      <c r="A647" s="51">
        <v>42650</v>
      </c>
      <c r="B647">
        <f>SUMIFS(user_list!O:O,user_list!F:F,"&lt;="&amp;A647,user_list!G:G,"&gt;="&amp;A647)</f>
        <v>0.50900000000000001</v>
      </c>
      <c r="C647">
        <f>SUMIFS(user_list!P:P,user_list!F:F,"&lt;="&amp;A647,user_list!G:G,"&gt;="&amp;A647)</f>
        <v>1.2925</v>
      </c>
      <c r="D647">
        <f>SUMIFS(user_list!O:O,user_list!F:F,"&lt;="&amp;A647,user_list!G:G,"&gt;="&amp;A647,user_list!I:I,days!G647)+SUMIFS(user_list!O:O,user_list!F:F,"&lt;="&amp;A647,user_list!G:G,"&gt;="&amp;A647,user_list!I:I,days!G647-1)</f>
        <v>0</v>
      </c>
      <c r="E647" s="26">
        <f>COUNTIF(user_list!G:G,A647)</f>
        <v>0</v>
      </c>
      <c r="F647" s="48">
        <f t="shared" si="20"/>
        <v>10</v>
      </c>
      <c r="G647" s="48">
        <f t="shared" si="21"/>
        <v>2016</v>
      </c>
    </row>
    <row r="648" spans="1:7" x14ac:dyDescent="0.3">
      <c r="A648" s="51">
        <v>42651</v>
      </c>
      <c r="B648">
        <f>SUMIFS(user_list!O:O,user_list!F:F,"&lt;="&amp;A648,user_list!G:G,"&gt;="&amp;A648)</f>
        <v>0.50900000000000001</v>
      </c>
      <c r="C648">
        <f>SUMIFS(user_list!P:P,user_list!F:F,"&lt;="&amp;A648,user_list!G:G,"&gt;="&amp;A648)</f>
        <v>1.2925</v>
      </c>
      <c r="D648">
        <f>SUMIFS(user_list!O:O,user_list!F:F,"&lt;="&amp;A648,user_list!G:G,"&gt;="&amp;A648,user_list!I:I,days!G648)+SUMIFS(user_list!O:O,user_list!F:F,"&lt;="&amp;A648,user_list!G:G,"&gt;="&amp;A648,user_list!I:I,days!G648-1)</f>
        <v>0</v>
      </c>
      <c r="E648" s="26">
        <f>COUNTIF(user_list!G:G,A648)</f>
        <v>0</v>
      </c>
      <c r="F648" s="48">
        <f t="shared" si="20"/>
        <v>10</v>
      </c>
      <c r="G648" s="48">
        <f t="shared" si="21"/>
        <v>2016</v>
      </c>
    </row>
    <row r="649" spans="1:7" x14ac:dyDescent="0.3">
      <c r="A649" s="51">
        <v>42652</v>
      </c>
      <c r="B649">
        <f>SUMIFS(user_list!O:O,user_list!F:F,"&lt;="&amp;A649,user_list!G:G,"&gt;="&amp;A649)</f>
        <v>0.50900000000000001</v>
      </c>
      <c r="C649">
        <f>SUMIFS(user_list!P:P,user_list!F:F,"&lt;="&amp;A649,user_list!G:G,"&gt;="&amp;A649)</f>
        <v>1.2925</v>
      </c>
      <c r="D649">
        <f>SUMIFS(user_list!O:O,user_list!F:F,"&lt;="&amp;A649,user_list!G:G,"&gt;="&amp;A649,user_list!I:I,days!G649)+SUMIFS(user_list!O:O,user_list!F:F,"&lt;="&amp;A649,user_list!G:G,"&gt;="&amp;A649,user_list!I:I,days!G649-1)</f>
        <v>0</v>
      </c>
      <c r="E649" s="26">
        <f>COUNTIF(user_list!G:G,A649)</f>
        <v>0</v>
      </c>
      <c r="F649" s="48">
        <f t="shared" si="20"/>
        <v>10</v>
      </c>
      <c r="G649" s="48">
        <f t="shared" si="21"/>
        <v>2016</v>
      </c>
    </row>
    <row r="650" spans="1:7" x14ac:dyDescent="0.3">
      <c r="A650" s="51">
        <v>42653</v>
      </c>
      <c r="B650">
        <f>SUMIFS(user_list!O:O,user_list!F:F,"&lt;="&amp;A650,user_list!G:G,"&gt;="&amp;A650)</f>
        <v>0.50900000000000001</v>
      </c>
      <c r="C650">
        <f>SUMIFS(user_list!P:P,user_list!F:F,"&lt;="&amp;A650,user_list!G:G,"&gt;="&amp;A650)</f>
        <v>1.2925</v>
      </c>
      <c r="D650">
        <f>SUMIFS(user_list!O:O,user_list!F:F,"&lt;="&amp;A650,user_list!G:G,"&gt;="&amp;A650,user_list!I:I,days!G650)+SUMIFS(user_list!O:O,user_list!F:F,"&lt;="&amp;A650,user_list!G:G,"&gt;="&amp;A650,user_list!I:I,days!G650-1)</f>
        <v>0</v>
      </c>
      <c r="E650" s="26">
        <f>COUNTIF(user_list!G:G,A650)</f>
        <v>0</v>
      </c>
      <c r="F650" s="48">
        <f t="shared" si="20"/>
        <v>10</v>
      </c>
      <c r="G650" s="48">
        <f t="shared" si="21"/>
        <v>2016</v>
      </c>
    </row>
    <row r="651" spans="1:7" x14ac:dyDescent="0.3">
      <c r="A651" s="51">
        <v>42654</v>
      </c>
      <c r="B651">
        <f>SUMIFS(user_list!O:O,user_list!F:F,"&lt;="&amp;A651,user_list!G:G,"&gt;="&amp;A651)</f>
        <v>0.50900000000000001</v>
      </c>
      <c r="C651">
        <f>SUMIFS(user_list!P:P,user_list!F:F,"&lt;="&amp;A651,user_list!G:G,"&gt;="&amp;A651)</f>
        <v>1.2925</v>
      </c>
      <c r="D651">
        <f>SUMIFS(user_list!O:O,user_list!F:F,"&lt;="&amp;A651,user_list!G:G,"&gt;="&amp;A651,user_list!I:I,days!G651)+SUMIFS(user_list!O:O,user_list!F:F,"&lt;="&amp;A651,user_list!G:G,"&gt;="&amp;A651,user_list!I:I,days!G651-1)</f>
        <v>0</v>
      </c>
      <c r="E651" s="26">
        <f>COUNTIF(user_list!G:G,A651)</f>
        <v>0</v>
      </c>
      <c r="F651" s="48">
        <f t="shared" si="20"/>
        <v>10</v>
      </c>
      <c r="G651" s="48">
        <f t="shared" si="21"/>
        <v>2016</v>
      </c>
    </row>
    <row r="652" spans="1:7" x14ac:dyDescent="0.3">
      <c r="A652" s="51">
        <v>42655</v>
      </c>
      <c r="B652">
        <f>SUMIFS(user_list!O:O,user_list!F:F,"&lt;="&amp;A652,user_list!G:G,"&gt;="&amp;A652)</f>
        <v>0.50900000000000001</v>
      </c>
      <c r="C652">
        <f>SUMIFS(user_list!P:P,user_list!F:F,"&lt;="&amp;A652,user_list!G:G,"&gt;="&amp;A652)</f>
        <v>1.2925</v>
      </c>
      <c r="D652">
        <f>SUMIFS(user_list!O:O,user_list!F:F,"&lt;="&amp;A652,user_list!G:G,"&gt;="&amp;A652,user_list!I:I,days!G652)+SUMIFS(user_list!O:O,user_list!F:F,"&lt;="&amp;A652,user_list!G:G,"&gt;="&amp;A652,user_list!I:I,days!G652-1)</f>
        <v>0</v>
      </c>
      <c r="E652" s="26">
        <f>COUNTIF(user_list!G:G,A652)</f>
        <v>0</v>
      </c>
      <c r="F652" s="48">
        <f t="shared" si="20"/>
        <v>10</v>
      </c>
      <c r="G652" s="48">
        <f t="shared" si="21"/>
        <v>2016</v>
      </c>
    </row>
    <row r="653" spans="1:7" x14ac:dyDescent="0.3">
      <c r="A653" s="51">
        <v>42656</v>
      </c>
      <c r="B653">
        <f>SUMIFS(user_list!O:O,user_list!F:F,"&lt;="&amp;A653,user_list!G:G,"&gt;="&amp;A653)</f>
        <v>0.50900000000000001</v>
      </c>
      <c r="C653">
        <f>SUMIFS(user_list!P:P,user_list!F:F,"&lt;="&amp;A653,user_list!G:G,"&gt;="&amp;A653)</f>
        <v>1.2925</v>
      </c>
      <c r="D653">
        <f>SUMIFS(user_list!O:O,user_list!F:F,"&lt;="&amp;A653,user_list!G:G,"&gt;="&amp;A653,user_list!I:I,days!G653)+SUMIFS(user_list!O:O,user_list!F:F,"&lt;="&amp;A653,user_list!G:G,"&gt;="&amp;A653,user_list!I:I,days!G653-1)</f>
        <v>0</v>
      </c>
      <c r="E653" s="26">
        <f>COUNTIF(user_list!G:G,A653)</f>
        <v>0</v>
      </c>
      <c r="F653" s="48">
        <f t="shared" si="20"/>
        <v>10</v>
      </c>
      <c r="G653" s="48">
        <f t="shared" si="21"/>
        <v>2016</v>
      </c>
    </row>
    <row r="654" spans="1:7" x14ac:dyDescent="0.3">
      <c r="A654" s="51">
        <v>42657</v>
      </c>
      <c r="B654">
        <f>SUMIFS(user_list!O:O,user_list!F:F,"&lt;="&amp;A654,user_list!G:G,"&gt;="&amp;A654)</f>
        <v>0.50900000000000001</v>
      </c>
      <c r="C654">
        <f>SUMIFS(user_list!P:P,user_list!F:F,"&lt;="&amp;A654,user_list!G:G,"&gt;="&amp;A654)</f>
        <v>1.2925</v>
      </c>
      <c r="D654">
        <f>SUMIFS(user_list!O:O,user_list!F:F,"&lt;="&amp;A654,user_list!G:G,"&gt;="&amp;A654,user_list!I:I,days!G654)+SUMIFS(user_list!O:O,user_list!F:F,"&lt;="&amp;A654,user_list!G:G,"&gt;="&amp;A654,user_list!I:I,days!G654-1)</f>
        <v>0</v>
      </c>
      <c r="E654" s="26">
        <f>COUNTIF(user_list!G:G,A654)</f>
        <v>0</v>
      </c>
      <c r="F654" s="48">
        <f t="shared" si="20"/>
        <v>10</v>
      </c>
      <c r="G654" s="48">
        <f t="shared" si="21"/>
        <v>2016</v>
      </c>
    </row>
    <row r="655" spans="1:7" x14ac:dyDescent="0.3">
      <c r="A655" s="51">
        <v>42658</v>
      </c>
      <c r="B655">
        <f>SUMIFS(user_list!O:O,user_list!F:F,"&lt;="&amp;A655,user_list!G:G,"&gt;="&amp;A655)</f>
        <v>0.50900000000000001</v>
      </c>
      <c r="C655">
        <f>SUMIFS(user_list!P:P,user_list!F:F,"&lt;="&amp;A655,user_list!G:G,"&gt;="&amp;A655)</f>
        <v>1.2925</v>
      </c>
      <c r="D655">
        <f>SUMIFS(user_list!O:O,user_list!F:F,"&lt;="&amp;A655,user_list!G:G,"&gt;="&amp;A655,user_list!I:I,days!G655)+SUMIFS(user_list!O:O,user_list!F:F,"&lt;="&amp;A655,user_list!G:G,"&gt;="&amp;A655,user_list!I:I,days!G655-1)</f>
        <v>0</v>
      </c>
      <c r="E655" s="26">
        <f>COUNTIF(user_list!G:G,A655)</f>
        <v>0</v>
      </c>
      <c r="F655" s="48">
        <f t="shared" si="20"/>
        <v>10</v>
      </c>
      <c r="G655" s="48">
        <f t="shared" si="21"/>
        <v>2016</v>
      </c>
    </row>
    <row r="656" spans="1:7" x14ac:dyDescent="0.3">
      <c r="A656" s="51">
        <v>42659</v>
      </c>
      <c r="B656">
        <f>SUMIFS(user_list!O:O,user_list!F:F,"&lt;="&amp;A656,user_list!G:G,"&gt;="&amp;A656)</f>
        <v>0.50900000000000001</v>
      </c>
      <c r="C656">
        <f>SUMIFS(user_list!P:P,user_list!F:F,"&lt;="&amp;A656,user_list!G:G,"&gt;="&amp;A656)</f>
        <v>1.2925</v>
      </c>
      <c r="D656">
        <f>SUMIFS(user_list!O:O,user_list!F:F,"&lt;="&amp;A656,user_list!G:G,"&gt;="&amp;A656,user_list!I:I,days!G656)+SUMIFS(user_list!O:O,user_list!F:F,"&lt;="&amp;A656,user_list!G:G,"&gt;="&amp;A656,user_list!I:I,days!G656-1)</f>
        <v>0</v>
      </c>
      <c r="E656" s="26">
        <f>COUNTIF(user_list!G:G,A656)</f>
        <v>0</v>
      </c>
      <c r="F656" s="48">
        <f t="shared" si="20"/>
        <v>10</v>
      </c>
      <c r="G656" s="48">
        <f t="shared" si="21"/>
        <v>2016</v>
      </c>
    </row>
    <row r="657" spans="1:7" x14ac:dyDescent="0.3">
      <c r="A657" s="51">
        <v>42660</v>
      </c>
      <c r="B657">
        <f>SUMIFS(user_list!O:O,user_list!F:F,"&lt;="&amp;A657,user_list!G:G,"&gt;="&amp;A657)</f>
        <v>0.50900000000000001</v>
      </c>
      <c r="C657">
        <f>SUMIFS(user_list!P:P,user_list!F:F,"&lt;="&amp;A657,user_list!G:G,"&gt;="&amp;A657)</f>
        <v>1.2925</v>
      </c>
      <c r="D657">
        <f>SUMIFS(user_list!O:O,user_list!F:F,"&lt;="&amp;A657,user_list!G:G,"&gt;="&amp;A657,user_list!I:I,days!G657)+SUMIFS(user_list!O:O,user_list!F:F,"&lt;="&amp;A657,user_list!G:G,"&gt;="&amp;A657,user_list!I:I,days!G657-1)</f>
        <v>0</v>
      </c>
      <c r="E657" s="26">
        <f>COUNTIF(user_list!G:G,A657)</f>
        <v>0</v>
      </c>
      <c r="F657" s="48">
        <f t="shared" si="20"/>
        <v>10</v>
      </c>
      <c r="G657" s="48">
        <f t="shared" si="21"/>
        <v>2016</v>
      </c>
    </row>
    <row r="658" spans="1:7" x14ac:dyDescent="0.3">
      <c r="A658" s="51">
        <v>42661</v>
      </c>
      <c r="B658">
        <f>SUMIFS(user_list!O:O,user_list!F:F,"&lt;="&amp;A658,user_list!G:G,"&gt;="&amp;A658)</f>
        <v>0.50900000000000001</v>
      </c>
      <c r="C658">
        <f>SUMIFS(user_list!P:P,user_list!F:F,"&lt;="&amp;A658,user_list!G:G,"&gt;="&amp;A658)</f>
        <v>1.2925</v>
      </c>
      <c r="D658">
        <f>SUMIFS(user_list!O:O,user_list!F:F,"&lt;="&amp;A658,user_list!G:G,"&gt;="&amp;A658,user_list!I:I,days!G658)+SUMIFS(user_list!O:O,user_list!F:F,"&lt;="&amp;A658,user_list!G:G,"&gt;="&amp;A658,user_list!I:I,days!G658-1)</f>
        <v>0</v>
      </c>
      <c r="E658" s="26">
        <f>COUNTIF(user_list!G:G,A658)</f>
        <v>0</v>
      </c>
      <c r="F658" s="48">
        <f t="shared" si="20"/>
        <v>10</v>
      </c>
      <c r="G658" s="48">
        <f t="shared" si="21"/>
        <v>2016</v>
      </c>
    </row>
    <row r="659" spans="1:7" x14ac:dyDescent="0.3">
      <c r="A659" s="51">
        <v>42662</v>
      </c>
      <c r="B659">
        <f>SUMIFS(user_list!O:O,user_list!F:F,"&lt;="&amp;A659,user_list!G:G,"&gt;="&amp;A659)</f>
        <v>0.50900000000000001</v>
      </c>
      <c r="C659">
        <f>SUMIFS(user_list!P:P,user_list!F:F,"&lt;="&amp;A659,user_list!G:G,"&gt;="&amp;A659)</f>
        <v>1.2925</v>
      </c>
      <c r="D659">
        <f>SUMIFS(user_list!O:O,user_list!F:F,"&lt;="&amp;A659,user_list!G:G,"&gt;="&amp;A659,user_list!I:I,days!G659)+SUMIFS(user_list!O:O,user_list!F:F,"&lt;="&amp;A659,user_list!G:G,"&gt;="&amp;A659,user_list!I:I,days!G659-1)</f>
        <v>0</v>
      </c>
      <c r="E659" s="26">
        <f>COUNTIF(user_list!G:G,A659)</f>
        <v>0</v>
      </c>
      <c r="F659" s="48">
        <f t="shared" si="20"/>
        <v>10</v>
      </c>
      <c r="G659" s="48">
        <f t="shared" si="21"/>
        <v>2016</v>
      </c>
    </row>
    <row r="660" spans="1:7" x14ac:dyDescent="0.3">
      <c r="A660" s="51">
        <v>42663</v>
      </c>
      <c r="B660">
        <f>SUMIFS(user_list!O:O,user_list!F:F,"&lt;="&amp;A660,user_list!G:G,"&gt;="&amp;A660)</f>
        <v>0.50900000000000001</v>
      </c>
      <c r="C660">
        <f>SUMIFS(user_list!P:P,user_list!F:F,"&lt;="&amp;A660,user_list!G:G,"&gt;="&amp;A660)</f>
        <v>1.2925</v>
      </c>
      <c r="D660">
        <f>SUMIFS(user_list!O:O,user_list!F:F,"&lt;="&amp;A660,user_list!G:G,"&gt;="&amp;A660,user_list!I:I,days!G660)+SUMIFS(user_list!O:O,user_list!F:F,"&lt;="&amp;A660,user_list!G:G,"&gt;="&amp;A660,user_list!I:I,days!G660-1)</f>
        <v>0</v>
      </c>
      <c r="E660" s="26">
        <f>COUNTIF(user_list!G:G,A660)</f>
        <v>0</v>
      </c>
      <c r="F660" s="48">
        <f t="shared" si="20"/>
        <v>10</v>
      </c>
      <c r="G660" s="48">
        <f t="shared" si="21"/>
        <v>2016</v>
      </c>
    </row>
    <row r="661" spans="1:7" x14ac:dyDescent="0.3">
      <c r="A661" s="51">
        <v>42664</v>
      </c>
      <c r="B661">
        <f>SUMIFS(user_list!O:O,user_list!F:F,"&lt;="&amp;A661,user_list!G:G,"&gt;="&amp;A661)</f>
        <v>0.50900000000000001</v>
      </c>
      <c r="C661">
        <f>SUMIFS(user_list!P:P,user_list!F:F,"&lt;="&amp;A661,user_list!G:G,"&gt;="&amp;A661)</f>
        <v>1.2925</v>
      </c>
      <c r="D661">
        <f>SUMIFS(user_list!O:O,user_list!F:F,"&lt;="&amp;A661,user_list!G:G,"&gt;="&amp;A661,user_list!I:I,days!G661)+SUMIFS(user_list!O:O,user_list!F:F,"&lt;="&amp;A661,user_list!G:G,"&gt;="&amp;A661,user_list!I:I,days!G661-1)</f>
        <v>0</v>
      </c>
      <c r="E661" s="26">
        <f>COUNTIF(user_list!G:G,A661)</f>
        <v>0</v>
      </c>
      <c r="F661" s="48">
        <f t="shared" si="20"/>
        <v>10</v>
      </c>
      <c r="G661" s="48">
        <f t="shared" si="21"/>
        <v>2016</v>
      </c>
    </row>
    <row r="662" spans="1:7" x14ac:dyDescent="0.3">
      <c r="A662" s="51">
        <v>42665</v>
      </c>
      <c r="B662">
        <f>SUMIFS(user_list!O:O,user_list!F:F,"&lt;="&amp;A662,user_list!G:G,"&gt;="&amp;A662)</f>
        <v>0.50900000000000001</v>
      </c>
      <c r="C662">
        <f>SUMIFS(user_list!P:P,user_list!F:F,"&lt;="&amp;A662,user_list!G:G,"&gt;="&amp;A662)</f>
        <v>1.2925</v>
      </c>
      <c r="D662">
        <f>SUMIFS(user_list!O:O,user_list!F:F,"&lt;="&amp;A662,user_list!G:G,"&gt;="&amp;A662,user_list!I:I,days!G662)+SUMIFS(user_list!O:O,user_list!F:F,"&lt;="&amp;A662,user_list!G:G,"&gt;="&amp;A662,user_list!I:I,days!G662-1)</f>
        <v>0</v>
      </c>
      <c r="E662" s="26">
        <f>COUNTIF(user_list!G:G,A662)</f>
        <v>0</v>
      </c>
      <c r="F662" s="48">
        <f t="shared" si="20"/>
        <v>10</v>
      </c>
      <c r="G662" s="48">
        <f t="shared" si="21"/>
        <v>2016</v>
      </c>
    </row>
    <row r="663" spans="1:7" x14ac:dyDescent="0.3">
      <c r="A663" s="51">
        <v>42666</v>
      </c>
      <c r="B663">
        <f>SUMIFS(user_list!O:O,user_list!F:F,"&lt;="&amp;A663,user_list!G:G,"&gt;="&amp;A663)</f>
        <v>0.50900000000000001</v>
      </c>
      <c r="C663">
        <f>SUMIFS(user_list!P:P,user_list!F:F,"&lt;="&amp;A663,user_list!G:G,"&gt;="&amp;A663)</f>
        <v>1.2925</v>
      </c>
      <c r="D663">
        <f>SUMIFS(user_list!O:O,user_list!F:F,"&lt;="&amp;A663,user_list!G:G,"&gt;="&amp;A663,user_list!I:I,days!G663)+SUMIFS(user_list!O:O,user_list!F:F,"&lt;="&amp;A663,user_list!G:G,"&gt;="&amp;A663,user_list!I:I,days!G663-1)</f>
        <v>0</v>
      </c>
      <c r="E663" s="26">
        <f>COUNTIF(user_list!G:G,A663)</f>
        <v>0</v>
      </c>
      <c r="F663" s="48">
        <f t="shared" si="20"/>
        <v>10</v>
      </c>
      <c r="G663" s="48">
        <f t="shared" si="21"/>
        <v>2016</v>
      </c>
    </row>
    <row r="664" spans="1:7" x14ac:dyDescent="0.3">
      <c r="A664" s="51">
        <v>42667</v>
      </c>
      <c r="B664">
        <f>SUMIFS(user_list!O:O,user_list!F:F,"&lt;="&amp;A664,user_list!G:G,"&gt;="&amp;A664)</f>
        <v>0.50900000000000001</v>
      </c>
      <c r="C664">
        <f>SUMIFS(user_list!P:P,user_list!F:F,"&lt;="&amp;A664,user_list!G:G,"&gt;="&amp;A664)</f>
        <v>1.2925</v>
      </c>
      <c r="D664">
        <f>SUMIFS(user_list!O:O,user_list!F:F,"&lt;="&amp;A664,user_list!G:G,"&gt;="&amp;A664,user_list!I:I,days!G664)+SUMIFS(user_list!O:O,user_list!F:F,"&lt;="&amp;A664,user_list!G:G,"&gt;="&amp;A664,user_list!I:I,days!G664-1)</f>
        <v>0</v>
      </c>
      <c r="E664" s="26">
        <f>COUNTIF(user_list!G:G,A664)</f>
        <v>0</v>
      </c>
      <c r="F664" s="48">
        <f t="shared" si="20"/>
        <v>10</v>
      </c>
      <c r="G664" s="48">
        <f t="shared" si="21"/>
        <v>2016</v>
      </c>
    </row>
    <row r="665" spans="1:7" x14ac:dyDescent="0.3">
      <c r="A665" s="51">
        <v>42668</v>
      </c>
      <c r="B665">
        <f>SUMIFS(user_list!O:O,user_list!F:F,"&lt;="&amp;A665,user_list!G:G,"&gt;="&amp;A665)</f>
        <v>0.96066666666666678</v>
      </c>
      <c r="C665">
        <f>SUMIFS(user_list!P:P,user_list!F:F,"&lt;="&amp;A665,user_list!G:G,"&gt;="&amp;A665)</f>
        <v>2.4924999999999997</v>
      </c>
      <c r="D665">
        <f>SUMIFS(user_list!O:O,user_list!F:F,"&lt;="&amp;A665,user_list!G:G,"&gt;="&amp;A665,user_list!I:I,days!G665)+SUMIFS(user_list!O:O,user_list!F:F,"&lt;="&amp;A665,user_list!G:G,"&gt;="&amp;A665,user_list!I:I,days!G665-1)</f>
        <v>0</v>
      </c>
      <c r="E665" s="26">
        <f>COUNTIF(user_list!G:G,A665)</f>
        <v>0</v>
      </c>
      <c r="F665" s="48">
        <f t="shared" si="20"/>
        <v>10</v>
      </c>
      <c r="G665" s="48">
        <f t="shared" si="21"/>
        <v>2016</v>
      </c>
    </row>
    <row r="666" spans="1:7" x14ac:dyDescent="0.3">
      <c r="A666" s="51">
        <v>42669</v>
      </c>
      <c r="B666">
        <f>SUMIFS(user_list!O:O,user_list!F:F,"&lt;="&amp;A666,user_list!G:G,"&gt;="&amp;A666)</f>
        <v>0.96066666666666678</v>
      </c>
      <c r="C666">
        <f>SUMIFS(user_list!P:P,user_list!F:F,"&lt;="&amp;A666,user_list!G:G,"&gt;="&amp;A666)</f>
        <v>2.4924999999999997</v>
      </c>
      <c r="D666">
        <f>SUMIFS(user_list!O:O,user_list!F:F,"&lt;="&amp;A666,user_list!G:G,"&gt;="&amp;A666,user_list!I:I,days!G666)+SUMIFS(user_list!O:O,user_list!F:F,"&lt;="&amp;A666,user_list!G:G,"&gt;="&amp;A666,user_list!I:I,days!G666-1)</f>
        <v>0</v>
      </c>
      <c r="E666" s="26">
        <f>COUNTIF(user_list!G:G,A666)</f>
        <v>1</v>
      </c>
      <c r="F666" s="48">
        <f t="shared" si="20"/>
        <v>10</v>
      </c>
      <c r="G666" s="48">
        <f t="shared" si="21"/>
        <v>2016</v>
      </c>
    </row>
    <row r="667" spans="1:7" x14ac:dyDescent="0.3">
      <c r="A667" s="51">
        <v>42670</v>
      </c>
      <c r="B667">
        <f>SUMIFS(user_list!O:O,user_list!F:F,"&lt;="&amp;A667,user_list!G:G,"&gt;="&amp;A667)</f>
        <v>0.63566666666666671</v>
      </c>
      <c r="C667">
        <f>SUMIFS(user_list!P:P,user_list!F:F,"&lt;="&amp;A667,user_list!G:G,"&gt;="&amp;A667)</f>
        <v>1.68</v>
      </c>
      <c r="D667">
        <f>SUMIFS(user_list!O:O,user_list!F:F,"&lt;="&amp;A667,user_list!G:G,"&gt;="&amp;A667,user_list!I:I,days!G667)+SUMIFS(user_list!O:O,user_list!F:F,"&lt;="&amp;A667,user_list!G:G,"&gt;="&amp;A667,user_list!I:I,days!G667-1)</f>
        <v>0</v>
      </c>
      <c r="E667" s="26">
        <f>COUNTIF(user_list!G:G,A667)</f>
        <v>0</v>
      </c>
      <c r="F667" s="48">
        <f t="shared" si="20"/>
        <v>10</v>
      </c>
      <c r="G667" s="48">
        <f t="shared" si="21"/>
        <v>2016</v>
      </c>
    </row>
    <row r="668" spans="1:7" x14ac:dyDescent="0.3">
      <c r="A668" s="51">
        <v>42671</v>
      </c>
      <c r="B668">
        <f>SUMIFS(user_list!O:O,user_list!F:F,"&lt;="&amp;A668,user_list!G:G,"&gt;="&amp;A668)</f>
        <v>0.63566666666666671</v>
      </c>
      <c r="C668">
        <f>SUMIFS(user_list!P:P,user_list!F:F,"&lt;="&amp;A668,user_list!G:G,"&gt;="&amp;A668)</f>
        <v>1.68</v>
      </c>
      <c r="D668">
        <f>SUMIFS(user_list!O:O,user_list!F:F,"&lt;="&amp;A668,user_list!G:G,"&gt;="&amp;A668,user_list!I:I,days!G668)+SUMIFS(user_list!O:O,user_list!F:F,"&lt;="&amp;A668,user_list!G:G,"&gt;="&amp;A668,user_list!I:I,days!G668-1)</f>
        <v>0</v>
      </c>
      <c r="E668" s="26">
        <f>COUNTIF(user_list!G:G,A668)</f>
        <v>0</v>
      </c>
      <c r="F668" s="48">
        <f t="shared" si="20"/>
        <v>10</v>
      </c>
      <c r="G668" s="48">
        <f t="shared" si="21"/>
        <v>2016</v>
      </c>
    </row>
    <row r="669" spans="1:7" x14ac:dyDescent="0.3">
      <c r="A669" s="51">
        <v>42672</v>
      </c>
      <c r="B669">
        <f>SUMIFS(user_list!O:O,user_list!F:F,"&lt;="&amp;A669,user_list!G:G,"&gt;="&amp;A669)</f>
        <v>0.63566666666666671</v>
      </c>
      <c r="C669">
        <f>SUMIFS(user_list!P:P,user_list!F:F,"&lt;="&amp;A669,user_list!G:G,"&gt;="&amp;A669)</f>
        <v>1.68</v>
      </c>
      <c r="D669">
        <f>SUMIFS(user_list!O:O,user_list!F:F,"&lt;="&amp;A669,user_list!G:G,"&gt;="&amp;A669,user_list!I:I,days!G669)+SUMIFS(user_list!O:O,user_list!F:F,"&lt;="&amp;A669,user_list!G:G,"&gt;="&amp;A669,user_list!I:I,days!G669-1)</f>
        <v>0</v>
      </c>
      <c r="E669" s="26">
        <f>COUNTIF(user_list!G:G,A669)</f>
        <v>0</v>
      </c>
      <c r="F669" s="48">
        <f t="shared" si="20"/>
        <v>10</v>
      </c>
      <c r="G669" s="48">
        <f t="shared" si="21"/>
        <v>2016</v>
      </c>
    </row>
    <row r="670" spans="1:7" x14ac:dyDescent="0.3">
      <c r="A670" s="51">
        <v>42673</v>
      </c>
      <c r="B670">
        <f>SUMIFS(user_list!O:O,user_list!F:F,"&lt;="&amp;A670,user_list!G:G,"&gt;="&amp;A670)</f>
        <v>0.63566666666666671</v>
      </c>
      <c r="C670">
        <f>SUMIFS(user_list!P:P,user_list!F:F,"&lt;="&amp;A670,user_list!G:G,"&gt;="&amp;A670)</f>
        <v>1.68</v>
      </c>
      <c r="D670">
        <f>SUMIFS(user_list!O:O,user_list!F:F,"&lt;="&amp;A670,user_list!G:G,"&gt;="&amp;A670,user_list!I:I,days!G670)+SUMIFS(user_list!O:O,user_list!F:F,"&lt;="&amp;A670,user_list!G:G,"&gt;="&amp;A670,user_list!I:I,days!G670-1)</f>
        <v>0</v>
      </c>
      <c r="E670" s="26">
        <f>COUNTIF(user_list!G:G,A670)</f>
        <v>0</v>
      </c>
      <c r="F670" s="48">
        <f t="shared" si="20"/>
        <v>10</v>
      </c>
      <c r="G670" s="48">
        <f t="shared" si="21"/>
        <v>2016</v>
      </c>
    </row>
    <row r="671" spans="1:7" x14ac:dyDescent="0.3">
      <c r="A671" s="51">
        <v>42674</v>
      </c>
      <c r="B671">
        <f>SUMIFS(user_list!O:O,user_list!F:F,"&lt;="&amp;A671,user_list!G:G,"&gt;="&amp;A671)</f>
        <v>0.63566666666666671</v>
      </c>
      <c r="C671">
        <f>SUMIFS(user_list!P:P,user_list!F:F,"&lt;="&amp;A671,user_list!G:G,"&gt;="&amp;A671)</f>
        <v>1.68</v>
      </c>
      <c r="D671">
        <f>SUMIFS(user_list!O:O,user_list!F:F,"&lt;="&amp;A671,user_list!G:G,"&gt;="&amp;A671,user_list!I:I,days!G671)+SUMIFS(user_list!O:O,user_list!F:F,"&lt;="&amp;A671,user_list!G:G,"&gt;="&amp;A671,user_list!I:I,days!G671-1)</f>
        <v>0</v>
      </c>
      <c r="E671" s="26">
        <f>COUNTIF(user_list!G:G,A671)</f>
        <v>0</v>
      </c>
      <c r="F671" s="48">
        <f t="shared" si="20"/>
        <v>10</v>
      </c>
      <c r="G671" s="48">
        <f t="shared" si="21"/>
        <v>2016</v>
      </c>
    </row>
    <row r="672" spans="1:7" x14ac:dyDescent="0.3">
      <c r="A672" s="51">
        <v>42675</v>
      </c>
      <c r="B672">
        <f>SUMIFS(user_list!O:O,user_list!F:F,"&lt;="&amp;A672,user_list!G:G,"&gt;="&amp;A672)</f>
        <v>0.63566666666666671</v>
      </c>
      <c r="C672">
        <f>SUMIFS(user_list!P:P,user_list!F:F,"&lt;="&amp;A672,user_list!G:G,"&gt;="&amp;A672)</f>
        <v>1.68</v>
      </c>
      <c r="D672">
        <f>SUMIFS(user_list!O:O,user_list!F:F,"&lt;="&amp;A672,user_list!G:G,"&gt;="&amp;A672,user_list!I:I,days!G672)+SUMIFS(user_list!O:O,user_list!F:F,"&lt;="&amp;A672,user_list!G:G,"&gt;="&amp;A672,user_list!I:I,days!G672-1)</f>
        <v>0</v>
      </c>
      <c r="E672" s="26">
        <f>COUNTIF(user_list!G:G,A672)</f>
        <v>0</v>
      </c>
      <c r="F672" s="48">
        <f t="shared" si="20"/>
        <v>11</v>
      </c>
      <c r="G672" s="48">
        <f t="shared" si="21"/>
        <v>2016</v>
      </c>
    </row>
    <row r="673" spans="1:7" x14ac:dyDescent="0.3">
      <c r="A673" s="51">
        <v>42676</v>
      </c>
      <c r="B673">
        <f>SUMIFS(user_list!O:O,user_list!F:F,"&lt;="&amp;A673,user_list!G:G,"&gt;="&amp;A673)</f>
        <v>0.63566666666666671</v>
      </c>
      <c r="C673">
        <f>SUMIFS(user_list!P:P,user_list!F:F,"&lt;="&amp;A673,user_list!G:G,"&gt;="&amp;A673)</f>
        <v>1.68</v>
      </c>
      <c r="D673">
        <f>SUMIFS(user_list!O:O,user_list!F:F,"&lt;="&amp;A673,user_list!G:G,"&gt;="&amp;A673,user_list!I:I,days!G673)+SUMIFS(user_list!O:O,user_list!F:F,"&lt;="&amp;A673,user_list!G:G,"&gt;="&amp;A673,user_list!I:I,days!G673-1)</f>
        <v>0</v>
      </c>
      <c r="E673" s="26">
        <f>COUNTIF(user_list!G:G,A673)</f>
        <v>0</v>
      </c>
      <c r="F673" s="48">
        <f t="shared" si="20"/>
        <v>11</v>
      </c>
      <c r="G673" s="48">
        <f t="shared" si="21"/>
        <v>2016</v>
      </c>
    </row>
    <row r="674" spans="1:7" x14ac:dyDescent="0.3">
      <c r="A674" s="51">
        <v>42677</v>
      </c>
      <c r="B674">
        <f>SUMIFS(user_list!O:O,user_list!F:F,"&lt;="&amp;A674,user_list!G:G,"&gt;="&amp;A674)</f>
        <v>0.63566666666666671</v>
      </c>
      <c r="C674">
        <f>SUMIFS(user_list!P:P,user_list!F:F,"&lt;="&amp;A674,user_list!G:G,"&gt;="&amp;A674)</f>
        <v>1.68</v>
      </c>
      <c r="D674">
        <f>SUMIFS(user_list!O:O,user_list!F:F,"&lt;="&amp;A674,user_list!G:G,"&gt;="&amp;A674,user_list!I:I,days!G674)+SUMIFS(user_list!O:O,user_list!F:F,"&lt;="&amp;A674,user_list!G:G,"&gt;="&amp;A674,user_list!I:I,days!G674-1)</f>
        <v>0</v>
      </c>
      <c r="E674" s="26">
        <f>COUNTIF(user_list!G:G,A674)</f>
        <v>1</v>
      </c>
      <c r="F674" s="48">
        <f t="shared" si="20"/>
        <v>11</v>
      </c>
      <c r="G674" s="48">
        <f t="shared" si="21"/>
        <v>2016</v>
      </c>
    </row>
    <row r="675" spans="1:7" x14ac:dyDescent="0.3">
      <c r="A675" s="51">
        <v>42678</v>
      </c>
      <c r="B675">
        <f>SUMIFS(user_list!O:O,user_list!F:F,"&lt;="&amp;A675,user_list!G:G,"&gt;="&amp;A675)</f>
        <v>0.184</v>
      </c>
      <c r="C675">
        <f>SUMIFS(user_list!P:P,user_list!F:F,"&lt;="&amp;A675,user_list!G:G,"&gt;="&amp;A675)</f>
        <v>0.48</v>
      </c>
      <c r="D675">
        <f>SUMIFS(user_list!O:O,user_list!F:F,"&lt;="&amp;A675,user_list!G:G,"&gt;="&amp;A675,user_list!I:I,days!G675)+SUMIFS(user_list!O:O,user_list!F:F,"&lt;="&amp;A675,user_list!G:G,"&gt;="&amp;A675,user_list!I:I,days!G675-1)</f>
        <v>0</v>
      </c>
      <c r="E675" s="26">
        <f>COUNTIF(user_list!G:G,A675)</f>
        <v>0</v>
      </c>
      <c r="F675" s="48">
        <f t="shared" si="20"/>
        <v>11</v>
      </c>
      <c r="G675" s="48">
        <f t="shared" si="21"/>
        <v>2016</v>
      </c>
    </row>
    <row r="676" spans="1:7" x14ac:dyDescent="0.3">
      <c r="A676" s="51">
        <v>42679</v>
      </c>
      <c r="B676">
        <f>SUMIFS(user_list!O:O,user_list!F:F,"&lt;="&amp;A676,user_list!G:G,"&gt;="&amp;A676)</f>
        <v>0.184</v>
      </c>
      <c r="C676">
        <f>SUMIFS(user_list!P:P,user_list!F:F,"&lt;="&amp;A676,user_list!G:G,"&gt;="&amp;A676)</f>
        <v>0.48</v>
      </c>
      <c r="D676">
        <f>SUMIFS(user_list!O:O,user_list!F:F,"&lt;="&amp;A676,user_list!G:G,"&gt;="&amp;A676,user_list!I:I,days!G676)+SUMIFS(user_list!O:O,user_list!F:F,"&lt;="&amp;A676,user_list!G:G,"&gt;="&amp;A676,user_list!I:I,days!G676-1)</f>
        <v>0</v>
      </c>
      <c r="E676" s="26">
        <f>COUNTIF(user_list!G:G,A676)</f>
        <v>0</v>
      </c>
      <c r="F676" s="48">
        <f t="shared" si="20"/>
        <v>11</v>
      </c>
      <c r="G676" s="48">
        <f t="shared" si="21"/>
        <v>2016</v>
      </c>
    </row>
    <row r="677" spans="1:7" x14ac:dyDescent="0.3">
      <c r="A677" s="51">
        <v>42680</v>
      </c>
      <c r="B677">
        <f>SUMIFS(user_list!O:O,user_list!F:F,"&lt;="&amp;A677,user_list!G:G,"&gt;="&amp;A677)</f>
        <v>0.184</v>
      </c>
      <c r="C677">
        <f>SUMIFS(user_list!P:P,user_list!F:F,"&lt;="&amp;A677,user_list!G:G,"&gt;="&amp;A677)</f>
        <v>0.48</v>
      </c>
      <c r="D677">
        <f>SUMIFS(user_list!O:O,user_list!F:F,"&lt;="&amp;A677,user_list!G:G,"&gt;="&amp;A677,user_list!I:I,days!G677)+SUMIFS(user_list!O:O,user_list!F:F,"&lt;="&amp;A677,user_list!G:G,"&gt;="&amp;A677,user_list!I:I,days!G677-1)</f>
        <v>0</v>
      </c>
      <c r="E677" s="26">
        <f>COUNTIF(user_list!G:G,A677)</f>
        <v>0</v>
      </c>
      <c r="F677" s="48">
        <f t="shared" si="20"/>
        <v>11</v>
      </c>
      <c r="G677" s="48">
        <f t="shared" si="21"/>
        <v>2016</v>
      </c>
    </row>
    <row r="678" spans="1:7" x14ac:dyDescent="0.3">
      <c r="A678" s="51">
        <v>42681</v>
      </c>
      <c r="B678">
        <f>SUMIFS(user_list!O:O,user_list!F:F,"&lt;="&amp;A678,user_list!G:G,"&gt;="&amp;A678)</f>
        <v>0.184</v>
      </c>
      <c r="C678">
        <f>SUMIFS(user_list!P:P,user_list!F:F,"&lt;="&amp;A678,user_list!G:G,"&gt;="&amp;A678)</f>
        <v>0.48</v>
      </c>
      <c r="D678">
        <f>SUMIFS(user_list!O:O,user_list!F:F,"&lt;="&amp;A678,user_list!G:G,"&gt;="&amp;A678,user_list!I:I,days!G678)+SUMIFS(user_list!O:O,user_list!F:F,"&lt;="&amp;A678,user_list!G:G,"&gt;="&amp;A678,user_list!I:I,days!G678-1)</f>
        <v>0</v>
      </c>
      <c r="E678" s="26">
        <f>COUNTIF(user_list!G:G,A678)</f>
        <v>0</v>
      </c>
      <c r="F678" s="48">
        <f t="shared" si="20"/>
        <v>11</v>
      </c>
      <c r="G678" s="48">
        <f t="shared" si="21"/>
        <v>2016</v>
      </c>
    </row>
    <row r="679" spans="1:7" x14ac:dyDescent="0.3">
      <c r="A679" s="51">
        <v>42682</v>
      </c>
      <c r="B679">
        <f>SUMIFS(user_list!O:O,user_list!F:F,"&lt;="&amp;A679,user_list!G:G,"&gt;="&amp;A679)</f>
        <v>0.184</v>
      </c>
      <c r="C679">
        <f>SUMIFS(user_list!P:P,user_list!F:F,"&lt;="&amp;A679,user_list!G:G,"&gt;="&amp;A679)</f>
        <v>0.48</v>
      </c>
      <c r="D679">
        <f>SUMIFS(user_list!O:O,user_list!F:F,"&lt;="&amp;A679,user_list!G:G,"&gt;="&amp;A679,user_list!I:I,days!G679)+SUMIFS(user_list!O:O,user_list!F:F,"&lt;="&amp;A679,user_list!G:G,"&gt;="&amp;A679,user_list!I:I,days!G679-1)</f>
        <v>0</v>
      </c>
      <c r="E679" s="26">
        <f>COUNTIF(user_list!G:G,A679)</f>
        <v>0</v>
      </c>
      <c r="F679" s="48">
        <f t="shared" si="20"/>
        <v>11</v>
      </c>
      <c r="G679" s="48">
        <f t="shared" si="21"/>
        <v>2016</v>
      </c>
    </row>
    <row r="680" spans="1:7" x14ac:dyDescent="0.3">
      <c r="A680" s="51">
        <v>42683</v>
      </c>
      <c r="B680">
        <f>SUMIFS(user_list!O:O,user_list!F:F,"&lt;="&amp;A680,user_list!G:G,"&gt;="&amp;A680)</f>
        <v>0.184</v>
      </c>
      <c r="C680">
        <f>SUMIFS(user_list!P:P,user_list!F:F,"&lt;="&amp;A680,user_list!G:G,"&gt;="&amp;A680)</f>
        <v>0.48</v>
      </c>
      <c r="D680">
        <f>SUMIFS(user_list!O:O,user_list!F:F,"&lt;="&amp;A680,user_list!G:G,"&gt;="&amp;A680,user_list!I:I,days!G680)+SUMIFS(user_list!O:O,user_list!F:F,"&lt;="&amp;A680,user_list!G:G,"&gt;="&amp;A680,user_list!I:I,days!G680-1)</f>
        <v>0</v>
      </c>
      <c r="E680" s="26">
        <f>COUNTIF(user_list!G:G,A680)</f>
        <v>0</v>
      </c>
      <c r="F680" s="48">
        <f t="shared" si="20"/>
        <v>11</v>
      </c>
      <c r="G680" s="48">
        <f t="shared" si="21"/>
        <v>2016</v>
      </c>
    </row>
    <row r="681" spans="1:7" x14ac:dyDescent="0.3">
      <c r="A681" s="51">
        <v>42684</v>
      </c>
      <c r="B681">
        <f>SUMIFS(user_list!O:O,user_list!F:F,"&lt;="&amp;A681,user_list!G:G,"&gt;="&amp;A681)</f>
        <v>0.184</v>
      </c>
      <c r="C681">
        <f>SUMIFS(user_list!P:P,user_list!F:F,"&lt;="&amp;A681,user_list!G:G,"&gt;="&amp;A681)</f>
        <v>0.48</v>
      </c>
      <c r="D681">
        <f>SUMIFS(user_list!O:O,user_list!F:F,"&lt;="&amp;A681,user_list!G:G,"&gt;="&amp;A681,user_list!I:I,days!G681)+SUMIFS(user_list!O:O,user_list!F:F,"&lt;="&amp;A681,user_list!G:G,"&gt;="&amp;A681,user_list!I:I,days!G681-1)</f>
        <v>0</v>
      </c>
      <c r="E681" s="26">
        <f>COUNTIF(user_list!G:G,A681)</f>
        <v>0</v>
      </c>
      <c r="F681" s="48">
        <f t="shared" si="20"/>
        <v>11</v>
      </c>
      <c r="G681" s="48">
        <f t="shared" si="21"/>
        <v>2016</v>
      </c>
    </row>
    <row r="682" spans="1:7" x14ac:dyDescent="0.3">
      <c r="A682" s="51">
        <v>42685</v>
      </c>
      <c r="B682">
        <f>SUMIFS(user_list!O:O,user_list!F:F,"&lt;="&amp;A682,user_list!G:G,"&gt;="&amp;A682)</f>
        <v>0.434</v>
      </c>
      <c r="C682">
        <f>SUMIFS(user_list!P:P,user_list!F:F,"&lt;="&amp;A682,user_list!G:G,"&gt;="&amp;A682)</f>
        <v>1.08</v>
      </c>
      <c r="D682">
        <f>SUMIFS(user_list!O:O,user_list!F:F,"&lt;="&amp;A682,user_list!G:G,"&gt;="&amp;A682,user_list!I:I,days!G682)+SUMIFS(user_list!O:O,user_list!F:F,"&lt;="&amp;A682,user_list!G:G,"&gt;="&amp;A682,user_list!I:I,days!G682-1)</f>
        <v>0</v>
      </c>
      <c r="E682" s="26">
        <f>COUNTIF(user_list!G:G,A682)</f>
        <v>0</v>
      </c>
      <c r="F682" s="48">
        <f t="shared" si="20"/>
        <v>11</v>
      </c>
      <c r="G682" s="48">
        <f t="shared" si="21"/>
        <v>2016</v>
      </c>
    </row>
    <row r="683" spans="1:7" x14ac:dyDescent="0.3">
      <c r="A683" s="51">
        <v>42686</v>
      </c>
      <c r="B683">
        <f>SUMIFS(user_list!O:O,user_list!F:F,"&lt;="&amp;A683,user_list!G:G,"&gt;="&amp;A683)</f>
        <v>0.434</v>
      </c>
      <c r="C683">
        <f>SUMIFS(user_list!P:P,user_list!F:F,"&lt;="&amp;A683,user_list!G:G,"&gt;="&amp;A683)</f>
        <v>1.08</v>
      </c>
      <c r="D683">
        <f>SUMIFS(user_list!O:O,user_list!F:F,"&lt;="&amp;A683,user_list!G:G,"&gt;="&amp;A683,user_list!I:I,days!G683)+SUMIFS(user_list!O:O,user_list!F:F,"&lt;="&amp;A683,user_list!G:G,"&gt;="&amp;A683,user_list!I:I,days!G683-1)</f>
        <v>0</v>
      </c>
      <c r="E683" s="26">
        <f>COUNTIF(user_list!G:G,A683)</f>
        <v>0</v>
      </c>
      <c r="F683" s="48">
        <f t="shared" si="20"/>
        <v>11</v>
      </c>
      <c r="G683" s="48">
        <f t="shared" si="21"/>
        <v>2016</v>
      </c>
    </row>
    <row r="684" spans="1:7" x14ac:dyDescent="0.3">
      <c r="A684" s="51">
        <v>42687</v>
      </c>
      <c r="B684">
        <f>SUMIFS(user_list!O:O,user_list!F:F,"&lt;="&amp;A684,user_list!G:G,"&gt;="&amp;A684)</f>
        <v>0.434</v>
      </c>
      <c r="C684">
        <f>SUMIFS(user_list!P:P,user_list!F:F,"&lt;="&amp;A684,user_list!G:G,"&gt;="&amp;A684)</f>
        <v>1.08</v>
      </c>
      <c r="D684">
        <f>SUMIFS(user_list!O:O,user_list!F:F,"&lt;="&amp;A684,user_list!G:G,"&gt;="&amp;A684,user_list!I:I,days!G684)+SUMIFS(user_list!O:O,user_list!F:F,"&lt;="&amp;A684,user_list!G:G,"&gt;="&amp;A684,user_list!I:I,days!G684-1)</f>
        <v>0</v>
      </c>
      <c r="E684" s="26">
        <f>COUNTIF(user_list!G:G,A684)</f>
        <v>0</v>
      </c>
      <c r="F684" s="48">
        <f t="shared" si="20"/>
        <v>11</v>
      </c>
      <c r="G684" s="48">
        <f t="shared" si="21"/>
        <v>2016</v>
      </c>
    </row>
    <row r="685" spans="1:7" x14ac:dyDescent="0.3">
      <c r="A685" s="51">
        <v>42688</v>
      </c>
      <c r="B685">
        <f>SUMIFS(user_list!O:O,user_list!F:F,"&lt;="&amp;A685,user_list!G:G,"&gt;="&amp;A685)</f>
        <v>0.434</v>
      </c>
      <c r="C685">
        <f>SUMIFS(user_list!P:P,user_list!F:F,"&lt;="&amp;A685,user_list!G:G,"&gt;="&amp;A685)</f>
        <v>1.08</v>
      </c>
      <c r="D685">
        <f>SUMIFS(user_list!O:O,user_list!F:F,"&lt;="&amp;A685,user_list!G:G,"&gt;="&amp;A685,user_list!I:I,days!G685)+SUMIFS(user_list!O:O,user_list!F:F,"&lt;="&amp;A685,user_list!G:G,"&gt;="&amp;A685,user_list!I:I,days!G685-1)</f>
        <v>0</v>
      </c>
      <c r="E685" s="26">
        <f>COUNTIF(user_list!G:G,A685)</f>
        <v>0</v>
      </c>
      <c r="F685" s="48">
        <f t="shared" si="20"/>
        <v>11</v>
      </c>
      <c r="G685" s="48">
        <f t="shared" si="21"/>
        <v>2016</v>
      </c>
    </row>
    <row r="686" spans="1:7" x14ac:dyDescent="0.3">
      <c r="A686" s="51">
        <v>42689</v>
      </c>
      <c r="B686">
        <f>SUMIFS(user_list!O:O,user_list!F:F,"&lt;="&amp;A686,user_list!G:G,"&gt;="&amp;A686)</f>
        <v>0.434</v>
      </c>
      <c r="C686">
        <f>SUMIFS(user_list!P:P,user_list!F:F,"&lt;="&amp;A686,user_list!G:G,"&gt;="&amp;A686)</f>
        <v>1.08</v>
      </c>
      <c r="D686">
        <f>SUMIFS(user_list!O:O,user_list!F:F,"&lt;="&amp;A686,user_list!G:G,"&gt;="&amp;A686,user_list!I:I,days!G686)+SUMIFS(user_list!O:O,user_list!F:F,"&lt;="&amp;A686,user_list!G:G,"&gt;="&amp;A686,user_list!I:I,days!G686-1)</f>
        <v>0</v>
      </c>
      <c r="E686" s="26">
        <f>COUNTIF(user_list!G:G,A686)</f>
        <v>0</v>
      </c>
      <c r="F686" s="48">
        <f t="shared" si="20"/>
        <v>11</v>
      </c>
      <c r="G686" s="48">
        <f t="shared" si="21"/>
        <v>2016</v>
      </c>
    </row>
    <row r="687" spans="1:7" x14ac:dyDescent="0.3">
      <c r="A687" s="51">
        <v>42690</v>
      </c>
      <c r="B687">
        <f>SUMIFS(user_list!O:O,user_list!F:F,"&lt;="&amp;A687,user_list!G:G,"&gt;="&amp;A687)</f>
        <v>0.434</v>
      </c>
      <c r="C687">
        <f>SUMIFS(user_list!P:P,user_list!F:F,"&lt;="&amp;A687,user_list!G:G,"&gt;="&amp;A687)</f>
        <v>1.08</v>
      </c>
      <c r="D687">
        <f>SUMIFS(user_list!O:O,user_list!F:F,"&lt;="&amp;A687,user_list!G:G,"&gt;="&amp;A687,user_list!I:I,days!G687)+SUMIFS(user_list!O:O,user_list!F:F,"&lt;="&amp;A687,user_list!G:G,"&gt;="&amp;A687,user_list!I:I,days!G687-1)</f>
        <v>0</v>
      </c>
      <c r="E687" s="26">
        <f>COUNTIF(user_list!G:G,A687)</f>
        <v>0</v>
      </c>
      <c r="F687" s="48">
        <f t="shared" si="20"/>
        <v>11</v>
      </c>
      <c r="G687" s="48">
        <f t="shared" si="21"/>
        <v>2016</v>
      </c>
    </row>
    <row r="688" spans="1:7" x14ac:dyDescent="0.3">
      <c r="A688" s="51">
        <v>42691</v>
      </c>
      <c r="B688">
        <f>SUMIFS(user_list!O:O,user_list!F:F,"&lt;="&amp;A688,user_list!G:G,"&gt;="&amp;A688)</f>
        <v>0.434</v>
      </c>
      <c r="C688">
        <f>SUMIFS(user_list!P:P,user_list!F:F,"&lt;="&amp;A688,user_list!G:G,"&gt;="&amp;A688)</f>
        <v>1.08</v>
      </c>
      <c r="D688">
        <f>SUMIFS(user_list!O:O,user_list!F:F,"&lt;="&amp;A688,user_list!G:G,"&gt;="&amp;A688,user_list!I:I,days!G688)+SUMIFS(user_list!O:O,user_list!F:F,"&lt;="&amp;A688,user_list!G:G,"&gt;="&amp;A688,user_list!I:I,days!G688-1)</f>
        <v>0</v>
      </c>
      <c r="E688" s="26">
        <f>COUNTIF(user_list!G:G,A688)</f>
        <v>0</v>
      </c>
      <c r="F688" s="48">
        <f t="shared" si="20"/>
        <v>11</v>
      </c>
      <c r="G688" s="48">
        <f t="shared" si="21"/>
        <v>2016</v>
      </c>
    </row>
    <row r="689" spans="1:7" x14ac:dyDescent="0.3">
      <c r="A689" s="51">
        <v>42692</v>
      </c>
      <c r="B689">
        <f>SUMIFS(user_list!O:O,user_list!F:F,"&lt;="&amp;A689,user_list!G:G,"&gt;="&amp;A689)</f>
        <v>0.434</v>
      </c>
      <c r="C689">
        <f>SUMIFS(user_list!P:P,user_list!F:F,"&lt;="&amp;A689,user_list!G:G,"&gt;="&amp;A689)</f>
        <v>1.08</v>
      </c>
      <c r="D689">
        <f>SUMIFS(user_list!O:O,user_list!F:F,"&lt;="&amp;A689,user_list!G:G,"&gt;="&amp;A689,user_list!I:I,days!G689)+SUMIFS(user_list!O:O,user_list!F:F,"&lt;="&amp;A689,user_list!G:G,"&gt;="&amp;A689,user_list!I:I,days!G689-1)</f>
        <v>0</v>
      </c>
      <c r="E689" s="26">
        <f>COUNTIF(user_list!G:G,A689)</f>
        <v>0</v>
      </c>
      <c r="F689" s="48">
        <f t="shared" si="20"/>
        <v>11</v>
      </c>
      <c r="G689" s="48">
        <f t="shared" si="21"/>
        <v>2016</v>
      </c>
    </row>
    <row r="690" spans="1:7" x14ac:dyDescent="0.3">
      <c r="A690" s="51">
        <v>42693</v>
      </c>
      <c r="B690">
        <f>SUMIFS(user_list!O:O,user_list!F:F,"&lt;="&amp;A690,user_list!G:G,"&gt;="&amp;A690)</f>
        <v>0.434</v>
      </c>
      <c r="C690">
        <f>SUMIFS(user_list!P:P,user_list!F:F,"&lt;="&amp;A690,user_list!G:G,"&gt;="&amp;A690)</f>
        <v>1.08</v>
      </c>
      <c r="D690">
        <f>SUMIFS(user_list!O:O,user_list!F:F,"&lt;="&amp;A690,user_list!G:G,"&gt;="&amp;A690,user_list!I:I,days!G690)+SUMIFS(user_list!O:O,user_list!F:F,"&lt;="&amp;A690,user_list!G:G,"&gt;="&amp;A690,user_list!I:I,days!G690-1)</f>
        <v>0</v>
      </c>
      <c r="E690" s="26">
        <f>COUNTIF(user_list!G:G,A690)</f>
        <v>0</v>
      </c>
      <c r="F690" s="48">
        <f t="shared" si="20"/>
        <v>11</v>
      </c>
      <c r="G690" s="48">
        <f t="shared" si="21"/>
        <v>2016</v>
      </c>
    </row>
    <row r="691" spans="1:7" x14ac:dyDescent="0.3">
      <c r="A691" s="51">
        <v>42694</v>
      </c>
      <c r="B691">
        <f>SUMIFS(user_list!O:O,user_list!F:F,"&lt;="&amp;A691,user_list!G:G,"&gt;="&amp;A691)</f>
        <v>0.434</v>
      </c>
      <c r="C691">
        <f>SUMIFS(user_list!P:P,user_list!F:F,"&lt;="&amp;A691,user_list!G:G,"&gt;="&amp;A691)</f>
        <v>1.08</v>
      </c>
      <c r="D691">
        <f>SUMIFS(user_list!O:O,user_list!F:F,"&lt;="&amp;A691,user_list!G:G,"&gt;="&amp;A691,user_list!I:I,days!G691)+SUMIFS(user_list!O:O,user_list!F:F,"&lt;="&amp;A691,user_list!G:G,"&gt;="&amp;A691,user_list!I:I,days!G691-1)</f>
        <v>0</v>
      </c>
      <c r="E691" s="26">
        <f>COUNTIF(user_list!G:G,A691)</f>
        <v>1</v>
      </c>
      <c r="F691" s="48">
        <f t="shared" si="20"/>
        <v>11</v>
      </c>
      <c r="G691" s="48">
        <f t="shared" si="21"/>
        <v>2016</v>
      </c>
    </row>
    <row r="692" spans="1:7" x14ac:dyDescent="0.3">
      <c r="A692" s="51">
        <v>42695</v>
      </c>
      <c r="B692">
        <f>SUMIFS(user_list!O:O,user_list!F:F,"&lt;="&amp;A692,user_list!G:G,"&gt;="&amp;A692)</f>
        <v>0.184</v>
      </c>
      <c r="C692">
        <f>SUMIFS(user_list!P:P,user_list!F:F,"&lt;="&amp;A692,user_list!G:G,"&gt;="&amp;A692)</f>
        <v>0.48</v>
      </c>
      <c r="D692">
        <f>SUMIFS(user_list!O:O,user_list!F:F,"&lt;="&amp;A692,user_list!G:G,"&gt;="&amp;A692,user_list!I:I,days!G692)+SUMIFS(user_list!O:O,user_list!F:F,"&lt;="&amp;A692,user_list!G:G,"&gt;="&amp;A692,user_list!I:I,days!G692-1)</f>
        <v>0</v>
      </c>
      <c r="E692" s="26">
        <f>COUNTIF(user_list!G:G,A692)</f>
        <v>0</v>
      </c>
      <c r="F692" s="48">
        <f t="shared" si="20"/>
        <v>11</v>
      </c>
      <c r="G692" s="48">
        <f t="shared" si="21"/>
        <v>2016</v>
      </c>
    </row>
    <row r="693" spans="1:7" x14ac:dyDescent="0.3">
      <c r="A693" s="51">
        <v>42696</v>
      </c>
      <c r="B693">
        <f>SUMIFS(user_list!O:O,user_list!F:F,"&lt;="&amp;A693,user_list!G:G,"&gt;="&amp;A693)</f>
        <v>0.28566666666666668</v>
      </c>
      <c r="C693">
        <f>SUMIFS(user_list!P:P,user_list!F:F,"&lt;="&amp;A693,user_list!G:G,"&gt;="&amp;A693)</f>
        <v>1.48</v>
      </c>
      <c r="D693">
        <f>SUMIFS(user_list!O:O,user_list!F:F,"&lt;="&amp;A693,user_list!G:G,"&gt;="&amp;A693,user_list!I:I,days!G693)+SUMIFS(user_list!O:O,user_list!F:F,"&lt;="&amp;A693,user_list!G:G,"&gt;="&amp;A693,user_list!I:I,days!G693-1)</f>
        <v>0.1016666666666667</v>
      </c>
      <c r="E693" s="26">
        <f>COUNTIF(user_list!G:G,A693)</f>
        <v>2</v>
      </c>
      <c r="F693" s="48">
        <f t="shared" si="20"/>
        <v>11</v>
      </c>
      <c r="G693" s="48">
        <f t="shared" si="21"/>
        <v>2016</v>
      </c>
    </row>
    <row r="694" spans="1:7" x14ac:dyDescent="0.3">
      <c r="A694" s="51">
        <v>42697</v>
      </c>
      <c r="B694">
        <f>SUMIFS(user_list!O:O,user_list!F:F,"&lt;="&amp;A694,user_list!G:G,"&gt;="&amp;A694)</f>
        <v>0</v>
      </c>
      <c r="C694">
        <f>SUMIFS(user_list!P:P,user_list!F:F,"&lt;="&amp;A694,user_list!G:G,"&gt;="&amp;A694)</f>
        <v>0</v>
      </c>
      <c r="D694">
        <f>SUMIFS(user_list!O:O,user_list!F:F,"&lt;="&amp;A694,user_list!G:G,"&gt;="&amp;A694,user_list!I:I,days!G694)+SUMIFS(user_list!O:O,user_list!F:F,"&lt;="&amp;A694,user_list!G:G,"&gt;="&amp;A694,user_list!I:I,days!G694-1)</f>
        <v>0</v>
      </c>
      <c r="E694" s="26">
        <f>COUNTIF(user_list!G:G,A694)</f>
        <v>0</v>
      </c>
      <c r="F694" s="48">
        <f t="shared" si="20"/>
        <v>11</v>
      </c>
      <c r="G694" s="48">
        <f t="shared" si="21"/>
        <v>2016</v>
      </c>
    </row>
    <row r="695" spans="1:7" x14ac:dyDescent="0.3">
      <c r="A695" s="51">
        <v>42698</v>
      </c>
      <c r="B695">
        <f>SUMIFS(user_list!O:O,user_list!F:F,"&lt;="&amp;A695,user_list!G:G,"&gt;="&amp;A695)</f>
        <v>0</v>
      </c>
      <c r="C695">
        <f>SUMIFS(user_list!P:P,user_list!F:F,"&lt;="&amp;A695,user_list!G:G,"&gt;="&amp;A695)</f>
        <v>0</v>
      </c>
      <c r="D695">
        <f>SUMIFS(user_list!O:O,user_list!F:F,"&lt;="&amp;A695,user_list!G:G,"&gt;="&amp;A695,user_list!I:I,days!G695)+SUMIFS(user_list!O:O,user_list!F:F,"&lt;="&amp;A695,user_list!G:G,"&gt;="&amp;A695,user_list!I:I,days!G695-1)</f>
        <v>0</v>
      </c>
      <c r="E695" s="26">
        <f>COUNTIF(user_list!G:G,A695)</f>
        <v>0</v>
      </c>
      <c r="F695" s="48">
        <f t="shared" si="20"/>
        <v>11</v>
      </c>
      <c r="G695" s="48">
        <f t="shared" si="21"/>
        <v>2016</v>
      </c>
    </row>
    <row r="696" spans="1:7" x14ac:dyDescent="0.3">
      <c r="A696" s="51">
        <v>42699</v>
      </c>
      <c r="B696">
        <f>SUMIFS(user_list!O:O,user_list!F:F,"&lt;="&amp;A696,user_list!G:G,"&gt;="&amp;A696)</f>
        <v>0</v>
      </c>
      <c r="C696">
        <f>SUMIFS(user_list!P:P,user_list!F:F,"&lt;="&amp;A696,user_list!G:G,"&gt;="&amp;A696)</f>
        <v>0</v>
      </c>
      <c r="D696">
        <f>SUMIFS(user_list!O:O,user_list!F:F,"&lt;="&amp;A696,user_list!G:G,"&gt;="&amp;A696,user_list!I:I,days!G696)+SUMIFS(user_list!O:O,user_list!F:F,"&lt;="&amp;A696,user_list!G:G,"&gt;="&amp;A696,user_list!I:I,days!G696-1)</f>
        <v>0</v>
      </c>
      <c r="E696" s="26">
        <f>COUNTIF(user_list!G:G,A696)</f>
        <v>0</v>
      </c>
      <c r="F696" s="48">
        <f t="shared" si="20"/>
        <v>11</v>
      </c>
      <c r="G696" s="48">
        <f t="shared" si="21"/>
        <v>2016</v>
      </c>
    </row>
    <row r="697" spans="1:7" x14ac:dyDescent="0.3">
      <c r="A697" s="51">
        <v>42700</v>
      </c>
      <c r="B697">
        <f>SUMIFS(user_list!O:O,user_list!F:F,"&lt;="&amp;A697,user_list!G:G,"&gt;="&amp;A697)</f>
        <v>0</v>
      </c>
      <c r="C697">
        <f>SUMIFS(user_list!P:P,user_list!F:F,"&lt;="&amp;A697,user_list!G:G,"&gt;="&amp;A697)</f>
        <v>0</v>
      </c>
      <c r="D697">
        <f>SUMIFS(user_list!O:O,user_list!F:F,"&lt;="&amp;A697,user_list!G:G,"&gt;="&amp;A697,user_list!I:I,days!G697)+SUMIFS(user_list!O:O,user_list!F:F,"&lt;="&amp;A697,user_list!G:G,"&gt;="&amp;A697,user_list!I:I,days!G697-1)</f>
        <v>0</v>
      </c>
      <c r="E697" s="26">
        <f>COUNTIF(user_list!G:G,A697)</f>
        <v>0</v>
      </c>
      <c r="F697" s="48">
        <f t="shared" si="20"/>
        <v>11</v>
      </c>
      <c r="G697" s="48">
        <f t="shared" si="21"/>
        <v>2016</v>
      </c>
    </row>
    <row r="698" spans="1:7" x14ac:dyDescent="0.3">
      <c r="A698" s="51">
        <v>42701</v>
      </c>
      <c r="B698">
        <f>SUMIFS(user_list!O:O,user_list!F:F,"&lt;="&amp;A698,user_list!G:G,"&gt;="&amp;A698)</f>
        <v>0</v>
      </c>
      <c r="C698">
        <f>SUMIFS(user_list!P:P,user_list!F:F,"&lt;="&amp;A698,user_list!G:G,"&gt;="&amp;A698)</f>
        <v>0</v>
      </c>
      <c r="D698">
        <f>SUMIFS(user_list!O:O,user_list!F:F,"&lt;="&amp;A698,user_list!G:G,"&gt;="&amp;A698,user_list!I:I,days!G698)+SUMIFS(user_list!O:O,user_list!F:F,"&lt;="&amp;A698,user_list!G:G,"&gt;="&amp;A698,user_list!I:I,days!G698-1)</f>
        <v>0</v>
      </c>
      <c r="E698" s="26">
        <f>COUNTIF(user_list!G:G,A698)</f>
        <v>0</v>
      </c>
      <c r="F698" s="48">
        <f t="shared" si="20"/>
        <v>11</v>
      </c>
      <c r="G698" s="48">
        <f t="shared" si="21"/>
        <v>2016</v>
      </c>
    </row>
    <row r="699" spans="1:7" x14ac:dyDescent="0.3">
      <c r="A699" s="51">
        <v>42702</v>
      </c>
      <c r="B699">
        <f>SUMIFS(user_list!O:O,user_list!F:F,"&lt;="&amp;A699,user_list!G:G,"&gt;="&amp;A699)</f>
        <v>0</v>
      </c>
      <c r="C699">
        <f>SUMIFS(user_list!P:P,user_list!F:F,"&lt;="&amp;A699,user_list!G:G,"&gt;="&amp;A699)</f>
        <v>0</v>
      </c>
      <c r="D699">
        <f>SUMIFS(user_list!O:O,user_list!F:F,"&lt;="&amp;A699,user_list!G:G,"&gt;="&amp;A699,user_list!I:I,days!G699)+SUMIFS(user_list!O:O,user_list!F:F,"&lt;="&amp;A699,user_list!G:G,"&gt;="&amp;A699,user_list!I:I,days!G699-1)</f>
        <v>0</v>
      </c>
      <c r="E699" s="26">
        <f>COUNTIF(user_list!G:G,A699)</f>
        <v>0</v>
      </c>
      <c r="F699" s="48">
        <f t="shared" si="20"/>
        <v>11</v>
      </c>
      <c r="G699" s="48">
        <f t="shared" si="21"/>
        <v>2016</v>
      </c>
    </row>
    <row r="700" spans="1:7" x14ac:dyDescent="0.3">
      <c r="A700" s="51">
        <v>42703</v>
      </c>
      <c r="B700">
        <f>SUMIFS(user_list!O:O,user_list!F:F,"&lt;="&amp;A700,user_list!G:G,"&gt;="&amp;A700)</f>
        <v>0</v>
      </c>
      <c r="C700">
        <f>SUMIFS(user_list!P:P,user_list!F:F,"&lt;="&amp;A700,user_list!G:G,"&gt;="&amp;A700)</f>
        <v>0</v>
      </c>
      <c r="D700">
        <f>SUMIFS(user_list!O:O,user_list!F:F,"&lt;="&amp;A700,user_list!G:G,"&gt;="&amp;A700,user_list!I:I,days!G700)+SUMIFS(user_list!O:O,user_list!F:F,"&lt;="&amp;A700,user_list!G:G,"&gt;="&amp;A700,user_list!I:I,days!G700-1)</f>
        <v>0</v>
      </c>
      <c r="E700" s="26">
        <f>COUNTIF(user_list!G:G,A700)</f>
        <v>0</v>
      </c>
      <c r="F700" s="48">
        <f t="shared" si="20"/>
        <v>11</v>
      </c>
      <c r="G700" s="48">
        <f t="shared" si="21"/>
        <v>2016</v>
      </c>
    </row>
    <row r="701" spans="1:7" x14ac:dyDescent="0.3">
      <c r="A701" s="51">
        <v>42704</v>
      </c>
      <c r="B701">
        <f>SUMIFS(user_list!O:O,user_list!F:F,"&lt;="&amp;A701,user_list!G:G,"&gt;="&amp;A701)</f>
        <v>0</v>
      </c>
      <c r="C701">
        <f>SUMIFS(user_list!P:P,user_list!F:F,"&lt;="&amp;A701,user_list!G:G,"&gt;="&amp;A701)</f>
        <v>0</v>
      </c>
      <c r="D701">
        <f>SUMIFS(user_list!O:O,user_list!F:F,"&lt;="&amp;A701,user_list!G:G,"&gt;="&amp;A701,user_list!I:I,days!G701)+SUMIFS(user_list!O:O,user_list!F:F,"&lt;="&amp;A701,user_list!G:G,"&gt;="&amp;A701,user_list!I:I,days!G701-1)</f>
        <v>0</v>
      </c>
      <c r="E701" s="26">
        <f>COUNTIF(user_list!G:G,A701)</f>
        <v>0</v>
      </c>
      <c r="F701" s="48">
        <f t="shared" si="20"/>
        <v>11</v>
      </c>
      <c r="G701" s="48">
        <f t="shared" si="21"/>
        <v>2016</v>
      </c>
    </row>
    <row r="702" spans="1:7" x14ac:dyDescent="0.3">
      <c r="A702" s="51">
        <v>42705</v>
      </c>
      <c r="B702">
        <f>SUMIFS(user_list!O:O,user_list!F:F,"&lt;="&amp;A702,user_list!G:G,"&gt;="&amp;A702)</f>
        <v>0</v>
      </c>
      <c r="C702">
        <f>SUMIFS(user_list!P:P,user_list!F:F,"&lt;="&amp;A702,user_list!G:G,"&gt;="&amp;A702)</f>
        <v>0</v>
      </c>
      <c r="D702">
        <f>SUMIFS(user_list!O:O,user_list!F:F,"&lt;="&amp;A702,user_list!G:G,"&gt;="&amp;A702,user_list!I:I,days!G702)+SUMIFS(user_list!O:O,user_list!F:F,"&lt;="&amp;A702,user_list!G:G,"&gt;="&amp;A702,user_list!I:I,days!G702-1)</f>
        <v>0</v>
      </c>
      <c r="E702" s="26">
        <f>COUNTIF(user_list!G:G,A702)</f>
        <v>0</v>
      </c>
      <c r="F702" s="48">
        <f t="shared" si="20"/>
        <v>12</v>
      </c>
      <c r="G702" s="48">
        <f t="shared" si="21"/>
        <v>2016</v>
      </c>
    </row>
    <row r="703" spans="1:7" x14ac:dyDescent="0.3">
      <c r="A703" s="51">
        <v>42706</v>
      </c>
      <c r="B703">
        <f>SUMIFS(user_list!O:O,user_list!F:F,"&lt;="&amp;A703,user_list!G:G,"&gt;="&amp;A703)</f>
        <v>0</v>
      </c>
      <c r="C703">
        <f>SUMIFS(user_list!P:P,user_list!F:F,"&lt;="&amp;A703,user_list!G:G,"&gt;="&amp;A703)</f>
        <v>0</v>
      </c>
      <c r="D703">
        <f>SUMIFS(user_list!O:O,user_list!F:F,"&lt;="&amp;A703,user_list!G:G,"&gt;="&amp;A703,user_list!I:I,days!G703)+SUMIFS(user_list!O:O,user_list!F:F,"&lt;="&amp;A703,user_list!G:G,"&gt;="&amp;A703,user_list!I:I,days!G703-1)</f>
        <v>0</v>
      </c>
      <c r="E703" s="26">
        <f>COUNTIF(user_list!G:G,A703)</f>
        <v>0</v>
      </c>
      <c r="F703" s="48">
        <f t="shared" si="20"/>
        <v>12</v>
      </c>
      <c r="G703" s="48">
        <f t="shared" si="21"/>
        <v>2016</v>
      </c>
    </row>
    <row r="704" spans="1:7" x14ac:dyDescent="0.3">
      <c r="A704" s="51">
        <v>42707</v>
      </c>
      <c r="B704">
        <f>SUMIFS(user_list!O:O,user_list!F:F,"&lt;="&amp;A704,user_list!G:G,"&gt;="&amp;A704)</f>
        <v>0</v>
      </c>
      <c r="C704">
        <f>SUMIFS(user_list!P:P,user_list!F:F,"&lt;="&amp;A704,user_list!G:G,"&gt;="&amp;A704)</f>
        <v>0</v>
      </c>
      <c r="D704">
        <f>SUMIFS(user_list!O:O,user_list!F:F,"&lt;="&amp;A704,user_list!G:G,"&gt;="&amp;A704,user_list!I:I,days!G704)+SUMIFS(user_list!O:O,user_list!F:F,"&lt;="&amp;A704,user_list!G:G,"&gt;="&amp;A704,user_list!I:I,days!G704-1)</f>
        <v>0</v>
      </c>
      <c r="E704" s="26">
        <f>COUNTIF(user_list!G:G,A704)</f>
        <v>0</v>
      </c>
      <c r="F704" s="48">
        <f t="shared" si="20"/>
        <v>12</v>
      </c>
      <c r="G704" s="48">
        <f t="shared" si="21"/>
        <v>2016</v>
      </c>
    </row>
    <row r="705" spans="1:7" x14ac:dyDescent="0.3">
      <c r="A705" s="51">
        <v>42708</v>
      </c>
      <c r="B705">
        <f>SUMIFS(user_list!O:O,user_list!F:F,"&lt;="&amp;A705,user_list!G:G,"&gt;="&amp;A705)</f>
        <v>0.4628930817610063</v>
      </c>
      <c r="C705">
        <f>SUMIFS(user_list!P:P,user_list!F:F,"&lt;="&amp;A705,user_list!G:G,"&gt;="&amp;A705)</f>
        <v>1.2075471698113209</v>
      </c>
      <c r="D705">
        <f>SUMIFS(user_list!O:O,user_list!F:F,"&lt;="&amp;A705,user_list!G:G,"&gt;="&amp;A705,user_list!I:I,days!G705)+SUMIFS(user_list!O:O,user_list!F:F,"&lt;="&amp;A705,user_list!G:G,"&gt;="&amp;A705,user_list!I:I,days!G705-1)</f>
        <v>0</v>
      </c>
      <c r="E705" s="26">
        <f>COUNTIF(user_list!G:G,A705)</f>
        <v>0</v>
      </c>
      <c r="F705" s="48">
        <f t="shared" si="20"/>
        <v>12</v>
      </c>
      <c r="G705" s="48">
        <f t="shared" si="21"/>
        <v>2016</v>
      </c>
    </row>
    <row r="706" spans="1:7" x14ac:dyDescent="0.3">
      <c r="A706" s="51">
        <v>42709</v>
      </c>
      <c r="B706">
        <f>SUMIFS(user_list!O:O,user_list!F:F,"&lt;="&amp;A706,user_list!G:G,"&gt;="&amp;A706)</f>
        <v>0.4628930817610063</v>
      </c>
      <c r="C706">
        <f>SUMIFS(user_list!P:P,user_list!F:F,"&lt;="&amp;A706,user_list!G:G,"&gt;="&amp;A706)</f>
        <v>1.2075471698113209</v>
      </c>
      <c r="D706">
        <f>SUMIFS(user_list!O:O,user_list!F:F,"&lt;="&amp;A706,user_list!G:G,"&gt;="&amp;A706,user_list!I:I,days!G706)+SUMIFS(user_list!O:O,user_list!F:F,"&lt;="&amp;A706,user_list!G:G,"&gt;="&amp;A706,user_list!I:I,days!G706-1)</f>
        <v>0</v>
      </c>
      <c r="E706" s="26">
        <f>COUNTIF(user_list!G:G,A706)</f>
        <v>0</v>
      </c>
      <c r="F706" s="48">
        <f t="shared" ref="F706:F769" si="22">MONTH(A706)</f>
        <v>12</v>
      </c>
      <c r="G706" s="48">
        <f t="shared" ref="G706:G769" si="23">YEAR(A706)</f>
        <v>2016</v>
      </c>
    </row>
    <row r="707" spans="1:7" x14ac:dyDescent="0.3">
      <c r="A707" s="51">
        <v>42710</v>
      </c>
      <c r="B707">
        <f>SUMIFS(user_list!O:O,user_list!F:F,"&lt;="&amp;A707,user_list!G:G,"&gt;="&amp;A707)</f>
        <v>0.4628930817610063</v>
      </c>
      <c r="C707">
        <f>SUMIFS(user_list!P:P,user_list!F:F,"&lt;="&amp;A707,user_list!G:G,"&gt;="&amp;A707)</f>
        <v>1.2075471698113209</v>
      </c>
      <c r="D707">
        <f>SUMIFS(user_list!O:O,user_list!F:F,"&lt;="&amp;A707,user_list!G:G,"&gt;="&amp;A707,user_list!I:I,days!G707)+SUMIFS(user_list!O:O,user_list!F:F,"&lt;="&amp;A707,user_list!G:G,"&gt;="&amp;A707,user_list!I:I,days!G707-1)</f>
        <v>0</v>
      </c>
      <c r="E707" s="26">
        <f>COUNTIF(user_list!G:G,A707)</f>
        <v>0</v>
      </c>
      <c r="F707" s="48">
        <f t="shared" si="22"/>
        <v>12</v>
      </c>
      <c r="G707" s="48">
        <f t="shared" si="23"/>
        <v>2016</v>
      </c>
    </row>
    <row r="708" spans="1:7" x14ac:dyDescent="0.3">
      <c r="A708" s="51">
        <v>42711</v>
      </c>
      <c r="B708">
        <f>SUMIFS(user_list!O:O,user_list!F:F,"&lt;="&amp;A708,user_list!G:G,"&gt;="&amp;A708)</f>
        <v>0.4628930817610063</v>
      </c>
      <c r="C708">
        <f>SUMIFS(user_list!P:P,user_list!F:F,"&lt;="&amp;A708,user_list!G:G,"&gt;="&amp;A708)</f>
        <v>1.2075471698113209</v>
      </c>
      <c r="D708">
        <f>SUMIFS(user_list!O:O,user_list!F:F,"&lt;="&amp;A708,user_list!G:G,"&gt;="&amp;A708,user_list!I:I,days!G708)+SUMIFS(user_list!O:O,user_list!F:F,"&lt;="&amp;A708,user_list!G:G,"&gt;="&amp;A708,user_list!I:I,days!G708-1)</f>
        <v>0</v>
      </c>
      <c r="E708" s="26">
        <f>COUNTIF(user_list!G:G,A708)</f>
        <v>0</v>
      </c>
      <c r="F708" s="48">
        <f t="shared" si="22"/>
        <v>12</v>
      </c>
      <c r="G708" s="48">
        <f t="shared" si="23"/>
        <v>2016</v>
      </c>
    </row>
    <row r="709" spans="1:7" x14ac:dyDescent="0.3">
      <c r="A709" s="51">
        <v>42712</v>
      </c>
      <c r="B709">
        <f>SUMIFS(user_list!O:O,user_list!F:F,"&lt;="&amp;A709,user_list!G:G,"&gt;="&amp;A709)</f>
        <v>0.4628930817610063</v>
      </c>
      <c r="C709">
        <f>SUMIFS(user_list!P:P,user_list!F:F,"&lt;="&amp;A709,user_list!G:G,"&gt;="&amp;A709)</f>
        <v>1.2075471698113209</v>
      </c>
      <c r="D709">
        <f>SUMIFS(user_list!O:O,user_list!F:F,"&lt;="&amp;A709,user_list!G:G,"&gt;="&amp;A709,user_list!I:I,days!G709)+SUMIFS(user_list!O:O,user_list!F:F,"&lt;="&amp;A709,user_list!G:G,"&gt;="&amp;A709,user_list!I:I,days!G709-1)</f>
        <v>0</v>
      </c>
      <c r="E709" s="26">
        <f>COUNTIF(user_list!G:G,A709)</f>
        <v>0</v>
      </c>
      <c r="F709" s="48">
        <f t="shared" si="22"/>
        <v>12</v>
      </c>
      <c r="G709" s="48">
        <f t="shared" si="23"/>
        <v>2016</v>
      </c>
    </row>
    <row r="710" spans="1:7" x14ac:dyDescent="0.3">
      <c r="A710" s="51">
        <v>42713</v>
      </c>
      <c r="B710">
        <f>SUMIFS(user_list!O:O,user_list!F:F,"&lt;="&amp;A710,user_list!G:G,"&gt;="&amp;A710)</f>
        <v>0.4628930817610063</v>
      </c>
      <c r="C710">
        <f>SUMIFS(user_list!P:P,user_list!F:F,"&lt;="&amp;A710,user_list!G:G,"&gt;="&amp;A710)</f>
        <v>1.2075471698113209</v>
      </c>
      <c r="D710">
        <f>SUMIFS(user_list!O:O,user_list!F:F,"&lt;="&amp;A710,user_list!G:G,"&gt;="&amp;A710,user_list!I:I,days!G710)+SUMIFS(user_list!O:O,user_list!F:F,"&lt;="&amp;A710,user_list!G:G,"&gt;="&amp;A710,user_list!I:I,days!G710-1)</f>
        <v>0</v>
      </c>
      <c r="E710" s="26">
        <f>COUNTIF(user_list!G:G,A710)</f>
        <v>0</v>
      </c>
      <c r="F710" s="48">
        <f t="shared" si="22"/>
        <v>12</v>
      </c>
      <c r="G710" s="48">
        <f t="shared" si="23"/>
        <v>2016</v>
      </c>
    </row>
    <row r="711" spans="1:7" x14ac:dyDescent="0.3">
      <c r="A711" s="51">
        <v>42714</v>
      </c>
      <c r="B711">
        <f>SUMIFS(user_list!O:O,user_list!F:F,"&lt;="&amp;A711,user_list!G:G,"&gt;="&amp;A711)</f>
        <v>0.4628930817610063</v>
      </c>
      <c r="C711">
        <f>SUMIFS(user_list!P:P,user_list!F:F,"&lt;="&amp;A711,user_list!G:G,"&gt;="&amp;A711)</f>
        <v>1.2075471698113209</v>
      </c>
      <c r="D711">
        <f>SUMIFS(user_list!O:O,user_list!F:F,"&lt;="&amp;A711,user_list!G:G,"&gt;="&amp;A711,user_list!I:I,days!G711)+SUMIFS(user_list!O:O,user_list!F:F,"&lt;="&amp;A711,user_list!G:G,"&gt;="&amp;A711,user_list!I:I,days!G711-1)</f>
        <v>0</v>
      </c>
      <c r="E711" s="26">
        <f>COUNTIF(user_list!G:G,A711)</f>
        <v>0</v>
      </c>
      <c r="F711" s="48">
        <f t="shared" si="22"/>
        <v>12</v>
      </c>
      <c r="G711" s="48">
        <f t="shared" si="23"/>
        <v>2016</v>
      </c>
    </row>
    <row r="712" spans="1:7" x14ac:dyDescent="0.3">
      <c r="A712" s="51">
        <v>42715</v>
      </c>
      <c r="B712">
        <f>SUMIFS(user_list!O:O,user_list!F:F,"&lt;="&amp;A712,user_list!G:G,"&gt;="&amp;A712)</f>
        <v>0.4628930817610063</v>
      </c>
      <c r="C712">
        <f>SUMIFS(user_list!P:P,user_list!F:F,"&lt;="&amp;A712,user_list!G:G,"&gt;="&amp;A712)</f>
        <v>1.2075471698113209</v>
      </c>
      <c r="D712">
        <f>SUMIFS(user_list!O:O,user_list!F:F,"&lt;="&amp;A712,user_list!G:G,"&gt;="&amp;A712,user_list!I:I,days!G712)+SUMIFS(user_list!O:O,user_list!F:F,"&lt;="&amp;A712,user_list!G:G,"&gt;="&amp;A712,user_list!I:I,days!G712-1)</f>
        <v>0</v>
      </c>
      <c r="E712" s="26">
        <f>COUNTIF(user_list!G:G,A712)</f>
        <v>0</v>
      </c>
      <c r="F712" s="48">
        <f t="shared" si="22"/>
        <v>12</v>
      </c>
      <c r="G712" s="48">
        <f t="shared" si="23"/>
        <v>2016</v>
      </c>
    </row>
    <row r="713" spans="1:7" x14ac:dyDescent="0.3">
      <c r="A713" s="51">
        <v>42716</v>
      </c>
      <c r="B713">
        <f>SUMIFS(user_list!O:O,user_list!F:F,"&lt;="&amp;A713,user_list!G:G,"&gt;="&amp;A713)</f>
        <v>0.4628930817610063</v>
      </c>
      <c r="C713">
        <f>SUMIFS(user_list!P:P,user_list!F:F,"&lt;="&amp;A713,user_list!G:G,"&gt;="&amp;A713)</f>
        <v>1.2075471698113209</v>
      </c>
      <c r="D713">
        <f>SUMIFS(user_list!O:O,user_list!F:F,"&lt;="&amp;A713,user_list!G:G,"&gt;="&amp;A713,user_list!I:I,days!G713)+SUMIFS(user_list!O:O,user_list!F:F,"&lt;="&amp;A713,user_list!G:G,"&gt;="&amp;A713,user_list!I:I,days!G713-1)</f>
        <v>0</v>
      </c>
      <c r="E713" s="26">
        <f>COUNTIF(user_list!G:G,A713)</f>
        <v>0</v>
      </c>
      <c r="F713" s="48">
        <f t="shared" si="22"/>
        <v>12</v>
      </c>
      <c r="G713" s="48">
        <f t="shared" si="23"/>
        <v>2016</v>
      </c>
    </row>
    <row r="714" spans="1:7" x14ac:dyDescent="0.3">
      <c r="A714" s="51">
        <v>42717</v>
      </c>
      <c r="B714">
        <f>SUMIFS(user_list!O:O,user_list!F:F,"&lt;="&amp;A714,user_list!G:G,"&gt;="&amp;A714)</f>
        <v>0.4628930817610063</v>
      </c>
      <c r="C714">
        <f>SUMIFS(user_list!P:P,user_list!F:F,"&lt;="&amp;A714,user_list!G:G,"&gt;="&amp;A714)</f>
        <v>1.2075471698113209</v>
      </c>
      <c r="D714">
        <f>SUMIFS(user_list!O:O,user_list!F:F,"&lt;="&amp;A714,user_list!G:G,"&gt;="&amp;A714,user_list!I:I,days!G714)+SUMIFS(user_list!O:O,user_list!F:F,"&lt;="&amp;A714,user_list!G:G,"&gt;="&amp;A714,user_list!I:I,days!G714-1)</f>
        <v>0</v>
      </c>
      <c r="E714" s="26">
        <f>COUNTIF(user_list!G:G,A714)</f>
        <v>0</v>
      </c>
      <c r="F714" s="48">
        <f t="shared" si="22"/>
        <v>12</v>
      </c>
      <c r="G714" s="48">
        <f t="shared" si="23"/>
        <v>2016</v>
      </c>
    </row>
    <row r="715" spans="1:7" x14ac:dyDescent="0.3">
      <c r="A715" s="51">
        <v>42718</v>
      </c>
      <c r="B715">
        <f>SUMIFS(user_list!O:O,user_list!F:F,"&lt;="&amp;A715,user_list!G:G,"&gt;="&amp;A715)</f>
        <v>0.4628930817610063</v>
      </c>
      <c r="C715">
        <f>SUMIFS(user_list!P:P,user_list!F:F,"&lt;="&amp;A715,user_list!G:G,"&gt;="&amp;A715)</f>
        <v>1.2075471698113209</v>
      </c>
      <c r="D715">
        <f>SUMIFS(user_list!O:O,user_list!F:F,"&lt;="&amp;A715,user_list!G:G,"&gt;="&amp;A715,user_list!I:I,days!G715)+SUMIFS(user_list!O:O,user_list!F:F,"&lt;="&amp;A715,user_list!G:G,"&gt;="&amp;A715,user_list!I:I,days!G715-1)</f>
        <v>0</v>
      </c>
      <c r="E715" s="26">
        <f>COUNTIF(user_list!G:G,A715)</f>
        <v>0</v>
      </c>
      <c r="F715" s="48">
        <f t="shared" si="22"/>
        <v>12</v>
      </c>
      <c r="G715" s="48">
        <f t="shared" si="23"/>
        <v>2016</v>
      </c>
    </row>
    <row r="716" spans="1:7" x14ac:dyDescent="0.3">
      <c r="A716" s="51">
        <v>42719</v>
      </c>
      <c r="B716">
        <f>SUMIFS(user_list!O:O,user_list!F:F,"&lt;="&amp;A716,user_list!G:G,"&gt;="&amp;A716)</f>
        <v>0.4628930817610063</v>
      </c>
      <c r="C716">
        <f>SUMIFS(user_list!P:P,user_list!F:F,"&lt;="&amp;A716,user_list!G:G,"&gt;="&amp;A716)</f>
        <v>1.2075471698113209</v>
      </c>
      <c r="D716">
        <f>SUMIFS(user_list!O:O,user_list!F:F,"&lt;="&amp;A716,user_list!G:G,"&gt;="&amp;A716,user_list!I:I,days!G716)+SUMIFS(user_list!O:O,user_list!F:F,"&lt;="&amp;A716,user_list!G:G,"&gt;="&amp;A716,user_list!I:I,days!G716-1)</f>
        <v>0</v>
      </c>
      <c r="E716" s="26">
        <f>COUNTIF(user_list!G:G,A716)</f>
        <v>0</v>
      </c>
      <c r="F716" s="48">
        <f t="shared" si="22"/>
        <v>12</v>
      </c>
      <c r="G716" s="48">
        <f t="shared" si="23"/>
        <v>2016</v>
      </c>
    </row>
    <row r="717" spans="1:7" x14ac:dyDescent="0.3">
      <c r="A717" s="51">
        <v>42720</v>
      </c>
      <c r="B717">
        <f>SUMIFS(user_list!O:O,user_list!F:F,"&lt;="&amp;A717,user_list!G:G,"&gt;="&amp;A717)</f>
        <v>0.4628930817610063</v>
      </c>
      <c r="C717">
        <f>SUMIFS(user_list!P:P,user_list!F:F,"&lt;="&amp;A717,user_list!G:G,"&gt;="&amp;A717)</f>
        <v>1.2075471698113209</v>
      </c>
      <c r="D717">
        <f>SUMIFS(user_list!O:O,user_list!F:F,"&lt;="&amp;A717,user_list!G:G,"&gt;="&amp;A717,user_list!I:I,days!G717)+SUMIFS(user_list!O:O,user_list!F:F,"&lt;="&amp;A717,user_list!G:G,"&gt;="&amp;A717,user_list!I:I,days!G717-1)</f>
        <v>0</v>
      </c>
      <c r="E717" s="26">
        <f>COUNTIF(user_list!G:G,A717)</f>
        <v>0</v>
      </c>
      <c r="F717" s="48">
        <f t="shared" si="22"/>
        <v>12</v>
      </c>
      <c r="G717" s="48">
        <f t="shared" si="23"/>
        <v>2016</v>
      </c>
    </row>
    <row r="718" spans="1:7" x14ac:dyDescent="0.3">
      <c r="A718" s="51">
        <v>42721</v>
      </c>
      <c r="B718">
        <f>SUMIFS(user_list!O:O,user_list!F:F,"&lt;="&amp;A718,user_list!G:G,"&gt;="&amp;A718)</f>
        <v>0.4628930817610063</v>
      </c>
      <c r="C718">
        <f>SUMIFS(user_list!P:P,user_list!F:F,"&lt;="&amp;A718,user_list!G:G,"&gt;="&amp;A718)</f>
        <v>1.2075471698113209</v>
      </c>
      <c r="D718">
        <f>SUMIFS(user_list!O:O,user_list!F:F,"&lt;="&amp;A718,user_list!G:G,"&gt;="&amp;A718,user_list!I:I,days!G718)+SUMIFS(user_list!O:O,user_list!F:F,"&lt;="&amp;A718,user_list!G:G,"&gt;="&amp;A718,user_list!I:I,days!G718-1)</f>
        <v>0</v>
      </c>
      <c r="E718" s="26">
        <f>COUNTIF(user_list!G:G,A718)</f>
        <v>0</v>
      </c>
      <c r="F718" s="48">
        <f t="shared" si="22"/>
        <v>12</v>
      </c>
      <c r="G718" s="48">
        <f t="shared" si="23"/>
        <v>2016</v>
      </c>
    </row>
    <row r="719" spans="1:7" x14ac:dyDescent="0.3">
      <c r="A719" s="51">
        <v>42722</v>
      </c>
      <c r="B719">
        <f>SUMIFS(user_list!O:O,user_list!F:F,"&lt;="&amp;A719,user_list!G:G,"&gt;="&amp;A719)</f>
        <v>0.4628930817610063</v>
      </c>
      <c r="C719">
        <f>SUMIFS(user_list!P:P,user_list!F:F,"&lt;="&amp;A719,user_list!G:G,"&gt;="&amp;A719)</f>
        <v>1.2075471698113209</v>
      </c>
      <c r="D719">
        <f>SUMIFS(user_list!O:O,user_list!F:F,"&lt;="&amp;A719,user_list!G:G,"&gt;="&amp;A719,user_list!I:I,days!G719)+SUMIFS(user_list!O:O,user_list!F:F,"&lt;="&amp;A719,user_list!G:G,"&gt;="&amp;A719,user_list!I:I,days!G719-1)</f>
        <v>0</v>
      </c>
      <c r="E719" s="26">
        <f>COUNTIF(user_list!G:G,A719)</f>
        <v>0</v>
      </c>
      <c r="F719" s="48">
        <f t="shared" si="22"/>
        <v>12</v>
      </c>
      <c r="G719" s="48">
        <f t="shared" si="23"/>
        <v>2016</v>
      </c>
    </row>
    <row r="720" spans="1:7" x14ac:dyDescent="0.3">
      <c r="A720" s="51">
        <v>42723</v>
      </c>
      <c r="B720">
        <f>SUMIFS(user_list!O:O,user_list!F:F,"&lt;="&amp;A720,user_list!G:G,"&gt;="&amp;A720)</f>
        <v>0.4628930817610063</v>
      </c>
      <c r="C720">
        <f>SUMIFS(user_list!P:P,user_list!F:F,"&lt;="&amp;A720,user_list!G:G,"&gt;="&amp;A720)</f>
        <v>1.2075471698113209</v>
      </c>
      <c r="D720">
        <f>SUMIFS(user_list!O:O,user_list!F:F,"&lt;="&amp;A720,user_list!G:G,"&gt;="&amp;A720,user_list!I:I,days!G720)+SUMIFS(user_list!O:O,user_list!F:F,"&lt;="&amp;A720,user_list!G:G,"&gt;="&amp;A720,user_list!I:I,days!G720-1)</f>
        <v>0</v>
      </c>
      <c r="E720" s="26">
        <f>COUNTIF(user_list!G:G,A720)</f>
        <v>0</v>
      </c>
      <c r="F720" s="48">
        <f t="shared" si="22"/>
        <v>12</v>
      </c>
      <c r="G720" s="48">
        <f t="shared" si="23"/>
        <v>2016</v>
      </c>
    </row>
    <row r="721" spans="1:7" x14ac:dyDescent="0.3">
      <c r="A721" s="51">
        <v>42724</v>
      </c>
      <c r="B721">
        <f>SUMIFS(user_list!O:O,user_list!F:F,"&lt;="&amp;A721,user_list!G:G,"&gt;="&amp;A721)</f>
        <v>0.4628930817610063</v>
      </c>
      <c r="C721">
        <f>SUMIFS(user_list!P:P,user_list!F:F,"&lt;="&amp;A721,user_list!G:G,"&gt;="&amp;A721)</f>
        <v>1.2075471698113209</v>
      </c>
      <c r="D721">
        <f>SUMIFS(user_list!O:O,user_list!F:F,"&lt;="&amp;A721,user_list!G:G,"&gt;="&amp;A721,user_list!I:I,days!G721)+SUMIFS(user_list!O:O,user_list!F:F,"&lt;="&amp;A721,user_list!G:G,"&gt;="&amp;A721,user_list!I:I,days!G721-1)</f>
        <v>0</v>
      </c>
      <c r="E721" s="26">
        <f>COUNTIF(user_list!G:G,A721)</f>
        <v>0</v>
      </c>
      <c r="F721" s="48">
        <f t="shared" si="22"/>
        <v>12</v>
      </c>
      <c r="G721" s="48">
        <f t="shared" si="23"/>
        <v>2016</v>
      </c>
    </row>
    <row r="722" spans="1:7" x14ac:dyDescent="0.3">
      <c r="A722" s="51">
        <v>42725</v>
      </c>
      <c r="B722">
        <f>SUMIFS(user_list!O:O,user_list!F:F,"&lt;="&amp;A722,user_list!G:G,"&gt;="&amp;A722)</f>
        <v>0.4628930817610063</v>
      </c>
      <c r="C722">
        <f>SUMIFS(user_list!P:P,user_list!F:F,"&lt;="&amp;A722,user_list!G:G,"&gt;="&amp;A722)</f>
        <v>1.2075471698113209</v>
      </c>
      <c r="D722">
        <f>SUMIFS(user_list!O:O,user_list!F:F,"&lt;="&amp;A722,user_list!G:G,"&gt;="&amp;A722,user_list!I:I,days!G722)+SUMIFS(user_list!O:O,user_list!F:F,"&lt;="&amp;A722,user_list!G:G,"&gt;="&amp;A722,user_list!I:I,days!G722-1)</f>
        <v>0</v>
      </c>
      <c r="E722" s="26">
        <f>COUNTIF(user_list!G:G,A722)</f>
        <v>0</v>
      </c>
      <c r="F722" s="48">
        <f t="shared" si="22"/>
        <v>12</v>
      </c>
      <c r="G722" s="48">
        <f t="shared" si="23"/>
        <v>2016</v>
      </c>
    </row>
    <row r="723" spans="1:7" x14ac:dyDescent="0.3">
      <c r="A723" s="51">
        <v>42726</v>
      </c>
      <c r="B723">
        <f>SUMIFS(user_list!O:O,user_list!F:F,"&lt;="&amp;A723,user_list!G:G,"&gt;="&amp;A723)</f>
        <v>0.4628930817610063</v>
      </c>
      <c r="C723">
        <f>SUMIFS(user_list!P:P,user_list!F:F,"&lt;="&amp;A723,user_list!G:G,"&gt;="&amp;A723)</f>
        <v>1.2075471698113209</v>
      </c>
      <c r="D723">
        <f>SUMIFS(user_list!O:O,user_list!F:F,"&lt;="&amp;A723,user_list!G:G,"&gt;="&amp;A723,user_list!I:I,days!G723)+SUMIFS(user_list!O:O,user_list!F:F,"&lt;="&amp;A723,user_list!G:G,"&gt;="&amp;A723,user_list!I:I,days!G723-1)</f>
        <v>0</v>
      </c>
      <c r="E723" s="26">
        <f>COUNTIF(user_list!G:G,A723)</f>
        <v>0</v>
      </c>
      <c r="F723" s="48">
        <f t="shared" si="22"/>
        <v>12</v>
      </c>
      <c r="G723" s="48">
        <f t="shared" si="23"/>
        <v>2016</v>
      </c>
    </row>
    <row r="724" spans="1:7" x14ac:dyDescent="0.3">
      <c r="A724" s="51">
        <v>42727</v>
      </c>
      <c r="B724">
        <f>SUMIFS(user_list!O:O,user_list!F:F,"&lt;="&amp;A724,user_list!G:G,"&gt;="&amp;A724)</f>
        <v>0.4628930817610063</v>
      </c>
      <c r="C724">
        <f>SUMIFS(user_list!P:P,user_list!F:F,"&lt;="&amp;A724,user_list!G:G,"&gt;="&amp;A724)</f>
        <v>1.2075471698113209</v>
      </c>
      <c r="D724">
        <f>SUMIFS(user_list!O:O,user_list!F:F,"&lt;="&amp;A724,user_list!G:G,"&gt;="&amp;A724,user_list!I:I,days!G724)+SUMIFS(user_list!O:O,user_list!F:F,"&lt;="&amp;A724,user_list!G:G,"&gt;="&amp;A724,user_list!I:I,days!G724-1)</f>
        <v>0</v>
      </c>
      <c r="E724" s="26">
        <f>COUNTIF(user_list!G:G,A724)</f>
        <v>0</v>
      </c>
      <c r="F724" s="48">
        <f t="shared" si="22"/>
        <v>12</v>
      </c>
      <c r="G724" s="48">
        <f t="shared" si="23"/>
        <v>2016</v>
      </c>
    </row>
    <row r="725" spans="1:7" x14ac:dyDescent="0.3">
      <c r="A725" s="51">
        <v>42728</v>
      </c>
      <c r="B725">
        <f>SUMIFS(user_list!O:O,user_list!F:F,"&lt;="&amp;A725,user_list!G:G,"&gt;="&amp;A725)</f>
        <v>0.4628930817610063</v>
      </c>
      <c r="C725">
        <f>SUMIFS(user_list!P:P,user_list!F:F,"&lt;="&amp;A725,user_list!G:G,"&gt;="&amp;A725)</f>
        <v>1.2075471698113209</v>
      </c>
      <c r="D725">
        <f>SUMIFS(user_list!O:O,user_list!F:F,"&lt;="&amp;A725,user_list!G:G,"&gt;="&amp;A725,user_list!I:I,days!G725)+SUMIFS(user_list!O:O,user_list!F:F,"&lt;="&amp;A725,user_list!G:G,"&gt;="&amp;A725,user_list!I:I,days!G725-1)</f>
        <v>0</v>
      </c>
      <c r="E725" s="26">
        <f>COUNTIF(user_list!G:G,A725)</f>
        <v>0</v>
      </c>
      <c r="F725" s="48">
        <f t="shared" si="22"/>
        <v>12</v>
      </c>
      <c r="G725" s="48">
        <f t="shared" si="23"/>
        <v>2016</v>
      </c>
    </row>
    <row r="726" spans="1:7" x14ac:dyDescent="0.3">
      <c r="A726" s="51">
        <v>42729</v>
      </c>
      <c r="B726">
        <f>SUMIFS(user_list!O:O,user_list!F:F,"&lt;="&amp;A726,user_list!G:G,"&gt;="&amp;A726)</f>
        <v>0.4628930817610063</v>
      </c>
      <c r="C726">
        <f>SUMIFS(user_list!P:P,user_list!F:F,"&lt;="&amp;A726,user_list!G:G,"&gt;="&amp;A726)</f>
        <v>1.2075471698113209</v>
      </c>
      <c r="D726">
        <f>SUMIFS(user_list!O:O,user_list!F:F,"&lt;="&amp;A726,user_list!G:G,"&gt;="&amp;A726,user_list!I:I,days!G726)+SUMIFS(user_list!O:O,user_list!F:F,"&lt;="&amp;A726,user_list!G:G,"&gt;="&amp;A726,user_list!I:I,days!G726-1)</f>
        <v>0</v>
      </c>
      <c r="E726" s="26">
        <f>COUNTIF(user_list!G:G,A726)</f>
        <v>0</v>
      </c>
      <c r="F726" s="48">
        <f t="shared" si="22"/>
        <v>12</v>
      </c>
      <c r="G726" s="48">
        <f t="shared" si="23"/>
        <v>2016</v>
      </c>
    </row>
    <row r="727" spans="1:7" x14ac:dyDescent="0.3">
      <c r="A727" s="51">
        <v>42730</v>
      </c>
      <c r="B727">
        <f>SUMIFS(user_list!O:O,user_list!F:F,"&lt;="&amp;A727,user_list!G:G,"&gt;="&amp;A727)</f>
        <v>0.4628930817610063</v>
      </c>
      <c r="C727">
        <f>SUMIFS(user_list!P:P,user_list!F:F,"&lt;="&amp;A727,user_list!G:G,"&gt;="&amp;A727)</f>
        <v>1.2075471698113209</v>
      </c>
      <c r="D727">
        <f>SUMIFS(user_list!O:O,user_list!F:F,"&lt;="&amp;A727,user_list!G:G,"&gt;="&amp;A727,user_list!I:I,days!G727)+SUMIFS(user_list!O:O,user_list!F:F,"&lt;="&amp;A727,user_list!G:G,"&gt;="&amp;A727,user_list!I:I,days!G727-1)</f>
        <v>0</v>
      </c>
      <c r="E727" s="26">
        <f>COUNTIF(user_list!G:G,A727)</f>
        <v>0</v>
      </c>
      <c r="F727" s="48">
        <f t="shared" si="22"/>
        <v>12</v>
      </c>
      <c r="G727" s="48">
        <f t="shared" si="23"/>
        <v>2016</v>
      </c>
    </row>
    <row r="728" spans="1:7" x14ac:dyDescent="0.3">
      <c r="A728" s="51">
        <v>42731</v>
      </c>
      <c r="B728">
        <f>SUMIFS(user_list!O:O,user_list!F:F,"&lt;="&amp;A728,user_list!G:G,"&gt;="&amp;A728)</f>
        <v>0.4628930817610063</v>
      </c>
      <c r="C728">
        <f>SUMIFS(user_list!P:P,user_list!F:F,"&lt;="&amp;A728,user_list!G:G,"&gt;="&amp;A728)</f>
        <v>1.2075471698113209</v>
      </c>
      <c r="D728">
        <f>SUMIFS(user_list!O:O,user_list!F:F,"&lt;="&amp;A728,user_list!G:G,"&gt;="&amp;A728,user_list!I:I,days!G728)+SUMIFS(user_list!O:O,user_list!F:F,"&lt;="&amp;A728,user_list!G:G,"&gt;="&amp;A728,user_list!I:I,days!G728-1)</f>
        <v>0</v>
      </c>
      <c r="E728" s="26">
        <f>COUNTIF(user_list!G:G,A728)</f>
        <v>0</v>
      </c>
      <c r="F728" s="48">
        <f t="shared" si="22"/>
        <v>12</v>
      </c>
      <c r="G728" s="48">
        <f t="shared" si="23"/>
        <v>2016</v>
      </c>
    </row>
    <row r="729" spans="1:7" x14ac:dyDescent="0.3">
      <c r="A729" s="51">
        <v>42732</v>
      </c>
      <c r="B729">
        <f>SUMIFS(user_list!O:O,user_list!F:F,"&lt;="&amp;A729,user_list!G:G,"&gt;="&amp;A729)</f>
        <v>0.4628930817610063</v>
      </c>
      <c r="C729">
        <f>SUMIFS(user_list!P:P,user_list!F:F,"&lt;="&amp;A729,user_list!G:G,"&gt;="&amp;A729)</f>
        <v>1.2075471698113209</v>
      </c>
      <c r="D729">
        <f>SUMIFS(user_list!O:O,user_list!F:F,"&lt;="&amp;A729,user_list!G:G,"&gt;="&amp;A729,user_list!I:I,days!G729)+SUMIFS(user_list!O:O,user_list!F:F,"&lt;="&amp;A729,user_list!G:G,"&gt;="&amp;A729,user_list!I:I,days!G729-1)</f>
        <v>0</v>
      </c>
      <c r="E729" s="26">
        <f>COUNTIF(user_list!G:G,A729)</f>
        <v>0</v>
      </c>
      <c r="F729" s="48">
        <f t="shared" si="22"/>
        <v>12</v>
      </c>
      <c r="G729" s="48">
        <f t="shared" si="23"/>
        <v>2016</v>
      </c>
    </row>
    <row r="730" spans="1:7" x14ac:dyDescent="0.3">
      <c r="A730" s="51">
        <v>42733</v>
      </c>
      <c r="B730">
        <f>SUMIFS(user_list!O:O,user_list!F:F,"&lt;="&amp;A730,user_list!G:G,"&gt;="&amp;A730)</f>
        <v>0.4628930817610063</v>
      </c>
      <c r="C730">
        <f>SUMIFS(user_list!P:P,user_list!F:F,"&lt;="&amp;A730,user_list!G:G,"&gt;="&amp;A730)</f>
        <v>1.2075471698113209</v>
      </c>
      <c r="D730">
        <f>SUMIFS(user_list!O:O,user_list!F:F,"&lt;="&amp;A730,user_list!G:G,"&gt;="&amp;A730,user_list!I:I,days!G730)+SUMIFS(user_list!O:O,user_list!F:F,"&lt;="&amp;A730,user_list!G:G,"&gt;="&amp;A730,user_list!I:I,days!G730-1)</f>
        <v>0</v>
      </c>
      <c r="E730" s="26">
        <f>COUNTIF(user_list!G:G,A730)</f>
        <v>0</v>
      </c>
      <c r="F730" s="48">
        <f t="shared" si="22"/>
        <v>12</v>
      </c>
      <c r="G730" s="48">
        <f t="shared" si="23"/>
        <v>2016</v>
      </c>
    </row>
    <row r="731" spans="1:7" x14ac:dyDescent="0.3">
      <c r="A731" s="51">
        <v>42734</v>
      </c>
      <c r="B731">
        <f>SUMIFS(user_list!O:O,user_list!F:F,"&lt;="&amp;A731,user_list!G:G,"&gt;="&amp;A731)</f>
        <v>0.4628930817610063</v>
      </c>
      <c r="C731">
        <f>SUMIFS(user_list!P:P,user_list!F:F,"&lt;="&amp;A731,user_list!G:G,"&gt;="&amp;A731)</f>
        <v>1.2075471698113209</v>
      </c>
      <c r="D731">
        <f>SUMIFS(user_list!O:O,user_list!F:F,"&lt;="&amp;A731,user_list!G:G,"&gt;="&amp;A731,user_list!I:I,days!G731)+SUMIFS(user_list!O:O,user_list!F:F,"&lt;="&amp;A731,user_list!G:G,"&gt;="&amp;A731,user_list!I:I,days!G731-1)</f>
        <v>0</v>
      </c>
      <c r="E731" s="26">
        <f>COUNTIF(user_list!G:G,A731)</f>
        <v>0</v>
      </c>
      <c r="F731" s="48">
        <f t="shared" si="22"/>
        <v>12</v>
      </c>
      <c r="G731" s="48">
        <f t="shared" si="23"/>
        <v>2016</v>
      </c>
    </row>
    <row r="732" spans="1:7" x14ac:dyDescent="0.3">
      <c r="A732" s="51">
        <v>42735</v>
      </c>
      <c r="B732">
        <f>SUMIFS(user_list!O:O,user_list!F:F,"&lt;="&amp;A732,user_list!G:G,"&gt;="&amp;A732)</f>
        <v>0.4628930817610063</v>
      </c>
      <c r="C732">
        <f>SUMIFS(user_list!P:P,user_list!F:F,"&lt;="&amp;A732,user_list!G:G,"&gt;="&amp;A732)</f>
        <v>1.2075471698113209</v>
      </c>
      <c r="D732">
        <f>SUMIFS(user_list!O:O,user_list!F:F,"&lt;="&amp;A732,user_list!G:G,"&gt;="&amp;A732,user_list!I:I,days!G732)+SUMIFS(user_list!O:O,user_list!F:F,"&lt;="&amp;A732,user_list!G:G,"&gt;="&amp;A732,user_list!I:I,days!G732-1)</f>
        <v>0</v>
      </c>
      <c r="E732" s="26">
        <f>COUNTIF(user_list!G:G,A732)</f>
        <v>0</v>
      </c>
      <c r="F732" s="48">
        <f t="shared" si="22"/>
        <v>12</v>
      </c>
      <c r="G732" s="48">
        <f t="shared" si="23"/>
        <v>2016</v>
      </c>
    </row>
    <row r="733" spans="1:7" x14ac:dyDescent="0.3">
      <c r="A733" s="51">
        <v>42736</v>
      </c>
      <c r="B733">
        <f>SUMIFS(user_list!O:O,user_list!F:F,"&lt;="&amp;A733,user_list!G:G,"&gt;="&amp;A733)</f>
        <v>1.6068930817610063</v>
      </c>
      <c r="C733">
        <f>SUMIFS(user_list!P:P,user_list!F:F,"&lt;="&amp;A733,user_list!G:G,"&gt;="&amp;A733)</f>
        <v>4.1408805031446541</v>
      </c>
      <c r="D733">
        <f>SUMIFS(user_list!O:O,user_list!F:F,"&lt;="&amp;A733,user_list!G:G,"&gt;="&amp;A733,user_list!I:I,days!G733)+SUMIFS(user_list!O:O,user_list!F:F,"&lt;="&amp;A733,user_list!G:G,"&gt;="&amp;A733,user_list!I:I,days!G733-1)</f>
        <v>0</v>
      </c>
      <c r="E733" s="26">
        <f>COUNTIF(user_list!G:G,A733)</f>
        <v>0</v>
      </c>
      <c r="F733" s="48">
        <f t="shared" si="22"/>
        <v>1</v>
      </c>
      <c r="G733" s="48">
        <f t="shared" si="23"/>
        <v>2017</v>
      </c>
    </row>
    <row r="734" spans="1:7" x14ac:dyDescent="0.3">
      <c r="A734" s="51">
        <v>42737</v>
      </c>
      <c r="B734">
        <f>SUMIFS(user_list!O:O,user_list!F:F,"&lt;="&amp;A734,user_list!G:G,"&gt;="&amp;A734)</f>
        <v>1.6068930817610063</v>
      </c>
      <c r="C734">
        <f>SUMIFS(user_list!P:P,user_list!F:F,"&lt;="&amp;A734,user_list!G:G,"&gt;="&amp;A734)</f>
        <v>4.1408805031446541</v>
      </c>
      <c r="D734">
        <f>SUMIFS(user_list!O:O,user_list!F:F,"&lt;="&amp;A734,user_list!G:G,"&gt;="&amp;A734,user_list!I:I,days!G734)+SUMIFS(user_list!O:O,user_list!F:F,"&lt;="&amp;A734,user_list!G:G,"&gt;="&amp;A734,user_list!I:I,days!G734-1)</f>
        <v>0</v>
      </c>
      <c r="E734" s="26">
        <f>COUNTIF(user_list!G:G,A734)</f>
        <v>0</v>
      </c>
      <c r="F734" s="48">
        <f t="shared" si="22"/>
        <v>1</v>
      </c>
      <c r="G734" s="48">
        <f t="shared" si="23"/>
        <v>2017</v>
      </c>
    </row>
    <row r="735" spans="1:7" x14ac:dyDescent="0.3">
      <c r="A735" s="51">
        <v>42738</v>
      </c>
      <c r="B735">
        <f>SUMIFS(user_list!O:O,user_list!F:F,"&lt;="&amp;A735,user_list!G:G,"&gt;="&amp;A735)</f>
        <v>1.6068930817610063</v>
      </c>
      <c r="C735">
        <f>SUMIFS(user_list!P:P,user_list!F:F,"&lt;="&amp;A735,user_list!G:G,"&gt;="&amp;A735)</f>
        <v>4.1408805031446541</v>
      </c>
      <c r="D735">
        <f>SUMIFS(user_list!O:O,user_list!F:F,"&lt;="&amp;A735,user_list!G:G,"&gt;="&amp;A735,user_list!I:I,days!G735)+SUMIFS(user_list!O:O,user_list!F:F,"&lt;="&amp;A735,user_list!G:G,"&gt;="&amp;A735,user_list!I:I,days!G735-1)</f>
        <v>0</v>
      </c>
      <c r="E735" s="26">
        <f>COUNTIF(user_list!G:G,A735)</f>
        <v>0</v>
      </c>
      <c r="F735" s="48">
        <f t="shared" si="22"/>
        <v>1</v>
      </c>
      <c r="G735" s="48">
        <f t="shared" si="23"/>
        <v>2017</v>
      </c>
    </row>
    <row r="736" spans="1:7" x14ac:dyDescent="0.3">
      <c r="A736" s="51">
        <v>42739</v>
      </c>
      <c r="B736">
        <f>SUMIFS(user_list!O:O,user_list!F:F,"&lt;="&amp;A736,user_list!G:G,"&gt;="&amp;A736)</f>
        <v>1.6068930817610063</v>
      </c>
      <c r="C736">
        <f>SUMIFS(user_list!P:P,user_list!F:F,"&lt;="&amp;A736,user_list!G:G,"&gt;="&amp;A736)</f>
        <v>4.1408805031446541</v>
      </c>
      <c r="D736">
        <f>SUMIFS(user_list!O:O,user_list!F:F,"&lt;="&amp;A736,user_list!G:G,"&gt;="&amp;A736,user_list!I:I,days!G736)+SUMIFS(user_list!O:O,user_list!F:F,"&lt;="&amp;A736,user_list!G:G,"&gt;="&amp;A736,user_list!I:I,days!G736-1)</f>
        <v>0</v>
      </c>
      <c r="E736" s="26">
        <f>COUNTIF(user_list!G:G,A736)</f>
        <v>0</v>
      </c>
      <c r="F736" s="48">
        <f t="shared" si="22"/>
        <v>1</v>
      </c>
      <c r="G736" s="48">
        <f t="shared" si="23"/>
        <v>2017</v>
      </c>
    </row>
    <row r="737" spans="1:7" x14ac:dyDescent="0.3">
      <c r="A737" s="51">
        <v>42740</v>
      </c>
      <c r="B737">
        <f>SUMIFS(user_list!O:O,user_list!F:F,"&lt;="&amp;A737,user_list!G:G,"&gt;="&amp;A737)</f>
        <v>1.6068930817610063</v>
      </c>
      <c r="C737">
        <f>SUMIFS(user_list!P:P,user_list!F:F,"&lt;="&amp;A737,user_list!G:G,"&gt;="&amp;A737)</f>
        <v>4.1408805031446541</v>
      </c>
      <c r="D737">
        <f>SUMIFS(user_list!O:O,user_list!F:F,"&lt;="&amp;A737,user_list!G:G,"&gt;="&amp;A737,user_list!I:I,days!G737)+SUMIFS(user_list!O:O,user_list!F:F,"&lt;="&amp;A737,user_list!G:G,"&gt;="&amp;A737,user_list!I:I,days!G737-1)</f>
        <v>0</v>
      </c>
      <c r="E737" s="26">
        <f>COUNTIF(user_list!G:G,A737)</f>
        <v>0</v>
      </c>
      <c r="F737" s="48">
        <f t="shared" si="22"/>
        <v>1</v>
      </c>
      <c r="G737" s="48">
        <f t="shared" si="23"/>
        <v>2017</v>
      </c>
    </row>
    <row r="738" spans="1:7" x14ac:dyDescent="0.3">
      <c r="A738" s="51">
        <v>42741</v>
      </c>
      <c r="B738">
        <f>SUMIFS(user_list!O:O,user_list!F:F,"&lt;="&amp;A738,user_list!G:G,"&gt;="&amp;A738)</f>
        <v>1.6068930817610063</v>
      </c>
      <c r="C738">
        <f>SUMIFS(user_list!P:P,user_list!F:F,"&lt;="&amp;A738,user_list!G:G,"&gt;="&amp;A738)</f>
        <v>4.1408805031446541</v>
      </c>
      <c r="D738">
        <f>SUMIFS(user_list!O:O,user_list!F:F,"&lt;="&amp;A738,user_list!G:G,"&gt;="&amp;A738,user_list!I:I,days!G738)+SUMIFS(user_list!O:O,user_list!F:F,"&lt;="&amp;A738,user_list!G:G,"&gt;="&amp;A738,user_list!I:I,days!G738-1)</f>
        <v>0</v>
      </c>
      <c r="E738" s="26">
        <f>COUNTIF(user_list!G:G,A738)</f>
        <v>0</v>
      </c>
      <c r="F738" s="48">
        <f t="shared" si="22"/>
        <v>1</v>
      </c>
      <c r="G738" s="48">
        <f t="shared" si="23"/>
        <v>2017</v>
      </c>
    </row>
    <row r="739" spans="1:7" x14ac:dyDescent="0.3">
      <c r="A739" s="51">
        <v>42742</v>
      </c>
      <c r="B739">
        <f>SUMIFS(user_list!O:O,user_list!F:F,"&lt;="&amp;A739,user_list!G:G,"&gt;="&amp;A739)</f>
        <v>1.6068930817610063</v>
      </c>
      <c r="C739">
        <f>SUMIFS(user_list!P:P,user_list!F:F,"&lt;="&amp;A739,user_list!G:G,"&gt;="&amp;A739)</f>
        <v>4.1408805031446541</v>
      </c>
      <c r="D739">
        <f>SUMIFS(user_list!O:O,user_list!F:F,"&lt;="&amp;A739,user_list!G:G,"&gt;="&amp;A739,user_list!I:I,days!G739)+SUMIFS(user_list!O:O,user_list!F:F,"&lt;="&amp;A739,user_list!G:G,"&gt;="&amp;A739,user_list!I:I,days!G739-1)</f>
        <v>0</v>
      </c>
      <c r="E739" s="26">
        <f>COUNTIF(user_list!G:G,A739)</f>
        <v>0</v>
      </c>
      <c r="F739" s="48">
        <f t="shared" si="22"/>
        <v>1</v>
      </c>
      <c r="G739" s="48">
        <f t="shared" si="23"/>
        <v>2017</v>
      </c>
    </row>
    <row r="740" spans="1:7" x14ac:dyDescent="0.3">
      <c r="A740" s="51">
        <v>42743</v>
      </c>
      <c r="B740">
        <f>SUMIFS(user_list!O:O,user_list!F:F,"&lt;="&amp;A740,user_list!G:G,"&gt;="&amp;A740)</f>
        <v>1.6068930817610063</v>
      </c>
      <c r="C740">
        <f>SUMIFS(user_list!P:P,user_list!F:F,"&lt;="&amp;A740,user_list!G:G,"&gt;="&amp;A740)</f>
        <v>4.1408805031446541</v>
      </c>
      <c r="D740">
        <f>SUMIFS(user_list!O:O,user_list!F:F,"&lt;="&amp;A740,user_list!G:G,"&gt;="&amp;A740,user_list!I:I,days!G740)+SUMIFS(user_list!O:O,user_list!F:F,"&lt;="&amp;A740,user_list!G:G,"&gt;="&amp;A740,user_list!I:I,days!G740-1)</f>
        <v>0</v>
      </c>
      <c r="E740" s="26">
        <f>COUNTIF(user_list!G:G,A740)</f>
        <v>0</v>
      </c>
      <c r="F740" s="48">
        <f t="shared" si="22"/>
        <v>1</v>
      </c>
      <c r="G740" s="48">
        <f t="shared" si="23"/>
        <v>2017</v>
      </c>
    </row>
    <row r="741" spans="1:7" x14ac:dyDescent="0.3">
      <c r="A741" s="51">
        <v>42744</v>
      </c>
      <c r="B741">
        <f>SUMIFS(user_list!O:O,user_list!F:F,"&lt;="&amp;A741,user_list!G:G,"&gt;="&amp;A741)</f>
        <v>1.6068930817610063</v>
      </c>
      <c r="C741">
        <f>SUMIFS(user_list!P:P,user_list!F:F,"&lt;="&amp;A741,user_list!G:G,"&gt;="&amp;A741)</f>
        <v>4.1408805031446541</v>
      </c>
      <c r="D741">
        <f>SUMIFS(user_list!O:O,user_list!F:F,"&lt;="&amp;A741,user_list!G:G,"&gt;="&amp;A741,user_list!I:I,days!G741)+SUMIFS(user_list!O:O,user_list!F:F,"&lt;="&amp;A741,user_list!G:G,"&gt;="&amp;A741,user_list!I:I,days!G741-1)</f>
        <v>0</v>
      </c>
      <c r="E741" s="26">
        <f>COUNTIF(user_list!G:G,A741)</f>
        <v>0</v>
      </c>
      <c r="F741" s="48">
        <f t="shared" si="22"/>
        <v>1</v>
      </c>
      <c r="G741" s="48">
        <f t="shared" si="23"/>
        <v>2017</v>
      </c>
    </row>
    <row r="742" spans="1:7" x14ac:dyDescent="0.3">
      <c r="A742" s="51">
        <v>42745</v>
      </c>
      <c r="B742">
        <f>SUMIFS(user_list!O:O,user_list!F:F,"&lt;="&amp;A742,user_list!G:G,"&gt;="&amp;A742)</f>
        <v>1.6068930817610063</v>
      </c>
      <c r="C742">
        <f>SUMIFS(user_list!P:P,user_list!F:F,"&lt;="&amp;A742,user_list!G:G,"&gt;="&amp;A742)</f>
        <v>4.1408805031446541</v>
      </c>
      <c r="D742">
        <f>SUMIFS(user_list!O:O,user_list!F:F,"&lt;="&amp;A742,user_list!G:G,"&gt;="&amp;A742,user_list!I:I,days!G742)+SUMIFS(user_list!O:O,user_list!F:F,"&lt;="&amp;A742,user_list!G:G,"&gt;="&amp;A742,user_list!I:I,days!G742-1)</f>
        <v>0</v>
      </c>
      <c r="E742" s="26">
        <f>COUNTIF(user_list!G:G,A742)</f>
        <v>0</v>
      </c>
      <c r="F742" s="48">
        <f t="shared" si="22"/>
        <v>1</v>
      </c>
      <c r="G742" s="48">
        <f t="shared" si="23"/>
        <v>2017</v>
      </c>
    </row>
    <row r="743" spans="1:7" x14ac:dyDescent="0.3">
      <c r="A743" s="51">
        <v>42746</v>
      </c>
      <c r="B743">
        <f>SUMIFS(user_list!O:O,user_list!F:F,"&lt;="&amp;A743,user_list!G:G,"&gt;="&amp;A743)</f>
        <v>1.6068930817610063</v>
      </c>
      <c r="C743">
        <f>SUMIFS(user_list!P:P,user_list!F:F,"&lt;="&amp;A743,user_list!G:G,"&gt;="&amp;A743)</f>
        <v>4.1408805031446541</v>
      </c>
      <c r="D743">
        <f>SUMIFS(user_list!O:O,user_list!F:F,"&lt;="&amp;A743,user_list!G:G,"&gt;="&amp;A743,user_list!I:I,days!G743)+SUMIFS(user_list!O:O,user_list!F:F,"&lt;="&amp;A743,user_list!G:G,"&gt;="&amp;A743,user_list!I:I,days!G743-1)</f>
        <v>0</v>
      </c>
      <c r="E743" s="26">
        <f>COUNTIF(user_list!G:G,A743)</f>
        <v>0</v>
      </c>
      <c r="F743" s="48">
        <f t="shared" si="22"/>
        <v>1</v>
      </c>
      <c r="G743" s="48">
        <f t="shared" si="23"/>
        <v>2017</v>
      </c>
    </row>
    <row r="744" spans="1:7" x14ac:dyDescent="0.3">
      <c r="A744" s="51">
        <v>42747</v>
      </c>
      <c r="B744">
        <f>SUMIFS(user_list!O:O,user_list!F:F,"&lt;="&amp;A744,user_list!G:G,"&gt;="&amp;A744)</f>
        <v>1.6068930817610063</v>
      </c>
      <c r="C744">
        <f>SUMIFS(user_list!P:P,user_list!F:F,"&lt;="&amp;A744,user_list!G:G,"&gt;="&amp;A744)</f>
        <v>4.1408805031446541</v>
      </c>
      <c r="D744">
        <f>SUMIFS(user_list!O:O,user_list!F:F,"&lt;="&amp;A744,user_list!G:G,"&gt;="&amp;A744,user_list!I:I,days!G744)+SUMIFS(user_list!O:O,user_list!F:F,"&lt;="&amp;A744,user_list!G:G,"&gt;="&amp;A744,user_list!I:I,days!G744-1)</f>
        <v>0</v>
      </c>
      <c r="E744" s="26">
        <f>COUNTIF(user_list!G:G,A744)</f>
        <v>0</v>
      </c>
      <c r="F744" s="48">
        <f t="shared" si="22"/>
        <v>1</v>
      </c>
      <c r="G744" s="48">
        <f t="shared" si="23"/>
        <v>2017</v>
      </c>
    </row>
    <row r="745" spans="1:7" x14ac:dyDescent="0.3">
      <c r="A745" s="51">
        <v>42748</v>
      </c>
      <c r="B745">
        <f>SUMIFS(user_list!O:O,user_list!F:F,"&lt;="&amp;A745,user_list!G:G,"&gt;="&amp;A745)</f>
        <v>1.6068930817610063</v>
      </c>
      <c r="C745">
        <f>SUMIFS(user_list!P:P,user_list!F:F,"&lt;="&amp;A745,user_list!G:G,"&gt;="&amp;A745)</f>
        <v>4.1408805031446541</v>
      </c>
      <c r="D745">
        <f>SUMIFS(user_list!O:O,user_list!F:F,"&lt;="&amp;A745,user_list!G:G,"&gt;="&amp;A745,user_list!I:I,days!G745)+SUMIFS(user_list!O:O,user_list!F:F,"&lt;="&amp;A745,user_list!G:G,"&gt;="&amp;A745,user_list!I:I,days!G745-1)</f>
        <v>0</v>
      </c>
      <c r="E745" s="26">
        <f>COUNTIF(user_list!G:G,A745)</f>
        <v>0</v>
      </c>
      <c r="F745" s="48">
        <f t="shared" si="22"/>
        <v>1</v>
      </c>
      <c r="G745" s="48">
        <f t="shared" si="23"/>
        <v>2017</v>
      </c>
    </row>
    <row r="746" spans="1:7" x14ac:dyDescent="0.3">
      <c r="A746" s="51">
        <v>42749</v>
      </c>
      <c r="B746">
        <f>SUMIFS(user_list!O:O,user_list!F:F,"&lt;="&amp;A746,user_list!G:G,"&gt;="&amp;A746)</f>
        <v>1.6068930817610063</v>
      </c>
      <c r="C746">
        <f>SUMIFS(user_list!P:P,user_list!F:F,"&lt;="&amp;A746,user_list!G:G,"&gt;="&amp;A746)</f>
        <v>4.1408805031446541</v>
      </c>
      <c r="D746">
        <f>SUMIFS(user_list!O:O,user_list!F:F,"&lt;="&amp;A746,user_list!G:G,"&gt;="&amp;A746,user_list!I:I,days!G746)+SUMIFS(user_list!O:O,user_list!F:F,"&lt;="&amp;A746,user_list!G:G,"&gt;="&amp;A746,user_list!I:I,days!G746-1)</f>
        <v>0</v>
      </c>
      <c r="E746" s="26">
        <f>COUNTIF(user_list!G:G,A746)</f>
        <v>0</v>
      </c>
      <c r="F746" s="48">
        <f t="shared" si="22"/>
        <v>1</v>
      </c>
      <c r="G746" s="48">
        <f t="shared" si="23"/>
        <v>2017</v>
      </c>
    </row>
    <row r="747" spans="1:7" x14ac:dyDescent="0.3">
      <c r="A747" s="51">
        <v>42750</v>
      </c>
      <c r="B747">
        <f>SUMIFS(user_list!O:O,user_list!F:F,"&lt;="&amp;A747,user_list!G:G,"&gt;="&amp;A747)</f>
        <v>1.6068930817610063</v>
      </c>
      <c r="C747">
        <f>SUMIFS(user_list!P:P,user_list!F:F,"&lt;="&amp;A747,user_list!G:G,"&gt;="&amp;A747)</f>
        <v>4.1408805031446541</v>
      </c>
      <c r="D747">
        <f>SUMIFS(user_list!O:O,user_list!F:F,"&lt;="&amp;A747,user_list!G:G,"&gt;="&amp;A747,user_list!I:I,days!G747)+SUMIFS(user_list!O:O,user_list!F:F,"&lt;="&amp;A747,user_list!G:G,"&gt;="&amp;A747,user_list!I:I,days!G747-1)</f>
        <v>0</v>
      </c>
      <c r="E747" s="26">
        <f>COUNTIF(user_list!G:G,A747)</f>
        <v>0</v>
      </c>
      <c r="F747" s="48">
        <f t="shared" si="22"/>
        <v>1</v>
      </c>
      <c r="G747" s="48">
        <f t="shared" si="23"/>
        <v>2017</v>
      </c>
    </row>
    <row r="748" spans="1:7" x14ac:dyDescent="0.3">
      <c r="A748" s="51">
        <v>42751</v>
      </c>
      <c r="B748">
        <f>SUMIFS(user_list!O:O,user_list!F:F,"&lt;="&amp;A748,user_list!G:G,"&gt;="&amp;A748)</f>
        <v>1.6068930817610063</v>
      </c>
      <c r="C748">
        <f>SUMIFS(user_list!P:P,user_list!F:F,"&lt;="&amp;A748,user_list!G:G,"&gt;="&amp;A748)</f>
        <v>4.1408805031446541</v>
      </c>
      <c r="D748">
        <f>SUMIFS(user_list!O:O,user_list!F:F,"&lt;="&amp;A748,user_list!G:G,"&gt;="&amp;A748,user_list!I:I,days!G748)+SUMIFS(user_list!O:O,user_list!F:F,"&lt;="&amp;A748,user_list!G:G,"&gt;="&amp;A748,user_list!I:I,days!G748-1)</f>
        <v>0</v>
      </c>
      <c r="E748" s="26">
        <f>COUNTIF(user_list!G:G,A748)</f>
        <v>0</v>
      </c>
      <c r="F748" s="48">
        <f t="shared" si="22"/>
        <v>1</v>
      </c>
      <c r="G748" s="48">
        <f t="shared" si="23"/>
        <v>2017</v>
      </c>
    </row>
    <row r="749" spans="1:7" x14ac:dyDescent="0.3">
      <c r="A749" s="51">
        <v>42752</v>
      </c>
      <c r="B749">
        <f>SUMIFS(user_list!O:O,user_list!F:F,"&lt;="&amp;A749,user_list!G:G,"&gt;="&amp;A749)</f>
        <v>1.6068930817610063</v>
      </c>
      <c r="C749">
        <f>SUMIFS(user_list!P:P,user_list!F:F,"&lt;="&amp;A749,user_list!G:G,"&gt;="&amp;A749)</f>
        <v>4.1408805031446541</v>
      </c>
      <c r="D749">
        <f>SUMIFS(user_list!O:O,user_list!F:F,"&lt;="&amp;A749,user_list!G:G,"&gt;="&amp;A749,user_list!I:I,days!G749)+SUMIFS(user_list!O:O,user_list!F:F,"&lt;="&amp;A749,user_list!G:G,"&gt;="&amp;A749,user_list!I:I,days!G749-1)</f>
        <v>0</v>
      </c>
      <c r="E749" s="26">
        <f>COUNTIF(user_list!G:G,A749)</f>
        <v>0</v>
      </c>
      <c r="F749" s="48">
        <f t="shared" si="22"/>
        <v>1</v>
      </c>
      <c r="G749" s="48">
        <f t="shared" si="23"/>
        <v>2017</v>
      </c>
    </row>
    <row r="750" spans="1:7" x14ac:dyDescent="0.3">
      <c r="A750" s="51">
        <v>42753</v>
      </c>
      <c r="B750">
        <f>SUMIFS(user_list!O:O,user_list!F:F,"&lt;="&amp;A750,user_list!G:G,"&gt;="&amp;A750)</f>
        <v>1.6068930817610063</v>
      </c>
      <c r="C750">
        <f>SUMIFS(user_list!P:P,user_list!F:F,"&lt;="&amp;A750,user_list!G:G,"&gt;="&amp;A750)</f>
        <v>4.1408805031446541</v>
      </c>
      <c r="D750">
        <f>SUMIFS(user_list!O:O,user_list!F:F,"&lt;="&amp;A750,user_list!G:G,"&gt;="&amp;A750,user_list!I:I,days!G750)+SUMIFS(user_list!O:O,user_list!F:F,"&lt;="&amp;A750,user_list!G:G,"&gt;="&amp;A750,user_list!I:I,days!G750-1)</f>
        <v>0</v>
      </c>
      <c r="E750" s="26">
        <f>COUNTIF(user_list!G:G,A750)</f>
        <v>0</v>
      </c>
      <c r="F750" s="48">
        <f t="shared" si="22"/>
        <v>1</v>
      </c>
      <c r="G750" s="48">
        <f t="shared" si="23"/>
        <v>2017</v>
      </c>
    </row>
    <row r="751" spans="1:7" x14ac:dyDescent="0.3">
      <c r="A751" s="51">
        <v>42754</v>
      </c>
      <c r="B751">
        <f>SUMIFS(user_list!O:O,user_list!F:F,"&lt;="&amp;A751,user_list!G:G,"&gt;="&amp;A751)</f>
        <v>1.6068930817610063</v>
      </c>
      <c r="C751">
        <f>SUMIFS(user_list!P:P,user_list!F:F,"&lt;="&amp;A751,user_list!G:G,"&gt;="&amp;A751)</f>
        <v>4.1408805031446541</v>
      </c>
      <c r="D751">
        <f>SUMIFS(user_list!O:O,user_list!F:F,"&lt;="&amp;A751,user_list!G:G,"&gt;="&amp;A751,user_list!I:I,days!G751)+SUMIFS(user_list!O:O,user_list!F:F,"&lt;="&amp;A751,user_list!G:G,"&gt;="&amp;A751,user_list!I:I,days!G751-1)</f>
        <v>0</v>
      </c>
      <c r="E751" s="26">
        <f>COUNTIF(user_list!G:G,A751)</f>
        <v>0</v>
      </c>
      <c r="F751" s="48">
        <f t="shared" si="22"/>
        <v>1</v>
      </c>
      <c r="G751" s="48">
        <f t="shared" si="23"/>
        <v>2017</v>
      </c>
    </row>
    <row r="752" spans="1:7" x14ac:dyDescent="0.3">
      <c r="A752" s="51">
        <v>42755</v>
      </c>
      <c r="B752">
        <f>SUMIFS(user_list!O:O,user_list!F:F,"&lt;="&amp;A752,user_list!G:G,"&gt;="&amp;A752)</f>
        <v>1.6068930817610063</v>
      </c>
      <c r="C752">
        <f>SUMIFS(user_list!P:P,user_list!F:F,"&lt;="&amp;A752,user_list!G:G,"&gt;="&amp;A752)</f>
        <v>4.1408805031446541</v>
      </c>
      <c r="D752">
        <f>SUMIFS(user_list!O:O,user_list!F:F,"&lt;="&amp;A752,user_list!G:G,"&gt;="&amp;A752,user_list!I:I,days!G752)+SUMIFS(user_list!O:O,user_list!F:F,"&lt;="&amp;A752,user_list!G:G,"&gt;="&amp;A752,user_list!I:I,days!G752-1)</f>
        <v>0</v>
      </c>
      <c r="E752" s="26">
        <f>COUNTIF(user_list!G:G,A752)</f>
        <v>0</v>
      </c>
      <c r="F752" s="48">
        <f t="shared" si="22"/>
        <v>1</v>
      </c>
      <c r="G752" s="48">
        <f t="shared" si="23"/>
        <v>2017</v>
      </c>
    </row>
    <row r="753" spans="1:7" x14ac:dyDescent="0.3">
      <c r="A753" s="51">
        <v>42756</v>
      </c>
      <c r="B753">
        <f>SUMIFS(user_list!O:O,user_list!F:F,"&lt;="&amp;A753,user_list!G:G,"&gt;="&amp;A753)</f>
        <v>1.6068930817610063</v>
      </c>
      <c r="C753">
        <f>SUMIFS(user_list!P:P,user_list!F:F,"&lt;="&amp;A753,user_list!G:G,"&gt;="&amp;A753)</f>
        <v>4.1408805031446541</v>
      </c>
      <c r="D753">
        <f>SUMIFS(user_list!O:O,user_list!F:F,"&lt;="&amp;A753,user_list!G:G,"&gt;="&amp;A753,user_list!I:I,days!G753)+SUMIFS(user_list!O:O,user_list!F:F,"&lt;="&amp;A753,user_list!G:G,"&gt;="&amp;A753,user_list!I:I,days!G753-1)</f>
        <v>0</v>
      </c>
      <c r="E753" s="26">
        <f>COUNTIF(user_list!G:G,A753)</f>
        <v>0</v>
      </c>
      <c r="F753" s="48">
        <f t="shared" si="22"/>
        <v>1</v>
      </c>
      <c r="G753" s="48">
        <f t="shared" si="23"/>
        <v>2017</v>
      </c>
    </row>
    <row r="754" spans="1:7" x14ac:dyDescent="0.3">
      <c r="A754" s="51">
        <v>42757</v>
      </c>
      <c r="B754">
        <f>SUMIFS(user_list!O:O,user_list!F:F,"&lt;="&amp;A754,user_list!G:G,"&gt;="&amp;A754)</f>
        <v>1.6068930817610063</v>
      </c>
      <c r="C754">
        <f>SUMIFS(user_list!P:P,user_list!F:F,"&lt;="&amp;A754,user_list!G:G,"&gt;="&amp;A754)</f>
        <v>4.1408805031446541</v>
      </c>
      <c r="D754">
        <f>SUMIFS(user_list!O:O,user_list!F:F,"&lt;="&amp;A754,user_list!G:G,"&gt;="&amp;A754,user_list!I:I,days!G754)+SUMIFS(user_list!O:O,user_list!F:F,"&lt;="&amp;A754,user_list!G:G,"&gt;="&amp;A754,user_list!I:I,days!G754-1)</f>
        <v>0</v>
      </c>
      <c r="E754" s="26">
        <f>COUNTIF(user_list!G:G,A754)</f>
        <v>0</v>
      </c>
      <c r="F754" s="48">
        <f t="shared" si="22"/>
        <v>1</v>
      </c>
      <c r="G754" s="48">
        <f t="shared" si="23"/>
        <v>2017</v>
      </c>
    </row>
    <row r="755" spans="1:7" x14ac:dyDescent="0.3">
      <c r="A755" s="51">
        <v>42758</v>
      </c>
      <c r="B755">
        <f>SUMIFS(user_list!O:O,user_list!F:F,"&lt;="&amp;A755,user_list!G:G,"&gt;="&amp;A755)</f>
        <v>1.6068930817610063</v>
      </c>
      <c r="C755">
        <f>SUMIFS(user_list!P:P,user_list!F:F,"&lt;="&amp;A755,user_list!G:G,"&gt;="&amp;A755)</f>
        <v>4.1408805031446541</v>
      </c>
      <c r="D755">
        <f>SUMIFS(user_list!O:O,user_list!F:F,"&lt;="&amp;A755,user_list!G:G,"&gt;="&amp;A755,user_list!I:I,days!G755)+SUMIFS(user_list!O:O,user_list!F:F,"&lt;="&amp;A755,user_list!G:G,"&gt;="&amp;A755,user_list!I:I,days!G755-1)</f>
        <v>0</v>
      </c>
      <c r="E755" s="26">
        <f>COUNTIF(user_list!G:G,A755)</f>
        <v>0</v>
      </c>
      <c r="F755" s="48">
        <f t="shared" si="22"/>
        <v>1</v>
      </c>
      <c r="G755" s="48">
        <f t="shared" si="23"/>
        <v>2017</v>
      </c>
    </row>
    <row r="756" spans="1:7" x14ac:dyDescent="0.3">
      <c r="A756" s="51">
        <v>42759</v>
      </c>
      <c r="B756">
        <f>SUMIFS(user_list!O:O,user_list!F:F,"&lt;="&amp;A756,user_list!G:G,"&gt;="&amp;A756)</f>
        <v>1.6068930817610063</v>
      </c>
      <c r="C756">
        <f>SUMIFS(user_list!P:P,user_list!F:F,"&lt;="&amp;A756,user_list!G:G,"&gt;="&amp;A756)</f>
        <v>4.1408805031446541</v>
      </c>
      <c r="D756">
        <f>SUMIFS(user_list!O:O,user_list!F:F,"&lt;="&amp;A756,user_list!G:G,"&gt;="&amp;A756,user_list!I:I,days!G756)+SUMIFS(user_list!O:O,user_list!F:F,"&lt;="&amp;A756,user_list!G:G,"&gt;="&amp;A756,user_list!I:I,days!G756-1)</f>
        <v>0</v>
      </c>
      <c r="E756" s="26">
        <f>COUNTIF(user_list!G:G,A756)</f>
        <v>0</v>
      </c>
      <c r="F756" s="48">
        <f t="shared" si="22"/>
        <v>1</v>
      </c>
      <c r="G756" s="48">
        <f t="shared" si="23"/>
        <v>2017</v>
      </c>
    </row>
    <row r="757" spans="1:7" x14ac:dyDescent="0.3">
      <c r="A757" s="51">
        <v>42760</v>
      </c>
      <c r="B757">
        <f>SUMIFS(user_list!O:O,user_list!F:F,"&lt;="&amp;A757,user_list!G:G,"&gt;="&amp;A757)</f>
        <v>1.6068930817610063</v>
      </c>
      <c r="C757">
        <f>SUMIFS(user_list!P:P,user_list!F:F,"&lt;="&amp;A757,user_list!G:G,"&gt;="&amp;A757)</f>
        <v>4.1408805031446541</v>
      </c>
      <c r="D757">
        <f>SUMIFS(user_list!O:O,user_list!F:F,"&lt;="&amp;A757,user_list!G:G,"&gt;="&amp;A757,user_list!I:I,days!G757)+SUMIFS(user_list!O:O,user_list!F:F,"&lt;="&amp;A757,user_list!G:G,"&gt;="&amp;A757,user_list!I:I,days!G757-1)</f>
        <v>0</v>
      </c>
      <c r="E757" s="26">
        <f>COUNTIF(user_list!G:G,A757)</f>
        <v>1</v>
      </c>
      <c r="F757" s="48">
        <f t="shared" si="22"/>
        <v>1</v>
      </c>
      <c r="G757" s="48">
        <f t="shared" si="23"/>
        <v>2017</v>
      </c>
    </row>
    <row r="758" spans="1:7" x14ac:dyDescent="0.3">
      <c r="A758" s="51">
        <v>42761</v>
      </c>
      <c r="B758">
        <f>SUMIFS(user_list!O:O,user_list!F:F,"&lt;="&amp;A758,user_list!G:G,"&gt;="&amp;A758)</f>
        <v>1.1439999999999999</v>
      </c>
      <c r="C758">
        <f>SUMIFS(user_list!P:P,user_list!F:F,"&lt;="&amp;A758,user_list!G:G,"&gt;="&amp;A758)</f>
        <v>2.9333333333333331</v>
      </c>
      <c r="D758">
        <f>SUMIFS(user_list!O:O,user_list!F:F,"&lt;="&amp;A758,user_list!G:G,"&gt;="&amp;A758,user_list!I:I,days!G758)+SUMIFS(user_list!O:O,user_list!F:F,"&lt;="&amp;A758,user_list!G:G,"&gt;="&amp;A758,user_list!I:I,days!G758-1)</f>
        <v>0</v>
      </c>
      <c r="E758" s="26">
        <f>COUNTIF(user_list!G:G,A758)</f>
        <v>0</v>
      </c>
      <c r="F758" s="48">
        <f t="shared" si="22"/>
        <v>1</v>
      </c>
      <c r="G758" s="48">
        <f t="shared" si="23"/>
        <v>2017</v>
      </c>
    </row>
    <row r="759" spans="1:7" x14ac:dyDescent="0.3">
      <c r="A759" s="51">
        <v>42762</v>
      </c>
      <c r="B759">
        <f>SUMIFS(user_list!O:O,user_list!F:F,"&lt;="&amp;A759,user_list!G:G,"&gt;="&amp;A759)</f>
        <v>1.1439999999999999</v>
      </c>
      <c r="C759">
        <f>SUMIFS(user_list!P:P,user_list!F:F,"&lt;="&amp;A759,user_list!G:G,"&gt;="&amp;A759)</f>
        <v>2.9333333333333331</v>
      </c>
      <c r="D759">
        <f>SUMIFS(user_list!O:O,user_list!F:F,"&lt;="&amp;A759,user_list!G:G,"&gt;="&amp;A759,user_list!I:I,days!G759)+SUMIFS(user_list!O:O,user_list!F:F,"&lt;="&amp;A759,user_list!G:G,"&gt;="&amp;A759,user_list!I:I,days!G759-1)</f>
        <v>0</v>
      </c>
      <c r="E759" s="26">
        <f>COUNTIF(user_list!G:G,A759)</f>
        <v>0</v>
      </c>
      <c r="F759" s="48">
        <f t="shared" si="22"/>
        <v>1</v>
      </c>
      <c r="G759" s="48">
        <f t="shared" si="23"/>
        <v>2017</v>
      </c>
    </row>
    <row r="760" spans="1:7" x14ac:dyDescent="0.3">
      <c r="A760" s="51">
        <v>42763</v>
      </c>
      <c r="B760">
        <f>SUMIFS(user_list!O:O,user_list!F:F,"&lt;="&amp;A760,user_list!G:G,"&gt;="&amp;A760)</f>
        <v>1.1439999999999999</v>
      </c>
      <c r="C760">
        <f>SUMIFS(user_list!P:P,user_list!F:F,"&lt;="&amp;A760,user_list!G:G,"&gt;="&amp;A760)</f>
        <v>2.9333333333333331</v>
      </c>
      <c r="D760">
        <f>SUMIFS(user_list!O:O,user_list!F:F,"&lt;="&amp;A760,user_list!G:G,"&gt;="&amp;A760,user_list!I:I,days!G760)+SUMIFS(user_list!O:O,user_list!F:F,"&lt;="&amp;A760,user_list!G:G,"&gt;="&amp;A760,user_list!I:I,days!G760-1)</f>
        <v>0</v>
      </c>
      <c r="E760" s="26">
        <f>COUNTIF(user_list!G:G,A760)</f>
        <v>0</v>
      </c>
      <c r="F760" s="48">
        <f t="shared" si="22"/>
        <v>1</v>
      </c>
      <c r="G760" s="48">
        <f t="shared" si="23"/>
        <v>2017</v>
      </c>
    </row>
    <row r="761" spans="1:7" x14ac:dyDescent="0.3">
      <c r="A761" s="51">
        <v>42764</v>
      </c>
      <c r="B761">
        <f>SUMIFS(user_list!O:O,user_list!F:F,"&lt;="&amp;A761,user_list!G:G,"&gt;="&amp;A761)</f>
        <v>1.1439999999999999</v>
      </c>
      <c r="C761">
        <f>SUMIFS(user_list!P:P,user_list!F:F,"&lt;="&amp;A761,user_list!G:G,"&gt;="&amp;A761)</f>
        <v>2.9333333333333331</v>
      </c>
      <c r="D761">
        <f>SUMIFS(user_list!O:O,user_list!F:F,"&lt;="&amp;A761,user_list!G:G,"&gt;="&amp;A761,user_list!I:I,days!G761)+SUMIFS(user_list!O:O,user_list!F:F,"&lt;="&amp;A761,user_list!G:G,"&gt;="&amp;A761,user_list!I:I,days!G761-1)</f>
        <v>0</v>
      </c>
      <c r="E761" s="26">
        <f>COUNTIF(user_list!G:G,A761)</f>
        <v>0</v>
      </c>
      <c r="F761" s="48">
        <f t="shared" si="22"/>
        <v>1</v>
      </c>
      <c r="G761" s="48">
        <f t="shared" si="23"/>
        <v>2017</v>
      </c>
    </row>
    <row r="762" spans="1:7" x14ac:dyDescent="0.3">
      <c r="A762" s="51">
        <v>42765</v>
      </c>
      <c r="B762">
        <f>SUMIFS(user_list!O:O,user_list!F:F,"&lt;="&amp;A762,user_list!G:G,"&gt;="&amp;A762)</f>
        <v>1.1439999999999999</v>
      </c>
      <c r="C762">
        <f>SUMIFS(user_list!P:P,user_list!F:F,"&lt;="&amp;A762,user_list!G:G,"&gt;="&amp;A762)</f>
        <v>2.9333333333333331</v>
      </c>
      <c r="D762">
        <f>SUMIFS(user_list!O:O,user_list!F:F,"&lt;="&amp;A762,user_list!G:G,"&gt;="&amp;A762,user_list!I:I,days!G762)+SUMIFS(user_list!O:O,user_list!F:F,"&lt;="&amp;A762,user_list!G:G,"&gt;="&amp;A762,user_list!I:I,days!G762-1)</f>
        <v>0</v>
      </c>
      <c r="E762" s="26">
        <f>COUNTIF(user_list!G:G,A762)</f>
        <v>0</v>
      </c>
      <c r="F762" s="48">
        <f t="shared" si="22"/>
        <v>1</v>
      </c>
      <c r="G762" s="48">
        <f t="shared" si="23"/>
        <v>2017</v>
      </c>
    </row>
    <row r="763" spans="1:7" x14ac:dyDescent="0.3">
      <c r="A763" s="51">
        <v>42766</v>
      </c>
      <c r="B763">
        <f>SUMIFS(user_list!O:O,user_list!F:F,"&lt;="&amp;A763,user_list!G:G,"&gt;="&amp;A763)</f>
        <v>1.1439999999999999</v>
      </c>
      <c r="C763">
        <f>SUMIFS(user_list!P:P,user_list!F:F,"&lt;="&amp;A763,user_list!G:G,"&gt;="&amp;A763)</f>
        <v>2.9333333333333331</v>
      </c>
      <c r="D763">
        <f>SUMIFS(user_list!O:O,user_list!F:F,"&lt;="&amp;A763,user_list!G:G,"&gt;="&amp;A763,user_list!I:I,days!G763)+SUMIFS(user_list!O:O,user_list!F:F,"&lt;="&amp;A763,user_list!G:G,"&gt;="&amp;A763,user_list!I:I,days!G763-1)</f>
        <v>0</v>
      </c>
      <c r="E763" s="26">
        <f>COUNTIF(user_list!G:G,A763)</f>
        <v>0</v>
      </c>
      <c r="F763" s="48">
        <f t="shared" si="22"/>
        <v>1</v>
      </c>
      <c r="G763" s="48">
        <f t="shared" si="23"/>
        <v>2017</v>
      </c>
    </row>
    <row r="764" spans="1:7" x14ac:dyDescent="0.3">
      <c r="A764" s="51">
        <v>42767</v>
      </c>
      <c r="B764">
        <f>SUMIFS(user_list!O:O,user_list!F:F,"&lt;="&amp;A764,user_list!G:G,"&gt;="&amp;A764)</f>
        <v>1.1439999999999999</v>
      </c>
      <c r="C764">
        <f>SUMIFS(user_list!P:P,user_list!F:F,"&lt;="&amp;A764,user_list!G:G,"&gt;="&amp;A764)</f>
        <v>2.9333333333333331</v>
      </c>
      <c r="D764">
        <f>SUMIFS(user_list!O:O,user_list!F:F,"&lt;="&amp;A764,user_list!G:G,"&gt;="&amp;A764,user_list!I:I,days!G764)+SUMIFS(user_list!O:O,user_list!F:F,"&lt;="&amp;A764,user_list!G:G,"&gt;="&amp;A764,user_list!I:I,days!G764-1)</f>
        <v>0</v>
      </c>
      <c r="E764" s="26">
        <f>COUNTIF(user_list!G:G,A764)</f>
        <v>0</v>
      </c>
      <c r="F764" s="48">
        <f t="shared" si="22"/>
        <v>2</v>
      </c>
      <c r="G764" s="48">
        <f t="shared" si="23"/>
        <v>2017</v>
      </c>
    </row>
    <row r="765" spans="1:7" x14ac:dyDescent="0.3">
      <c r="A765" s="51">
        <v>42768</v>
      </c>
      <c r="B765">
        <f>SUMIFS(user_list!O:O,user_list!F:F,"&lt;="&amp;A765,user_list!G:G,"&gt;="&amp;A765)</f>
        <v>1.1439999999999999</v>
      </c>
      <c r="C765">
        <f>SUMIFS(user_list!P:P,user_list!F:F,"&lt;="&amp;A765,user_list!G:G,"&gt;="&amp;A765)</f>
        <v>2.9333333333333331</v>
      </c>
      <c r="D765">
        <f>SUMIFS(user_list!O:O,user_list!F:F,"&lt;="&amp;A765,user_list!G:G,"&gt;="&amp;A765,user_list!I:I,days!G765)+SUMIFS(user_list!O:O,user_list!F:F,"&lt;="&amp;A765,user_list!G:G,"&gt;="&amp;A765,user_list!I:I,days!G765-1)</f>
        <v>0</v>
      </c>
      <c r="E765" s="26">
        <f>COUNTIF(user_list!G:G,A765)</f>
        <v>0</v>
      </c>
      <c r="F765" s="48">
        <f t="shared" si="22"/>
        <v>2</v>
      </c>
      <c r="G765" s="48">
        <f t="shared" si="23"/>
        <v>2017</v>
      </c>
    </row>
    <row r="766" spans="1:7" x14ac:dyDescent="0.3">
      <c r="A766" s="51">
        <v>42769</v>
      </c>
      <c r="B766">
        <f>SUMIFS(user_list!O:O,user_list!F:F,"&lt;="&amp;A766,user_list!G:G,"&gt;="&amp;A766)</f>
        <v>1.1439999999999999</v>
      </c>
      <c r="C766">
        <f>SUMIFS(user_list!P:P,user_list!F:F,"&lt;="&amp;A766,user_list!G:G,"&gt;="&amp;A766)</f>
        <v>2.9333333333333331</v>
      </c>
      <c r="D766">
        <f>SUMIFS(user_list!O:O,user_list!F:F,"&lt;="&amp;A766,user_list!G:G,"&gt;="&amp;A766,user_list!I:I,days!G766)+SUMIFS(user_list!O:O,user_list!F:F,"&lt;="&amp;A766,user_list!G:G,"&gt;="&amp;A766,user_list!I:I,days!G766-1)</f>
        <v>0</v>
      </c>
      <c r="E766" s="26">
        <f>COUNTIF(user_list!G:G,A766)</f>
        <v>0</v>
      </c>
      <c r="F766" s="48">
        <f t="shared" si="22"/>
        <v>2</v>
      </c>
      <c r="G766" s="48">
        <f t="shared" si="23"/>
        <v>2017</v>
      </c>
    </row>
    <row r="767" spans="1:7" x14ac:dyDescent="0.3">
      <c r="A767" s="51">
        <v>42770</v>
      </c>
      <c r="B767">
        <f>SUMIFS(user_list!O:O,user_list!F:F,"&lt;="&amp;A767,user_list!G:G,"&gt;="&amp;A767)</f>
        <v>1.1439999999999999</v>
      </c>
      <c r="C767">
        <f>SUMIFS(user_list!P:P,user_list!F:F,"&lt;="&amp;A767,user_list!G:G,"&gt;="&amp;A767)</f>
        <v>2.9333333333333331</v>
      </c>
      <c r="D767">
        <f>SUMIFS(user_list!O:O,user_list!F:F,"&lt;="&amp;A767,user_list!G:G,"&gt;="&amp;A767,user_list!I:I,days!G767)+SUMIFS(user_list!O:O,user_list!F:F,"&lt;="&amp;A767,user_list!G:G,"&gt;="&amp;A767,user_list!I:I,days!G767-1)</f>
        <v>0</v>
      </c>
      <c r="E767" s="26">
        <f>COUNTIF(user_list!G:G,A767)</f>
        <v>0</v>
      </c>
      <c r="F767" s="48">
        <f t="shared" si="22"/>
        <v>2</v>
      </c>
      <c r="G767" s="48">
        <f t="shared" si="23"/>
        <v>2017</v>
      </c>
    </row>
    <row r="768" spans="1:7" x14ac:dyDescent="0.3">
      <c r="A768" s="51">
        <v>42771</v>
      </c>
      <c r="B768">
        <f>SUMIFS(user_list!O:O,user_list!F:F,"&lt;="&amp;A768,user_list!G:G,"&gt;="&amp;A768)</f>
        <v>1.1439999999999999</v>
      </c>
      <c r="C768">
        <f>SUMIFS(user_list!P:P,user_list!F:F,"&lt;="&amp;A768,user_list!G:G,"&gt;="&amp;A768)</f>
        <v>2.9333333333333331</v>
      </c>
      <c r="D768">
        <f>SUMIFS(user_list!O:O,user_list!F:F,"&lt;="&amp;A768,user_list!G:G,"&gt;="&amp;A768,user_list!I:I,days!G768)+SUMIFS(user_list!O:O,user_list!F:F,"&lt;="&amp;A768,user_list!G:G,"&gt;="&amp;A768,user_list!I:I,days!G768-1)</f>
        <v>0</v>
      </c>
      <c r="E768" s="26">
        <f>COUNTIF(user_list!G:G,A768)</f>
        <v>0</v>
      </c>
      <c r="F768" s="48">
        <f t="shared" si="22"/>
        <v>2</v>
      </c>
      <c r="G768" s="48">
        <f t="shared" si="23"/>
        <v>2017</v>
      </c>
    </row>
    <row r="769" spans="1:7" x14ac:dyDescent="0.3">
      <c r="A769" s="51">
        <v>42772</v>
      </c>
      <c r="B769">
        <f>SUMIFS(user_list!O:O,user_list!F:F,"&lt;="&amp;A769,user_list!G:G,"&gt;="&amp;A769)</f>
        <v>1.1439999999999999</v>
      </c>
      <c r="C769">
        <f>SUMIFS(user_list!P:P,user_list!F:F,"&lt;="&amp;A769,user_list!G:G,"&gt;="&amp;A769)</f>
        <v>2.9333333333333331</v>
      </c>
      <c r="D769">
        <f>SUMIFS(user_list!O:O,user_list!F:F,"&lt;="&amp;A769,user_list!G:G,"&gt;="&amp;A769,user_list!I:I,days!G769)+SUMIFS(user_list!O:O,user_list!F:F,"&lt;="&amp;A769,user_list!G:G,"&gt;="&amp;A769,user_list!I:I,days!G769-1)</f>
        <v>0</v>
      </c>
      <c r="E769" s="26">
        <f>COUNTIF(user_list!G:G,A769)</f>
        <v>0</v>
      </c>
      <c r="F769" s="48">
        <f t="shared" si="22"/>
        <v>2</v>
      </c>
      <c r="G769" s="48">
        <f t="shared" si="23"/>
        <v>2017</v>
      </c>
    </row>
    <row r="770" spans="1:7" x14ac:dyDescent="0.3">
      <c r="A770" s="51">
        <v>42773</v>
      </c>
      <c r="B770">
        <f>SUMIFS(user_list!O:O,user_list!F:F,"&lt;="&amp;A770,user_list!G:G,"&gt;="&amp;A770)</f>
        <v>1.1439999999999999</v>
      </c>
      <c r="C770">
        <f>SUMIFS(user_list!P:P,user_list!F:F,"&lt;="&amp;A770,user_list!G:G,"&gt;="&amp;A770)</f>
        <v>2.9333333333333331</v>
      </c>
      <c r="D770">
        <f>SUMIFS(user_list!O:O,user_list!F:F,"&lt;="&amp;A770,user_list!G:G,"&gt;="&amp;A770,user_list!I:I,days!G770)+SUMIFS(user_list!O:O,user_list!F:F,"&lt;="&amp;A770,user_list!G:G,"&gt;="&amp;A770,user_list!I:I,days!G770-1)</f>
        <v>0</v>
      </c>
      <c r="E770" s="26">
        <f>COUNTIF(user_list!G:G,A770)</f>
        <v>0</v>
      </c>
      <c r="F770" s="48">
        <f t="shared" ref="F770:F833" si="24">MONTH(A770)</f>
        <v>2</v>
      </c>
      <c r="G770" s="48">
        <f t="shared" ref="G770:G833" si="25">YEAR(A770)</f>
        <v>2017</v>
      </c>
    </row>
    <row r="771" spans="1:7" x14ac:dyDescent="0.3">
      <c r="A771" s="51">
        <v>42774</v>
      </c>
      <c r="B771">
        <f>SUMIFS(user_list!O:O,user_list!F:F,"&lt;="&amp;A771,user_list!G:G,"&gt;="&amp;A771)</f>
        <v>1.1439999999999999</v>
      </c>
      <c r="C771">
        <f>SUMIFS(user_list!P:P,user_list!F:F,"&lt;="&amp;A771,user_list!G:G,"&gt;="&amp;A771)</f>
        <v>2.9333333333333331</v>
      </c>
      <c r="D771">
        <f>SUMIFS(user_list!O:O,user_list!F:F,"&lt;="&amp;A771,user_list!G:G,"&gt;="&amp;A771,user_list!I:I,days!G771)+SUMIFS(user_list!O:O,user_list!F:F,"&lt;="&amp;A771,user_list!G:G,"&gt;="&amp;A771,user_list!I:I,days!G771-1)</f>
        <v>0</v>
      </c>
      <c r="E771" s="26">
        <f>COUNTIF(user_list!G:G,A771)</f>
        <v>0</v>
      </c>
      <c r="F771" s="48">
        <f t="shared" si="24"/>
        <v>2</v>
      </c>
      <c r="G771" s="48">
        <f t="shared" si="25"/>
        <v>2017</v>
      </c>
    </row>
    <row r="772" spans="1:7" x14ac:dyDescent="0.3">
      <c r="A772" s="51">
        <v>42775</v>
      </c>
      <c r="B772">
        <f>SUMIFS(user_list!O:O,user_list!F:F,"&lt;="&amp;A772,user_list!G:G,"&gt;="&amp;A772)</f>
        <v>1.1439999999999999</v>
      </c>
      <c r="C772">
        <f>SUMIFS(user_list!P:P,user_list!F:F,"&lt;="&amp;A772,user_list!G:G,"&gt;="&amp;A772)</f>
        <v>2.9333333333333331</v>
      </c>
      <c r="D772">
        <f>SUMIFS(user_list!O:O,user_list!F:F,"&lt;="&amp;A772,user_list!G:G,"&gt;="&amp;A772,user_list!I:I,days!G772)+SUMIFS(user_list!O:O,user_list!F:F,"&lt;="&amp;A772,user_list!G:G,"&gt;="&amp;A772,user_list!I:I,days!G772-1)</f>
        <v>0</v>
      </c>
      <c r="E772" s="26">
        <f>COUNTIF(user_list!G:G,A772)</f>
        <v>0</v>
      </c>
      <c r="F772" s="48">
        <f t="shared" si="24"/>
        <v>2</v>
      </c>
      <c r="G772" s="48">
        <f t="shared" si="25"/>
        <v>2017</v>
      </c>
    </row>
    <row r="773" spans="1:7" x14ac:dyDescent="0.3">
      <c r="A773" s="51">
        <v>42776</v>
      </c>
      <c r="B773">
        <f>SUMIFS(user_list!O:O,user_list!F:F,"&lt;="&amp;A773,user_list!G:G,"&gt;="&amp;A773)</f>
        <v>1.1439999999999999</v>
      </c>
      <c r="C773">
        <f>SUMIFS(user_list!P:P,user_list!F:F,"&lt;="&amp;A773,user_list!G:G,"&gt;="&amp;A773)</f>
        <v>2.9333333333333331</v>
      </c>
      <c r="D773">
        <f>SUMIFS(user_list!O:O,user_list!F:F,"&lt;="&amp;A773,user_list!G:G,"&gt;="&amp;A773,user_list!I:I,days!G773)+SUMIFS(user_list!O:O,user_list!F:F,"&lt;="&amp;A773,user_list!G:G,"&gt;="&amp;A773,user_list!I:I,days!G773-1)</f>
        <v>0</v>
      </c>
      <c r="E773" s="26">
        <f>COUNTIF(user_list!G:G,A773)</f>
        <v>0</v>
      </c>
      <c r="F773" s="48">
        <f t="shared" si="24"/>
        <v>2</v>
      </c>
      <c r="G773" s="48">
        <f t="shared" si="25"/>
        <v>2017</v>
      </c>
    </row>
    <row r="774" spans="1:7" x14ac:dyDescent="0.3">
      <c r="A774" s="51">
        <v>42777</v>
      </c>
      <c r="B774">
        <f>SUMIFS(user_list!O:O,user_list!F:F,"&lt;="&amp;A774,user_list!G:G,"&gt;="&amp;A774)</f>
        <v>1.1439999999999999</v>
      </c>
      <c r="C774">
        <f>SUMIFS(user_list!P:P,user_list!F:F,"&lt;="&amp;A774,user_list!G:G,"&gt;="&amp;A774)</f>
        <v>2.9333333333333331</v>
      </c>
      <c r="D774">
        <f>SUMIFS(user_list!O:O,user_list!F:F,"&lt;="&amp;A774,user_list!G:G,"&gt;="&amp;A774,user_list!I:I,days!G774)+SUMIFS(user_list!O:O,user_list!F:F,"&lt;="&amp;A774,user_list!G:G,"&gt;="&amp;A774,user_list!I:I,days!G774-1)</f>
        <v>0</v>
      </c>
      <c r="E774" s="26">
        <f>COUNTIF(user_list!G:G,A774)</f>
        <v>0</v>
      </c>
      <c r="F774" s="48">
        <f t="shared" si="24"/>
        <v>2</v>
      </c>
      <c r="G774" s="48">
        <f t="shared" si="25"/>
        <v>2017</v>
      </c>
    </row>
    <row r="775" spans="1:7" x14ac:dyDescent="0.3">
      <c r="A775" s="51">
        <v>42778</v>
      </c>
      <c r="B775">
        <f>SUMIFS(user_list!O:O,user_list!F:F,"&lt;="&amp;A775,user_list!G:G,"&gt;="&amp;A775)</f>
        <v>1.1439999999999999</v>
      </c>
      <c r="C775">
        <f>SUMIFS(user_list!P:P,user_list!F:F,"&lt;="&amp;A775,user_list!G:G,"&gt;="&amp;A775)</f>
        <v>2.9333333333333331</v>
      </c>
      <c r="D775">
        <f>SUMIFS(user_list!O:O,user_list!F:F,"&lt;="&amp;A775,user_list!G:G,"&gt;="&amp;A775,user_list!I:I,days!G775)+SUMIFS(user_list!O:O,user_list!F:F,"&lt;="&amp;A775,user_list!G:G,"&gt;="&amp;A775,user_list!I:I,days!G775-1)</f>
        <v>0</v>
      </c>
      <c r="E775" s="26">
        <f>COUNTIF(user_list!G:G,A775)</f>
        <v>0</v>
      </c>
      <c r="F775" s="48">
        <f t="shared" si="24"/>
        <v>2</v>
      </c>
      <c r="G775" s="48">
        <f t="shared" si="25"/>
        <v>2017</v>
      </c>
    </row>
    <row r="776" spans="1:7" x14ac:dyDescent="0.3">
      <c r="A776" s="51">
        <v>42779</v>
      </c>
      <c r="B776">
        <f>SUMIFS(user_list!O:O,user_list!F:F,"&lt;="&amp;A776,user_list!G:G,"&gt;="&amp;A776)</f>
        <v>1.1439999999999999</v>
      </c>
      <c r="C776">
        <f>SUMIFS(user_list!P:P,user_list!F:F,"&lt;="&amp;A776,user_list!G:G,"&gt;="&amp;A776)</f>
        <v>2.9333333333333331</v>
      </c>
      <c r="D776">
        <f>SUMIFS(user_list!O:O,user_list!F:F,"&lt;="&amp;A776,user_list!G:G,"&gt;="&amp;A776,user_list!I:I,days!G776)+SUMIFS(user_list!O:O,user_list!F:F,"&lt;="&amp;A776,user_list!G:G,"&gt;="&amp;A776,user_list!I:I,days!G776-1)</f>
        <v>0</v>
      </c>
      <c r="E776" s="26">
        <f>COUNTIF(user_list!G:G,A776)</f>
        <v>0</v>
      </c>
      <c r="F776" s="48">
        <f t="shared" si="24"/>
        <v>2</v>
      </c>
      <c r="G776" s="48">
        <f t="shared" si="25"/>
        <v>2017</v>
      </c>
    </row>
    <row r="777" spans="1:7" x14ac:dyDescent="0.3">
      <c r="A777" s="51">
        <v>42780</v>
      </c>
      <c r="B777">
        <f>SUMIFS(user_list!O:O,user_list!F:F,"&lt;="&amp;A777,user_list!G:G,"&gt;="&amp;A777)</f>
        <v>1.1439999999999999</v>
      </c>
      <c r="C777">
        <f>SUMIFS(user_list!P:P,user_list!F:F,"&lt;="&amp;A777,user_list!G:G,"&gt;="&amp;A777)</f>
        <v>2.9333333333333331</v>
      </c>
      <c r="D777">
        <f>SUMIFS(user_list!O:O,user_list!F:F,"&lt;="&amp;A777,user_list!G:G,"&gt;="&amp;A777,user_list!I:I,days!G777)+SUMIFS(user_list!O:O,user_list!F:F,"&lt;="&amp;A777,user_list!G:G,"&gt;="&amp;A777,user_list!I:I,days!G777-1)</f>
        <v>0</v>
      </c>
      <c r="E777" s="26">
        <f>COUNTIF(user_list!G:G,A777)</f>
        <v>0</v>
      </c>
      <c r="F777" s="48">
        <f t="shared" si="24"/>
        <v>2</v>
      </c>
      <c r="G777" s="48">
        <f t="shared" si="25"/>
        <v>2017</v>
      </c>
    </row>
    <row r="778" spans="1:7" x14ac:dyDescent="0.3">
      <c r="A778" s="51">
        <v>42781</v>
      </c>
      <c r="B778">
        <f>SUMIFS(user_list!O:O,user_list!F:F,"&lt;="&amp;A778,user_list!G:G,"&gt;="&amp;A778)</f>
        <v>1.1439999999999999</v>
      </c>
      <c r="C778">
        <f>SUMIFS(user_list!P:P,user_list!F:F,"&lt;="&amp;A778,user_list!G:G,"&gt;="&amp;A778)</f>
        <v>2.9333333333333331</v>
      </c>
      <c r="D778">
        <f>SUMIFS(user_list!O:O,user_list!F:F,"&lt;="&amp;A778,user_list!G:G,"&gt;="&amp;A778,user_list!I:I,days!G778)+SUMIFS(user_list!O:O,user_list!F:F,"&lt;="&amp;A778,user_list!G:G,"&gt;="&amp;A778,user_list!I:I,days!G778-1)</f>
        <v>0</v>
      </c>
      <c r="E778" s="26">
        <f>COUNTIF(user_list!G:G,A778)</f>
        <v>0</v>
      </c>
      <c r="F778" s="48">
        <f t="shared" si="24"/>
        <v>2</v>
      </c>
      <c r="G778" s="48">
        <f t="shared" si="25"/>
        <v>2017</v>
      </c>
    </row>
    <row r="779" spans="1:7" x14ac:dyDescent="0.3">
      <c r="A779" s="51">
        <v>42782</v>
      </c>
      <c r="B779">
        <f>SUMIFS(user_list!O:O,user_list!F:F,"&lt;="&amp;A779,user_list!G:G,"&gt;="&amp;A779)</f>
        <v>1.1439999999999999</v>
      </c>
      <c r="C779">
        <f>SUMIFS(user_list!P:P,user_list!F:F,"&lt;="&amp;A779,user_list!G:G,"&gt;="&amp;A779)</f>
        <v>2.9333333333333331</v>
      </c>
      <c r="D779">
        <f>SUMIFS(user_list!O:O,user_list!F:F,"&lt;="&amp;A779,user_list!G:G,"&gt;="&amp;A779,user_list!I:I,days!G779)+SUMIFS(user_list!O:O,user_list!F:F,"&lt;="&amp;A779,user_list!G:G,"&gt;="&amp;A779,user_list!I:I,days!G779-1)</f>
        <v>0</v>
      </c>
      <c r="E779" s="26">
        <f>COUNTIF(user_list!G:G,A779)</f>
        <v>0</v>
      </c>
      <c r="F779" s="48">
        <f t="shared" si="24"/>
        <v>2</v>
      </c>
      <c r="G779" s="48">
        <f t="shared" si="25"/>
        <v>2017</v>
      </c>
    </row>
    <row r="780" spans="1:7" x14ac:dyDescent="0.3">
      <c r="A780" s="51">
        <v>42783</v>
      </c>
      <c r="B780">
        <f>SUMIFS(user_list!O:O,user_list!F:F,"&lt;="&amp;A780,user_list!G:G,"&gt;="&amp;A780)</f>
        <v>1.1439999999999999</v>
      </c>
      <c r="C780">
        <f>SUMIFS(user_list!P:P,user_list!F:F,"&lt;="&amp;A780,user_list!G:G,"&gt;="&amp;A780)</f>
        <v>2.9333333333333331</v>
      </c>
      <c r="D780">
        <f>SUMIFS(user_list!O:O,user_list!F:F,"&lt;="&amp;A780,user_list!G:G,"&gt;="&amp;A780,user_list!I:I,days!G780)+SUMIFS(user_list!O:O,user_list!F:F,"&lt;="&amp;A780,user_list!G:G,"&gt;="&amp;A780,user_list!I:I,days!G780-1)</f>
        <v>0</v>
      </c>
      <c r="E780" s="26">
        <f>COUNTIF(user_list!G:G,A780)</f>
        <v>0</v>
      </c>
      <c r="F780" s="48">
        <f t="shared" si="24"/>
        <v>2</v>
      </c>
      <c r="G780" s="48">
        <f t="shared" si="25"/>
        <v>2017</v>
      </c>
    </row>
    <row r="781" spans="1:7" x14ac:dyDescent="0.3">
      <c r="A781" s="51">
        <v>42784</v>
      </c>
      <c r="B781">
        <f>SUMIFS(user_list!O:O,user_list!F:F,"&lt;="&amp;A781,user_list!G:G,"&gt;="&amp;A781)</f>
        <v>1.1439999999999999</v>
      </c>
      <c r="C781">
        <f>SUMIFS(user_list!P:P,user_list!F:F,"&lt;="&amp;A781,user_list!G:G,"&gt;="&amp;A781)</f>
        <v>2.9333333333333331</v>
      </c>
      <c r="D781">
        <f>SUMIFS(user_list!O:O,user_list!F:F,"&lt;="&amp;A781,user_list!G:G,"&gt;="&amp;A781,user_list!I:I,days!G781)+SUMIFS(user_list!O:O,user_list!F:F,"&lt;="&amp;A781,user_list!G:G,"&gt;="&amp;A781,user_list!I:I,days!G781-1)</f>
        <v>0</v>
      </c>
      <c r="E781" s="26">
        <f>COUNTIF(user_list!G:G,A781)</f>
        <v>0</v>
      </c>
      <c r="F781" s="48">
        <f t="shared" si="24"/>
        <v>2</v>
      </c>
      <c r="G781" s="48">
        <f t="shared" si="25"/>
        <v>2017</v>
      </c>
    </row>
    <row r="782" spans="1:7" x14ac:dyDescent="0.3">
      <c r="A782" s="51">
        <v>42785</v>
      </c>
      <c r="B782">
        <f>SUMIFS(user_list!O:O,user_list!F:F,"&lt;="&amp;A782,user_list!G:G,"&gt;="&amp;A782)</f>
        <v>1.1439999999999999</v>
      </c>
      <c r="C782">
        <f>SUMIFS(user_list!P:P,user_list!F:F,"&lt;="&amp;A782,user_list!G:G,"&gt;="&amp;A782)</f>
        <v>2.9333333333333331</v>
      </c>
      <c r="D782">
        <f>SUMIFS(user_list!O:O,user_list!F:F,"&lt;="&amp;A782,user_list!G:G,"&gt;="&amp;A782,user_list!I:I,days!G782)+SUMIFS(user_list!O:O,user_list!F:F,"&lt;="&amp;A782,user_list!G:G,"&gt;="&amp;A782,user_list!I:I,days!G782-1)</f>
        <v>0</v>
      </c>
      <c r="E782" s="26">
        <f>COUNTIF(user_list!G:G,A782)</f>
        <v>0</v>
      </c>
      <c r="F782" s="48">
        <f t="shared" si="24"/>
        <v>2</v>
      </c>
      <c r="G782" s="48">
        <f t="shared" si="25"/>
        <v>2017</v>
      </c>
    </row>
    <row r="783" spans="1:7" x14ac:dyDescent="0.3">
      <c r="A783" s="51">
        <v>42786</v>
      </c>
      <c r="B783">
        <f>SUMIFS(user_list!O:O,user_list!F:F,"&lt;="&amp;A783,user_list!G:G,"&gt;="&amp;A783)</f>
        <v>1.1439999999999999</v>
      </c>
      <c r="C783">
        <f>SUMIFS(user_list!P:P,user_list!F:F,"&lt;="&amp;A783,user_list!G:G,"&gt;="&amp;A783)</f>
        <v>2.9333333333333331</v>
      </c>
      <c r="D783">
        <f>SUMIFS(user_list!O:O,user_list!F:F,"&lt;="&amp;A783,user_list!G:G,"&gt;="&amp;A783,user_list!I:I,days!G783)+SUMIFS(user_list!O:O,user_list!F:F,"&lt;="&amp;A783,user_list!G:G,"&gt;="&amp;A783,user_list!I:I,days!G783-1)</f>
        <v>0</v>
      </c>
      <c r="E783" s="26">
        <f>COUNTIF(user_list!G:G,A783)</f>
        <v>0</v>
      </c>
      <c r="F783" s="48">
        <f t="shared" si="24"/>
        <v>2</v>
      </c>
      <c r="G783" s="48">
        <f t="shared" si="25"/>
        <v>2017</v>
      </c>
    </row>
    <row r="784" spans="1:7" x14ac:dyDescent="0.3">
      <c r="A784" s="51">
        <v>42787</v>
      </c>
      <c r="B784">
        <f>SUMIFS(user_list!O:O,user_list!F:F,"&lt;="&amp;A784,user_list!G:G,"&gt;="&amp;A784)</f>
        <v>1.1439999999999999</v>
      </c>
      <c r="C784">
        <f>SUMIFS(user_list!P:P,user_list!F:F,"&lt;="&amp;A784,user_list!G:G,"&gt;="&amp;A784)</f>
        <v>2.9333333333333331</v>
      </c>
      <c r="D784">
        <f>SUMIFS(user_list!O:O,user_list!F:F,"&lt;="&amp;A784,user_list!G:G,"&gt;="&amp;A784,user_list!I:I,days!G784)+SUMIFS(user_list!O:O,user_list!F:F,"&lt;="&amp;A784,user_list!G:G,"&gt;="&amp;A784,user_list!I:I,days!G784-1)</f>
        <v>0</v>
      </c>
      <c r="E784" s="26">
        <f>COUNTIF(user_list!G:G,A784)</f>
        <v>0</v>
      </c>
      <c r="F784" s="48">
        <f t="shared" si="24"/>
        <v>2</v>
      </c>
      <c r="G784" s="48">
        <f t="shared" si="25"/>
        <v>2017</v>
      </c>
    </row>
    <row r="785" spans="1:7" x14ac:dyDescent="0.3">
      <c r="A785" s="51">
        <v>42788</v>
      </c>
      <c r="B785">
        <f>SUMIFS(user_list!O:O,user_list!F:F,"&lt;="&amp;A785,user_list!G:G,"&gt;="&amp;A785)</f>
        <v>1.1439999999999999</v>
      </c>
      <c r="C785">
        <f>SUMIFS(user_list!P:P,user_list!F:F,"&lt;="&amp;A785,user_list!G:G,"&gt;="&amp;A785)</f>
        <v>2.9333333333333331</v>
      </c>
      <c r="D785">
        <f>SUMIFS(user_list!O:O,user_list!F:F,"&lt;="&amp;A785,user_list!G:G,"&gt;="&amp;A785,user_list!I:I,days!G785)+SUMIFS(user_list!O:O,user_list!F:F,"&lt;="&amp;A785,user_list!G:G,"&gt;="&amp;A785,user_list!I:I,days!G785-1)</f>
        <v>0</v>
      </c>
      <c r="E785" s="26">
        <f>COUNTIF(user_list!G:G,A785)</f>
        <v>0</v>
      </c>
      <c r="F785" s="48">
        <f t="shared" si="24"/>
        <v>2</v>
      </c>
      <c r="G785" s="48">
        <f t="shared" si="25"/>
        <v>2017</v>
      </c>
    </row>
    <row r="786" spans="1:7" x14ac:dyDescent="0.3">
      <c r="A786" s="51">
        <v>42789</v>
      </c>
      <c r="B786">
        <f>SUMIFS(user_list!O:O,user_list!F:F,"&lt;="&amp;A786,user_list!G:G,"&gt;="&amp;A786)</f>
        <v>1.1439999999999999</v>
      </c>
      <c r="C786">
        <f>SUMIFS(user_list!P:P,user_list!F:F,"&lt;="&amp;A786,user_list!G:G,"&gt;="&amp;A786)</f>
        <v>2.9333333333333331</v>
      </c>
      <c r="D786">
        <f>SUMIFS(user_list!O:O,user_list!F:F,"&lt;="&amp;A786,user_list!G:G,"&gt;="&amp;A786,user_list!I:I,days!G786)+SUMIFS(user_list!O:O,user_list!F:F,"&lt;="&amp;A786,user_list!G:G,"&gt;="&amp;A786,user_list!I:I,days!G786-1)</f>
        <v>0</v>
      </c>
      <c r="E786" s="26">
        <f>COUNTIF(user_list!G:G,A786)</f>
        <v>0</v>
      </c>
      <c r="F786" s="48">
        <f t="shared" si="24"/>
        <v>2</v>
      </c>
      <c r="G786" s="48">
        <f t="shared" si="25"/>
        <v>2017</v>
      </c>
    </row>
    <row r="787" spans="1:7" x14ac:dyDescent="0.3">
      <c r="A787" s="51">
        <v>42790</v>
      </c>
      <c r="B787">
        <f>SUMIFS(user_list!O:O,user_list!F:F,"&lt;="&amp;A787,user_list!G:G,"&gt;="&amp;A787)</f>
        <v>1.1439999999999999</v>
      </c>
      <c r="C787">
        <f>SUMIFS(user_list!P:P,user_list!F:F,"&lt;="&amp;A787,user_list!G:G,"&gt;="&amp;A787)</f>
        <v>2.9333333333333331</v>
      </c>
      <c r="D787">
        <f>SUMIFS(user_list!O:O,user_list!F:F,"&lt;="&amp;A787,user_list!G:G,"&gt;="&amp;A787,user_list!I:I,days!G787)+SUMIFS(user_list!O:O,user_list!F:F,"&lt;="&amp;A787,user_list!G:G,"&gt;="&amp;A787,user_list!I:I,days!G787-1)</f>
        <v>0</v>
      </c>
      <c r="E787" s="26">
        <f>COUNTIF(user_list!G:G,A787)</f>
        <v>0</v>
      </c>
      <c r="F787" s="48">
        <f t="shared" si="24"/>
        <v>2</v>
      </c>
      <c r="G787" s="48">
        <f t="shared" si="25"/>
        <v>2017</v>
      </c>
    </row>
    <row r="788" spans="1:7" x14ac:dyDescent="0.3">
      <c r="A788" s="51">
        <v>42791</v>
      </c>
      <c r="B788">
        <f>SUMIFS(user_list!O:O,user_list!F:F,"&lt;="&amp;A788,user_list!G:G,"&gt;="&amp;A788)</f>
        <v>1.1439999999999999</v>
      </c>
      <c r="C788">
        <f>SUMIFS(user_list!P:P,user_list!F:F,"&lt;="&amp;A788,user_list!G:G,"&gt;="&amp;A788)</f>
        <v>2.9333333333333331</v>
      </c>
      <c r="D788">
        <f>SUMIFS(user_list!O:O,user_list!F:F,"&lt;="&amp;A788,user_list!G:G,"&gt;="&amp;A788,user_list!I:I,days!G788)+SUMIFS(user_list!O:O,user_list!F:F,"&lt;="&amp;A788,user_list!G:G,"&gt;="&amp;A788,user_list!I:I,days!G788-1)</f>
        <v>0</v>
      </c>
      <c r="E788" s="26">
        <f>COUNTIF(user_list!G:G,A788)</f>
        <v>0</v>
      </c>
      <c r="F788" s="48">
        <f t="shared" si="24"/>
        <v>2</v>
      </c>
      <c r="G788" s="48">
        <f t="shared" si="25"/>
        <v>2017</v>
      </c>
    </row>
    <row r="789" spans="1:7" x14ac:dyDescent="0.3">
      <c r="A789" s="51">
        <v>42792</v>
      </c>
      <c r="B789">
        <f>SUMIFS(user_list!O:O,user_list!F:F,"&lt;="&amp;A789,user_list!G:G,"&gt;="&amp;A789)</f>
        <v>1.1439999999999999</v>
      </c>
      <c r="C789">
        <f>SUMIFS(user_list!P:P,user_list!F:F,"&lt;="&amp;A789,user_list!G:G,"&gt;="&amp;A789)</f>
        <v>2.9333333333333331</v>
      </c>
      <c r="D789">
        <f>SUMIFS(user_list!O:O,user_list!F:F,"&lt;="&amp;A789,user_list!G:G,"&gt;="&amp;A789,user_list!I:I,days!G789)+SUMIFS(user_list!O:O,user_list!F:F,"&lt;="&amp;A789,user_list!G:G,"&gt;="&amp;A789,user_list!I:I,days!G789-1)</f>
        <v>0</v>
      </c>
      <c r="E789" s="26">
        <f>COUNTIF(user_list!G:G,A789)</f>
        <v>0</v>
      </c>
      <c r="F789" s="48">
        <f t="shared" si="24"/>
        <v>2</v>
      </c>
      <c r="G789" s="48">
        <f t="shared" si="25"/>
        <v>2017</v>
      </c>
    </row>
    <row r="790" spans="1:7" x14ac:dyDescent="0.3">
      <c r="A790" s="51">
        <v>42793</v>
      </c>
      <c r="B790">
        <f>SUMIFS(user_list!O:O,user_list!F:F,"&lt;="&amp;A790,user_list!G:G,"&gt;="&amp;A790)</f>
        <v>1.1439999999999999</v>
      </c>
      <c r="C790">
        <f>SUMIFS(user_list!P:P,user_list!F:F,"&lt;="&amp;A790,user_list!G:G,"&gt;="&amp;A790)</f>
        <v>2.9333333333333331</v>
      </c>
      <c r="D790">
        <f>SUMIFS(user_list!O:O,user_list!F:F,"&lt;="&amp;A790,user_list!G:G,"&gt;="&amp;A790,user_list!I:I,days!G790)+SUMIFS(user_list!O:O,user_list!F:F,"&lt;="&amp;A790,user_list!G:G,"&gt;="&amp;A790,user_list!I:I,days!G790-1)</f>
        <v>0</v>
      </c>
      <c r="E790" s="26">
        <f>COUNTIF(user_list!G:G,A790)</f>
        <v>0</v>
      </c>
      <c r="F790" s="48">
        <f t="shared" si="24"/>
        <v>2</v>
      </c>
      <c r="G790" s="48">
        <f t="shared" si="25"/>
        <v>2017</v>
      </c>
    </row>
    <row r="791" spans="1:7" x14ac:dyDescent="0.3">
      <c r="A791" s="51">
        <v>42794</v>
      </c>
      <c r="B791">
        <f>SUMIFS(user_list!O:O,user_list!F:F,"&lt;="&amp;A791,user_list!G:G,"&gt;="&amp;A791)</f>
        <v>1.1439999999999999</v>
      </c>
      <c r="C791">
        <f>SUMIFS(user_list!P:P,user_list!F:F,"&lt;="&amp;A791,user_list!G:G,"&gt;="&amp;A791)</f>
        <v>2.9333333333333331</v>
      </c>
      <c r="D791">
        <f>SUMIFS(user_list!O:O,user_list!F:F,"&lt;="&amp;A791,user_list!G:G,"&gt;="&amp;A791,user_list!I:I,days!G791)+SUMIFS(user_list!O:O,user_list!F:F,"&lt;="&amp;A791,user_list!G:G,"&gt;="&amp;A791,user_list!I:I,days!G791-1)</f>
        <v>0</v>
      </c>
      <c r="E791" s="26">
        <f>COUNTIF(user_list!G:G,A791)</f>
        <v>0</v>
      </c>
      <c r="F791" s="48">
        <f t="shared" si="24"/>
        <v>2</v>
      </c>
      <c r="G791" s="48">
        <f t="shared" si="25"/>
        <v>2017</v>
      </c>
    </row>
    <row r="792" spans="1:7" x14ac:dyDescent="0.3">
      <c r="A792" s="51">
        <v>42795</v>
      </c>
      <c r="B792">
        <f>SUMIFS(user_list!O:O,user_list!F:F,"&lt;="&amp;A792,user_list!G:G,"&gt;="&amp;A792)</f>
        <v>1.1439999999999999</v>
      </c>
      <c r="C792">
        <f>SUMIFS(user_list!P:P,user_list!F:F,"&lt;="&amp;A792,user_list!G:G,"&gt;="&amp;A792)</f>
        <v>2.9333333333333331</v>
      </c>
      <c r="D792">
        <f>SUMIFS(user_list!O:O,user_list!F:F,"&lt;="&amp;A792,user_list!G:G,"&gt;="&amp;A792,user_list!I:I,days!G792)+SUMIFS(user_list!O:O,user_list!F:F,"&lt;="&amp;A792,user_list!G:G,"&gt;="&amp;A792,user_list!I:I,days!G792-1)</f>
        <v>0</v>
      </c>
      <c r="E792" s="26">
        <f>COUNTIF(user_list!G:G,A792)</f>
        <v>0</v>
      </c>
      <c r="F792" s="48">
        <f t="shared" si="24"/>
        <v>3</v>
      </c>
      <c r="G792" s="48">
        <f t="shared" si="25"/>
        <v>2017</v>
      </c>
    </row>
    <row r="793" spans="1:7" x14ac:dyDescent="0.3">
      <c r="A793" s="51">
        <v>42796</v>
      </c>
      <c r="B793">
        <f>SUMIFS(user_list!O:O,user_list!F:F,"&lt;="&amp;A793,user_list!G:G,"&gt;="&amp;A793)</f>
        <v>1.1439999999999999</v>
      </c>
      <c r="C793">
        <f>SUMIFS(user_list!P:P,user_list!F:F,"&lt;="&amp;A793,user_list!G:G,"&gt;="&amp;A793)</f>
        <v>2.9333333333333331</v>
      </c>
      <c r="D793">
        <f>SUMIFS(user_list!O:O,user_list!F:F,"&lt;="&amp;A793,user_list!G:G,"&gt;="&amp;A793,user_list!I:I,days!G793)+SUMIFS(user_list!O:O,user_list!F:F,"&lt;="&amp;A793,user_list!G:G,"&gt;="&amp;A793,user_list!I:I,days!G793-1)</f>
        <v>0</v>
      </c>
      <c r="E793" s="26">
        <f>COUNTIF(user_list!G:G,A793)</f>
        <v>0</v>
      </c>
      <c r="F793" s="48">
        <f t="shared" si="24"/>
        <v>3</v>
      </c>
      <c r="G793" s="48">
        <f t="shared" si="25"/>
        <v>2017</v>
      </c>
    </row>
    <row r="794" spans="1:7" x14ac:dyDescent="0.3">
      <c r="A794" s="51">
        <v>42797</v>
      </c>
      <c r="B794">
        <f>SUMIFS(user_list!O:O,user_list!F:F,"&lt;="&amp;A794,user_list!G:G,"&gt;="&amp;A794)</f>
        <v>1.1439999999999999</v>
      </c>
      <c r="C794">
        <f>SUMIFS(user_list!P:P,user_list!F:F,"&lt;="&amp;A794,user_list!G:G,"&gt;="&amp;A794)</f>
        <v>2.9333333333333331</v>
      </c>
      <c r="D794">
        <f>SUMIFS(user_list!O:O,user_list!F:F,"&lt;="&amp;A794,user_list!G:G,"&gt;="&amp;A794,user_list!I:I,days!G794)+SUMIFS(user_list!O:O,user_list!F:F,"&lt;="&amp;A794,user_list!G:G,"&gt;="&amp;A794,user_list!I:I,days!G794-1)</f>
        <v>0</v>
      </c>
      <c r="E794" s="26">
        <f>COUNTIF(user_list!G:G,A794)</f>
        <v>0</v>
      </c>
      <c r="F794" s="48">
        <f t="shared" si="24"/>
        <v>3</v>
      </c>
      <c r="G794" s="48">
        <f t="shared" si="25"/>
        <v>2017</v>
      </c>
    </row>
    <row r="795" spans="1:7" x14ac:dyDescent="0.3">
      <c r="A795" s="51">
        <v>42798</v>
      </c>
      <c r="B795">
        <f>SUMIFS(user_list!O:O,user_list!F:F,"&lt;="&amp;A795,user_list!G:G,"&gt;="&amp;A795)</f>
        <v>1.1439999999999999</v>
      </c>
      <c r="C795">
        <f>SUMIFS(user_list!P:P,user_list!F:F,"&lt;="&amp;A795,user_list!G:G,"&gt;="&amp;A795)</f>
        <v>2.9333333333333331</v>
      </c>
      <c r="D795">
        <f>SUMIFS(user_list!O:O,user_list!F:F,"&lt;="&amp;A795,user_list!G:G,"&gt;="&amp;A795,user_list!I:I,days!G795)+SUMIFS(user_list!O:O,user_list!F:F,"&lt;="&amp;A795,user_list!G:G,"&gt;="&amp;A795,user_list!I:I,days!G795-1)</f>
        <v>0</v>
      </c>
      <c r="E795" s="26">
        <f>COUNTIF(user_list!G:G,A795)</f>
        <v>0</v>
      </c>
      <c r="F795" s="48">
        <f t="shared" si="24"/>
        <v>3</v>
      </c>
      <c r="G795" s="48">
        <f t="shared" si="25"/>
        <v>2017</v>
      </c>
    </row>
    <row r="796" spans="1:7" x14ac:dyDescent="0.3">
      <c r="A796" s="51">
        <v>42799</v>
      </c>
      <c r="B796">
        <f>SUMIFS(user_list!O:O,user_list!F:F,"&lt;="&amp;A796,user_list!G:G,"&gt;="&amp;A796)</f>
        <v>1.1439999999999999</v>
      </c>
      <c r="C796">
        <f>SUMIFS(user_list!P:P,user_list!F:F,"&lt;="&amp;A796,user_list!G:G,"&gt;="&amp;A796)</f>
        <v>2.9333333333333331</v>
      </c>
      <c r="D796">
        <f>SUMIFS(user_list!O:O,user_list!F:F,"&lt;="&amp;A796,user_list!G:G,"&gt;="&amp;A796,user_list!I:I,days!G796)+SUMIFS(user_list!O:O,user_list!F:F,"&lt;="&amp;A796,user_list!G:G,"&gt;="&amp;A796,user_list!I:I,days!G796-1)</f>
        <v>0</v>
      </c>
      <c r="E796" s="26">
        <f>COUNTIF(user_list!G:G,A796)</f>
        <v>0</v>
      </c>
      <c r="F796" s="48">
        <f t="shared" si="24"/>
        <v>3</v>
      </c>
      <c r="G796" s="48">
        <f t="shared" si="25"/>
        <v>2017</v>
      </c>
    </row>
    <row r="797" spans="1:7" x14ac:dyDescent="0.3">
      <c r="A797" s="51">
        <v>42800</v>
      </c>
      <c r="B797">
        <f>SUMIFS(user_list!O:O,user_list!F:F,"&lt;="&amp;A797,user_list!G:G,"&gt;="&amp;A797)</f>
        <v>1.1439999999999999</v>
      </c>
      <c r="C797">
        <f>SUMIFS(user_list!P:P,user_list!F:F,"&lt;="&amp;A797,user_list!G:G,"&gt;="&amp;A797)</f>
        <v>2.9333333333333331</v>
      </c>
      <c r="D797">
        <f>SUMIFS(user_list!O:O,user_list!F:F,"&lt;="&amp;A797,user_list!G:G,"&gt;="&amp;A797,user_list!I:I,days!G797)+SUMIFS(user_list!O:O,user_list!F:F,"&lt;="&amp;A797,user_list!G:G,"&gt;="&amp;A797,user_list!I:I,days!G797-1)</f>
        <v>0</v>
      </c>
      <c r="E797" s="26">
        <f>COUNTIF(user_list!G:G,A797)</f>
        <v>0</v>
      </c>
      <c r="F797" s="48">
        <f t="shared" si="24"/>
        <v>3</v>
      </c>
      <c r="G797" s="48">
        <f t="shared" si="25"/>
        <v>2017</v>
      </c>
    </row>
    <row r="798" spans="1:7" x14ac:dyDescent="0.3">
      <c r="A798" s="51">
        <v>42801</v>
      </c>
      <c r="B798">
        <f>SUMIFS(user_list!O:O,user_list!F:F,"&lt;="&amp;A798,user_list!G:G,"&gt;="&amp;A798)</f>
        <v>1.1439999999999999</v>
      </c>
      <c r="C798">
        <f>SUMIFS(user_list!P:P,user_list!F:F,"&lt;="&amp;A798,user_list!G:G,"&gt;="&amp;A798)</f>
        <v>2.9333333333333331</v>
      </c>
      <c r="D798">
        <f>SUMIFS(user_list!O:O,user_list!F:F,"&lt;="&amp;A798,user_list!G:G,"&gt;="&amp;A798,user_list!I:I,days!G798)+SUMIFS(user_list!O:O,user_list!F:F,"&lt;="&amp;A798,user_list!G:G,"&gt;="&amp;A798,user_list!I:I,days!G798-1)</f>
        <v>0</v>
      </c>
      <c r="E798" s="26">
        <f>COUNTIF(user_list!G:G,A798)</f>
        <v>0</v>
      </c>
      <c r="F798" s="48">
        <f t="shared" si="24"/>
        <v>3</v>
      </c>
      <c r="G798" s="48">
        <f t="shared" si="25"/>
        <v>2017</v>
      </c>
    </row>
    <row r="799" spans="1:7" x14ac:dyDescent="0.3">
      <c r="A799" s="51">
        <v>42802</v>
      </c>
      <c r="B799">
        <f>SUMIFS(user_list!O:O,user_list!F:F,"&lt;="&amp;A799,user_list!G:G,"&gt;="&amp;A799)</f>
        <v>1.1439999999999999</v>
      </c>
      <c r="C799">
        <f>SUMIFS(user_list!P:P,user_list!F:F,"&lt;="&amp;A799,user_list!G:G,"&gt;="&amp;A799)</f>
        <v>2.9333333333333331</v>
      </c>
      <c r="D799">
        <f>SUMIFS(user_list!O:O,user_list!F:F,"&lt;="&amp;A799,user_list!G:G,"&gt;="&amp;A799,user_list!I:I,days!G799)+SUMIFS(user_list!O:O,user_list!F:F,"&lt;="&amp;A799,user_list!G:G,"&gt;="&amp;A799,user_list!I:I,days!G799-1)</f>
        <v>0</v>
      </c>
      <c r="E799" s="26">
        <f>COUNTIF(user_list!G:G,A799)</f>
        <v>0</v>
      </c>
      <c r="F799" s="48">
        <f t="shared" si="24"/>
        <v>3</v>
      </c>
      <c r="G799" s="48">
        <f t="shared" si="25"/>
        <v>2017</v>
      </c>
    </row>
    <row r="800" spans="1:7" x14ac:dyDescent="0.3">
      <c r="A800" s="51">
        <v>42803</v>
      </c>
      <c r="B800">
        <f>SUMIFS(user_list!O:O,user_list!F:F,"&lt;="&amp;A800,user_list!G:G,"&gt;="&amp;A800)</f>
        <v>1.1439999999999999</v>
      </c>
      <c r="C800">
        <f>SUMIFS(user_list!P:P,user_list!F:F,"&lt;="&amp;A800,user_list!G:G,"&gt;="&amp;A800)</f>
        <v>2.9333333333333331</v>
      </c>
      <c r="D800">
        <f>SUMIFS(user_list!O:O,user_list!F:F,"&lt;="&amp;A800,user_list!G:G,"&gt;="&amp;A800,user_list!I:I,days!G800)+SUMIFS(user_list!O:O,user_list!F:F,"&lt;="&amp;A800,user_list!G:G,"&gt;="&amp;A800,user_list!I:I,days!G800-1)</f>
        <v>0</v>
      </c>
      <c r="E800" s="26">
        <f>COUNTIF(user_list!G:G,A800)</f>
        <v>0</v>
      </c>
      <c r="F800" s="48">
        <f t="shared" si="24"/>
        <v>3</v>
      </c>
      <c r="G800" s="48">
        <f t="shared" si="25"/>
        <v>2017</v>
      </c>
    </row>
    <row r="801" spans="1:7" x14ac:dyDescent="0.3">
      <c r="A801" s="51">
        <v>42804</v>
      </c>
      <c r="B801">
        <f>SUMIFS(user_list!O:O,user_list!F:F,"&lt;="&amp;A801,user_list!G:G,"&gt;="&amp;A801)</f>
        <v>1.1439999999999999</v>
      </c>
      <c r="C801">
        <f>SUMIFS(user_list!P:P,user_list!F:F,"&lt;="&amp;A801,user_list!G:G,"&gt;="&amp;A801)</f>
        <v>2.9333333333333331</v>
      </c>
      <c r="D801">
        <f>SUMIFS(user_list!O:O,user_list!F:F,"&lt;="&amp;A801,user_list!G:G,"&gt;="&amp;A801,user_list!I:I,days!G801)+SUMIFS(user_list!O:O,user_list!F:F,"&lt;="&amp;A801,user_list!G:G,"&gt;="&amp;A801,user_list!I:I,days!G801-1)</f>
        <v>0</v>
      </c>
      <c r="E801" s="26">
        <f>COUNTIF(user_list!G:G,A801)</f>
        <v>0</v>
      </c>
      <c r="F801" s="48">
        <f t="shared" si="24"/>
        <v>3</v>
      </c>
      <c r="G801" s="48">
        <f t="shared" si="25"/>
        <v>2017</v>
      </c>
    </row>
    <row r="802" spans="1:7" x14ac:dyDescent="0.3">
      <c r="A802" s="51">
        <v>42805</v>
      </c>
      <c r="B802">
        <f>SUMIFS(user_list!O:O,user_list!F:F,"&lt;="&amp;A802,user_list!G:G,"&gt;="&amp;A802)</f>
        <v>1.1439999999999999</v>
      </c>
      <c r="C802">
        <f>SUMIFS(user_list!P:P,user_list!F:F,"&lt;="&amp;A802,user_list!G:G,"&gt;="&amp;A802)</f>
        <v>2.9333333333333331</v>
      </c>
      <c r="D802">
        <f>SUMIFS(user_list!O:O,user_list!F:F,"&lt;="&amp;A802,user_list!G:G,"&gt;="&amp;A802,user_list!I:I,days!G802)+SUMIFS(user_list!O:O,user_list!F:F,"&lt;="&amp;A802,user_list!G:G,"&gt;="&amp;A802,user_list!I:I,days!G802-1)</f>
        <v>0</v>
      </c>
      <c r="E802" s="26">
        <f>COUNTIF(user_list!G:G,A802)</f>
        <v>0</v>
      </c>
      <c r="F802" s="48">
        <f t="shared" si="24"/>
        <v>3</v>
      </c>
      <c r="G802" s="48">
        <f t="shared" si="25"/>
        <v>2017</v>
      </c>
    </row>
    <row r="803" spans="1:7" x14ac:dyDescent="0.3">
      <c r="A803" s="51">
        <v>42806</v>
      </c>
      <c r="B803">
        <f>SUMIFS(user_list!O:O,user_list!F:F,"&lt;="&amp;A803,user_list!G:G,"&gt;="&amp;A803)</f>
        <v>1.1439999999999999</v>
      </c>
      <c r="C803">
        <f>SUMIFS(user_list!P:P,user_list!F:F,"&lt;="&amp;A803,user_list!G:G,"&gt;="&amp;A803)</f>
        <v>2.9333333333333331</v>
      </c>
      <c r="D803">
        <f>SUMIFS(user_list!O:O,user_list!F:F,"&lt;="&amp;A803,user_list!G:G,"&gt;="&amp;A803,user_list!I:I,days!G803)+SUMIFS(user_list!O:O,user_list!F:F,"&lt;="&amp;A803,user_list!G:G,"&gt;="&amp;A803,user_list!I:I,days!G803-1)</f>
        <v>0</v>
      </c>
      <c r="E803" s="26">
        <f>COUNTIF(user_list!G:G,A803)</f>
        <v>0</v>
      </c>
      <c r="F803" s="48">
        <f t="shared" si="24"/>
        <v>3</v>
      </c>
      <c r="G803" s="48">
        <f t="shared" si="25"/>
        <v>2017</v>
      </c>
    </row>
    <row r="804" spans="1:7" x14ac:dyDescent="0.3">
      <c r="A804" s="51">
        <v>42807</v>
      </c>
      <c r="B804">
        <f>SUMIFS(user_list!O:O,user_list!F:F,"&lt;="&amp;A804,user_list!G:G,"&gt;="&amp;A804)</f>
        <v>1.1439999999999999</v>
      </c>
      <c r="C804">
        <f>SUMIFS(user_list!P:P,user_list!F:F,"&lt;="&amp;A804,user_list!G:G,"&gt;="&amp;A804)</f>
        <v>2.9333333333333331</v>
      </c>
      <c r="D804">
        <f>SUMIFS(user_list!O:O,user_list!F:F,"&lt;="&amp;A804,user_list!G:G,"&gt;="&amp;A804,user_list!I:I,days!G804)+SUMIFS(user_list!O:O,user_list!F:F,"&lt;="&amp;A804,user_list!G:G,"&gt;="&amp;A804,user_list!I:I,days!G804-1)</f>
        <v>0</v>
      </c>
      <c r="E804" s="26">
        <f>COUNTIF(user_list!G:G,A804)</f>
        <v>0</v>
      </c>
      <c r="F804" s="48">
        <f t="shared" si="24"/>
        <v>3</v>
      </c>
      <c r="G804" s="48">
        <f t="shared" si="25"/>
        <v>2017</v>
      </c>
    </row>
    <row r="805" spans="1:7" x14ac:dyDescent="0.3">
      <c r="A805" s="51">
        <v>42808</v>
      </c>
      <c r="B805">
        <f>SUMIFS(user_list!O:O,user_list!F:F,"&lt;="&amp;A805,user_list!G:G,"&gt;="&amp;A805)</f>
        <v>1.1439999999999999</v>
      </c>
      <c r="C805">
        <f>SUMIFS(user_list!P:P,user_list!F:F,"&lt;="&amp;A805,user_list!G:G,"&gt;="&amp;A805)</f>
        <v>2.9333333333333331</v>
      </c>
      <c r="D805">
        <f>SUMIFS(user_list!O:O,user_list!F:F,"&lt;="&amp;A805,user_list!G:G,"&gt;="&amp;A805,user_list!I:I,days!G805)+SUMIFS(user_list!O:O,user_list!F:F,"&lt;="&amp;A805,user_list!G:G,"&gt;="&amp;A805,user_list!I:I,days!G805-1)</f>
        <v>0</v>
      </c>
      <c r="E805" s="26">
        <f>COUNTIF(user_list!G:G,A805)</f>
        <v>0</v>
      </c>
      <c r="F805" s="48">
        <f t="shared" si="24"/>
        <v>3</v>
      </c>
      <c r="G805" s="48">
        <f t="shared" si="25"/>
        <v>2017</v>
      </c>
    </row>
    <row r="806" spans="1:7" x14ac:dyDescent="0.3">
      <c r="A806" s="51">
        <v>42809</v>
      </c>
      <c r="B806">
        <f>SUMIFS(user_list!O:O,user_list!F:F,"&lt;="&amp;A806,user_list!G:G,"&gt;="&amp;A806)</f>
        <v>1.1439999999999999</v>
      </c>
      <c r="C806">
        <f>SUMIFS(user_list!P:P,user_list!F:F,"&lt;="&amp;A806,user_list!G:G,"&gt;="&amp;A806)</f>
        <v>2.9333333333333331</v>
      </c>
      <c r="D806">
        <f>SUMIFS(user_list!O:O,user_list!F:F,"&lt;="&amp;A806,user_list!G:G,"&gt;="&amp;A806,user_list!I:I,days!G806)+SUMIFS(user_list!O:O,user_list!F:F,"&lt;="&amp;A806,user_list!G:G,"&gt;="&amp;A806,user_list!I:I,days!G806-1)</f>
        <v>0</v>
      </c>
      <c r="E806" s="26">
        <f>COUNTIF(user_list!G:G,A806)</f>
        <v>0</v>
      </c>
      <c r="F806" s="48">
        <f t="shared" si="24"/>
        <v>3</v>
      </c>
      <c r="G806" s="48">
        <f t="shared" si="25"/>
        <v>2017</v>
      </c>
    </row>
    <row r="807" spans="1:7" x14ac:dyDescent="0.3">
      <c r="A807" s="51">
        <v>42810</v>
      </c>
      <c r="B807">
        <f>SUMIFS(user_list!O:O,user_list!F:F,"&lt;="&amp;A807,user_list!G:G,"&gt;="&amp;A807)</f>
        <v>1.1439999999999999</v>
      </c>
      <c r="C807">
        <f>SUMIFS(user_list!P:P,user_list!F:F,"&lt;="&amp;A807,user_list!G:G,"&gt;="&amp;A807)</f>
        <v>2.9333333333333331</v>
      </c>
      <c r="D807">
        <f>SUMIFS(user_list!O:O,user_list!F:F,"&lt;="&amp;A807,user_list!G:G,"&gt;="&amp;A807,user_list!I:I,days!G807)+SUMIFS(user_list!O:O,user_list!F:F,"&lt;="&amp;A807,user_list!G:G,"&gt;="&amp;A807,user_list!I:I,days!G807-1)</f>
        <v>0</v>
      </c>
      <c r="E807" s="26">
        <f>COUNTIF(user_list!G:G,A807)</f>
        <v>1</v>
      </c>
      <c r="F807" s="48">
        <f t="shared" si="24"/>
        <v>3</v>
      </c>
      <c r="G807" s="48">
        <f t="shared" si="25"/>
        <v>2017</v>
      </c>
    </row>
    <row r="808" spans="1:7" x14ac:dyDescent="0.3">
      <c r="A808" s="51">
        <v>42811</v>
      </c>
      <c r="B808">
        <f>SUMIFS(user_list!O:O,user_list!F:F,"&lt;="&amp;A808,user_list!G:G,"&gt;="&amp;A808)</f>
        <v>0</v>
      </c>
      <c r="C808">
        <f>SUMIFS(user_list!P:P,user_list!F:F,"&lt;="&amp;A808,user_list!G:G,"&gt;="&amp;A808)</f>
        <v>0</v>
      </c>
      <c r="D808">
        <f>SUMIFS(user_list!O:O,user_list!F:F,"&lt;="&amp;A808,user_list!G:G,"&gt;="&amp;A808,user_list!I:I,days!G808)+SUMIFS(user_list!O:O,user_list!F:F,"&lt;="&amp;A808,user_list!G:G,"&gt;="&amp;A808,user_list!I:I,days!G808-1)</f>
        <v>0</v>
      </c>
      <c r="E808" s="26">
        <f>COUNTIF(user_list!G:G,A808)</f>
        <v>0</v>
      </c>
      <c r="F808" s="48">
        <f t="shared" si="24"/>
        <v>3</v>
      </c>
      <c r="G808" s="48">
        <f t="shared" si="25"/>
        <v>2017</v>
      </c>
    </row>
    <row r="809" spans="1:7" x14ac:dyDescent="0.3">
      <c r="A809" s="51">
        <v>42812</v>
      </c>
      <c r="B809">
        <f>SUMIFS(user_list!O:O,user_list!F:F,"&lt;="&amp;A809,user_list!G:G,"&gt;="&amp;A809)</f>
        <v>0</v>
      </c>
      <c r="C809">
        <f>SUMIFS(user_list!P:P,user_list!F:F,"&lt;="&amp;A809,user_list!G:G,"&gt;="&amp;A809)</f>
        <v>0</v>
      </c>
      <c r="D809">
        <f>SUMIFS(user_list!O:O,user_list!F:F,"&lt;="&amp;A809,user_list!G:G,"&gt;="&amp;A809,user_list!I:I,days!G809)+SUMIFS(user_list!O:O,user_list!F:F,"&lt;="&amp;A809,user_list!G:G,"&gt;="&amp;A809,user_list!I:I,days!G809-1)</f>
        <v>0</v>
      </c>
      <c r="E809" s="26">
        <f>COUNTIF(user_list!G:G,A809)</f>
        <v>0</v>
      </c>
      <c r="F809" s="48">
        <f t="shared" si="24"/>
        <v>3</v>
      </c>
      <c r="G809" s="48">
        <f t="shared" si="25"/>
        <v>2017</v>
      </c>
    </row>
    <row r="810" spans="1:7" x14ac:dyDescent="0.3">
      <c r="A810" s="51">
        <v>42813</v>
      </c>
      <c r="B810">
        <f>SUMIFS(user_list!O:O,user_list!F:F,"&lt;="&amp;A810,user_list!G:G,"&gt;="&amp;A810)</f>
        <v>0</v>
      </c>
      <c r="C810">
        <f>SUMIFS(user_list!P:P,user_list!F:F,"&lt;="&amp;A810,user_list!G:G,"&gt;="&amp;A810)</f>
        <v>0</v>
      </c>
      <c r="D810">
        <f>SUMIFS(user_list!O:O,user_list!F:F,"&lt;="&amp;A810,user_list!G:G,"&gt;="&amp;A810,user_list!I:I,days!G810)+SUMIFS(user_list!O:O,user_list!F:F,"&lt;="&amp;A810,user_list!G:G,"&gt;="&amp;A810,user_list!I:I,days!G810-1)</f>
        <v>0</v>
      </c>
      <c r="E810" s="26">
        <f>COUNTIF(user_list!G:G,A810)</f>
        <v>0</v>
      </c>
      <c r="F810" s="48">
        <f t="shared" si="24"/>
        <v>3</v>
      </c>
      <c r="G810" s="48">
        <f t="shared" si="25"/>
        <v>2017</v>
      </c>
    </row>
    <row r="811" spans="1:7" x14ac:dyDescent="0.3">
      <c r="A811" s="51">
        <v>42814</v>
      </c>
      <c r="B811">
        <f>SUMIFS(user_list!O:O,user_list!F:F,"&lt;="&amp;A811,user_list!G:G,"&gt;="&amp;A811)</f>
        <v>0</v>
      </c>
      <c r="C811">
        <f>SUMIFS(user_list!P:P,user_list!F:F,"&lt;="&amp;A811,user_list!G:G,"&gt;="&amp;A811)</f>
        <v>0</v>
      </c>
      <c r="D811">
        <f>SUMIFS(user_list!O:O,user_list!F:F,"&lt;="&amp;A811,user_list!G:G,"&gt;="&amp;A811,user_list!I:I,days!G811)+SUMIFS(user_list!O:O,user_list!F:F,"&lt;="&amp;A811,user_list!G:G,"&gt;="&amp;A811,user_list!I:I,days!G811-1)</f>
        <v>0</v>
      </c>
      <c r="E811" s="26">
        <f>COUNTIF(user_list!G:G,A811)</f>
        <v>0</v>
      </c>
      <c r="F811" s="48">
        <f t="shared" si="24"/>
        <v>3</v>
      </c>
      <c r="G811" s="48">
        <f t="shared" si="25"/>
        <v>2017</v>
      </c>
    </row>
    <row r="812" spans="1:7" x14ac:dyDescent="0.3">
      <c r="A812" s="51">
        <v>42815</v>
      </c>
      <c r="B812">
        <f>SUMIFS(user_list!O:O,user_list!F:F,"&lt;="&amp;A812,user_list!G:G,"&gt;="&amp;A812)</f>
        <v>0</v>
      </c>
      <c r="C812">
        <f>SUMIFS(user_list!P:P,user_list!F:F,"&lt;="&amp;A812,user_list!G:G,"&gt;="&amp;A812)</f>
        <v>0</v>
      </c>
      <c r="D812">
        <f>SUMIFS(user_list!O:O,user_list!F:F,"&lt;="&amp;A812,user_list!G:G,"&gt;="&amp;A812,user_list!I:I,days!G812)+SUMIFS(user_list!O:O,user_list!F:F,"&lt;="&amp;A812,user_list!G:G,"&gt;="&amp;A812,user_list!I:I,days!G812-1)</f>
        <v>0</v>
      </c>
      <c r="E812" s="26">
        <f>COUNTIF(user_list!G:G,A812)</f>
        <v>0</v>
      </c>
      <c r="F812" s="48">
        <f t="shared" si="24"/>
        <v>3</v>
      </c>
      <c r="G812" s="48">
        <f t="shared" si="25"/>
        <v>2017</v>
      </c>
    </row>
    <row r="813" spans="1:7" x14ac:dyDescent="0.3">
      <c r="A813" s="51">
        <v>42816</v>
      </c>
      <c r="B813">
        <f>SUMIFS(user_list!O:O,user_list!F:F,"&lt;="&amp;A813,user_list!G:G,"&gt;="&amp;A813)</f>
        <v>0</v>
      </c>
      <c r="C813">
        <f>SUMIFS(user_list!P:P,user_list!F:F,"&lt;="&amp;A813,user_list!G:G,"&gt;="&amp;A813)</f>
        <v>0</v>
      </c>
      <c r="D813">
        <f>SUMIFS(user_list!O:O,user_list!F:F,"&lt;="&amp;A813,user_list!G:G,"&gt;="&amp;A813,user_list!I:I,days!G813)+SUMIFS(user_list!O:O,user_list!F:F,"&lt;="&amp;A813,user_list!G:G,"&gt;="&amp;A813,user_list!I:I,days!G813-1)</f>
        <v>0</v>
      </c>
      <c r="E813" s="26">
        <f>COUNTIF(user_list!G:G,A813)</f>
        <v>0</v>
      </c>
      <c r="F813" s="48">
        <f t="shared" si="24"/>
        <v>3</v>
      </c>
      <c r="G813" s="48">
        <f t="shared" si="25"/>
        <v>2017</v>
      </c>
    </row>
    <row r="814" spans="1:7" x14ac:dyDescent="0.3">
      <c r="A814" s="51">
        <v>42817</v>
      </c>
      <c r="B814">
        <f>SUMIFS(user_list!O:O,user_list!F:F,"&lt;="&amp;A814,user_list!G:G,"&gt;="&amp;A814)</f>
        <v>0</v>
      </c>
      <c r="C814">
        <f>SUMIFS(user_list!P:P,user_list!F:F,"&lt;="&amp;A814,user_list!G:G,"&gt;="&amp;A814)</f>
        <v>0</v>
      </c>
      <c r="D814">
        <f>SUMIFS(user_list!O:O,user_list!F:F,"&lt;="&amp;A814,user_list!G:G,"&gt;="&amp;A814,user_list!I:I,days!G814)+SUMIFS(user_list!O:O,user_list!F:F,"&lt;="&amp;A814,user_list!G:G,"&gt;="&amp;A814,user_list!I:I,days!G814-1)</f>
        <v>0</v>
      </c>
      <c r="E814" s="26">
        <f>COUNTIF(user_list!G:G,A814)</f>
        <v>0</v>
      </c>
      <c r="F814" s="48">
        <f t="shared" si="24"/>
        <v>3</v>
      </c>
      <c r="G814" s="48">
        <f t="shared" si="25"/>
        <v>2017</v>
      </c>
    </row>
    <row r="815" spans="1:7" x14ac:dyDescent="0.3">
      <c r="A815" s="51">
        <v>42818</v>
      </c>
      <c r="B815">
        <f>SUMIFS(user_list!O:O,user_list!F:F,"&lt;="&amp;A815,user_list!G:G,"&gt;="&amp;A815)</f>
        <v>0</v>
      </c>
      <c r="C815">
        <f>SUMIFS(user_list!P:P,user_list!F:F,"&lt;="&amp;A815,user_list!G:G,"&gt;="&amp;A815)</f>
        <v>0</v>
      </c>
      <c r="D815">
        <f>SUMIFS(user_list!O:O,user_list!F:F,"&lt;="&amp;A815,user_list!G:G,"&gt;="&amp;A815,user_list!I:I,days!G815)+SUMIFS(user_list!O:O,user_list!F:F,"&lt;="&amp;A815,user_list!G:G,"&gt;="&amp;A815,user_list!I:I,days!G815-1)</f>
        <v>0</v>
      </c>
      <c r="E815" s="26">
        <f>COUNTIF(user_list!G:G,A815)</f>
        <v>0</v>
      </c>
      <c r="F815" s="48">
        <f t="shared" si="24"/>
        <v>3</v>
      </c>
      <c r="G815" s="48">
        <f t="shared" si="25"/>
        <v>2017</v>
      </c>
    </row>
    <row r="816" spans="1:7" x14ac:dyDescent="0.3">
      <c r="A816" s="51">
        <v>42819</v>
      </c>
      <c r="B816">
        <f>SUMIFS(user_list!O:O,user_list!F:F,"&lt;="&amp;A816,user_list!G:G,"&gt;="&amp;A816)</f>
        <v>0</v>
      </c>
      <c r="C816">
        <f>SUMIFS(user_list!P:P,user_list!F:F,"&lt;="&amp;A816,user_list!G:G,"&gt;="&amp;A816)</f>
        <v>0</v>
      </c>
      <c r="D816">
        <f>SUMIFS(user_list!O:O,user_list!F:F,"&lt;="&amp;A816,user_list!G:G,"&gt;="&amp;A816,user_list!I:I,days!G816)+SUMIFS(user_list!O:O,user_list!F:F,"&lt;="&amp;A816,user_list!G:G,"&gt;="&amp;A816,user_list!I:I,days!G816-1)</f>
        <v>0</v>
      </c>
      <c r="E816" s="26">
        <f>COUNTIF(user_list!G:G,A816)</f>
        <v>0</v>
      </c>
      <c r="F816" s="48">
        <f t="shared" si="24"/>
        <v>3</v>
      </c>
      <c r="G816" s="48">
        <f t="shared" si="25"/>
        <v>2017</v>
      </c>
    </row>
    <row r="817" spans="1:7" x14ac:dyDescent="0.3">
      <c r="A817" s="51">
        <v>42820</v>
      </c>
      <c r="B817">
        <f>SUMIFS(user_list!O:O,user_list!F:F,"&lt;="&amp;A817,user_list!G:G,"&gt;="&amp;A817)</f>
        <v>0</v>
      </c>
      <c r="C817">
        <f>SUMIFS(user_list!P:P,user_list!F:F,"&lt;="&amp;A817,user_list!G:G,"&gt;="&amp;A817)</f>
        <v>0</v>
      </c>
      <c r="D817">
        <f>SUMIFS(user_list!O:O,user_list!F:F,"&lt;="&amp;A817,user_list!G:G,"&gt;="&amp;A817,user_list!I:I,days!G817)+SUMIFS(user_list!O:O,user_list!F:F,"&lt;="&amp;A817,user_list!G:G,"&gt;="&amp;A817,user_list!I:I,days!G817-1)</f>
        <v>0</v>
      </c>
      <c r="E817" s="26">
        <f>COUNTIF(user_list!G:G,A817)</f>
        <v>0</v>
      </c>
      <c r="F817" s="48">
        <f t="shared" si="24"/>
        <v>3</v>
      </c>
      <c r="G817" s="48">
        <f t="shared" si="25"/>
        <v>2017</v>
      </c>
    </row>
    <row r="818" spans="1:7" x14ac:dyDescent="0.3">
      <c r="A818" s="51">
        <v>42821</v>
      </c>
      <c r="B818">
        <f>SUMIFS(user_list!O:O,user_list!F:F,"&lt;="&amp;A818,user_list!G:G,"&gt;="&amp;A818)</f>
        <v>0.4152777777777778</v>
      </c>
      <c r="C818">
        <f>SUMIFS(user_list!P:P,user_list!F:F,"&lt;="&amp;A818,user_list!G:G,"&gt;="&amp;A818)</f>
        <v>1.083333333333333</v>
      </c>
      <c r="D818">
        <f>SUMIFS(user_list!O:O,user_list!F:F,"&lt;="&amp;A818,user_list!G:G,"&gt;="&amp;A818,user_list!I:I,days!G818)+SUMIFS(user_list!O:O,user_list!F:F,"&lt;="&amp;A818,user_list!G:G,"&gt;="&amp;A818,user_list!I:I,days!G818-1)</f>
        <v>0</v>
      </c>
      <c r="E818" s="26">
        <f>COUNTIF(user_list!G:G,A818)</f>
        <v>0</v>
      </c>
      <c r="F818" s="48">
        <f t="shared" si="24"/>
        <v>3</v>
      </c>
      <c r="G818" s="48">
        <f t="shared" si="25"/>
        <v>2017</v>
      </c>
    </row>
    <row r="819" spans="1:7" x14ac:dyDescent="0.3">
      <c r="A819" s="51">
        <v>42822</v>
      </c>
      <c r="B819">
        <f>SUMIFS(user_list!O:O,user_list!F:F,"&lt;="&amp;A819,user_list!G:G,"&gt;="&amp;A819)</f>
        <v>0.4152777777777778</v>
      </c>
      <c r="C819">
        <f>SUMIFS(user_list!P:P,user_list!F:F,"&lt;="&amp;A819,user_list!G:G,"&gt;="&amp;A819)</f>
        <v>1.083333333333333</v>
      </c>
      <c r="D819">
        <f>SUMIFS(user_list!O:O,user_list!F:F,"&lt;="&amp;A819,user_list!G:G,"&gt;="&amp;A819,user_list!I:I,days!G819)+SUMIFS(user_list!O:O,user_list!F:F,"&lt;="&amp;A819,user_list!G:G,"&gt;="&amp;A819,user_list!I:I,days!G819-1)</f>
        <v>0</v>
      </c>
      <c r="E819" s="26">
        <f>COUNTIF(user_list!G:G,A819)</f>
        <v>0</v>
      </c>
      <c r="F819" s="48">
        <f t="shared" si="24"/>
        <v>3</v>
      </c>
      <c r="G819" s="48">
        <f t="shared" si="25"/>
        <v>2017</v>
      </c>
    </row>
    <row r="820" spans="1:7" x14ac:dyDescent="0.3">
      <c r="A820" s="51">
        <v>42823</v>
      </c>
      <c r="B820">
        <f>SUMIFS(user_list!O:O,user_list!F:F,"&lt;="&amp;A820,user_list!G:G,"&gt;="&amp;A820)</f>
        <v>0.4152777777777778</v>
      </c>
      <c r="C820">
        <f>SUMIFS(user_list!P:P,user_list!F:F,"&lt;="&amp;A820,user_list!G:G,"&gt;="&amp;A820)</f>
        <v>1.083333333333333</v>
      </c>
      <c r="D820">
        <f>SUMIFS(user_list!O:O,user_list!F:F,"&lt;="&amp;A820,user_list!G:G,"&gt;="&amp;A820,user_list!I:I,days!G820)+SUMIFS(user_list!O:O,user_list!F:F,"&lt;="&amp;A820,user_list!G:G,"&gt;="&amp;A820,user_list!I:I,days!G820-1)</f>
        <v>0</v>
      </c>
      <c r="E820" s="26">
        <f>COUNTIF(user_list!G:G,A820)</f>
        <v>0</v>
      </c>
      <c r="F820" s="48">
        <f t="shared" si="24"/>
        <v>3</v>
      </c>
      <c r="G820" s="48">
        <f t="shared" si="25"/>
        <v>2017</v>
      </c>
    </row>
    <row r="821" spans="1:7" x14ac:dyDescent="0.3">
      <c r="A821" s="51">
        <v>42824</v>
      </c>
      <c r="B821">
        <f>SUMIFS(user_list!O:O,user_list!F:F,"&lt;="&amp;A821,user_list!G:G,"&gt;="&amp;A821)</f>
        <v>0.4152777777777778</v>
      </c>
      <c r="C821">
        <f>SUMIFS(user_list!P:P,user_list!F:F,"&lt;="&amp;A821,user_list!G:G,"&gt;="&amp;A821)</f>
        <v>1.083333333333333</v>
      </c>
      <c r="D821">
        <f>SUMIFS(user_list!O:O,user_list!F:F,"&lt;="&amp;A821,user_list!G:G,"&gt;="&amp;A821,user_list!I:I,days!G821)+SUMIFS(user_list!O:O,user_list!F:F,"&lt;="&amp;A821,user_list!G:G,"&gt;="&amp;A821,user_list!I:I,days!G821-1)</f>
        <v>0</v>
      </c>
      <c r="E821" s="26">
        <f>COUNTIF(user_list!G:G,A821)</f>
        <v>0</v>
      </c>
      <c r="F821" s="48">
        <f t="shared" si="24"/>
        <v>3</v>
      </c>
      <c r="G821" s="48">
        <f t="shared" si="25"/>
        <v>2017</v>
      </c>
    </row>
    <row r="822" spans="1:7" x14ac:dyDescent="0.3">
      <c r="A822" s="51">
        <v>42825</v>
      </c>
      <c r="B822">
        <f>SUMIFS(user_list!O:O,user_list!F:F,"&lt;="&amp;A822,user_list!G:G,"&gt;="&amp;A822)</f>
        <v>0.4152777777777778</v>
      </c>
      <c r="C822">
        <f>SUMIFS(user_list!P:P,user_list!F:F,"&lt;="&amp;A822,user_list!G:G,"&gt;="&amp;A822)</f>
        <v>1.083333333333333</v>
      </c>
      <c r="D822">
        <f>SUMIFS(user_list!O:O,user_list!F:F,"&lt;="&amp;A822,user_list!G:G,"&gt;="&amp;A822,user_list!I:I,days!G822)+SUMIFS(user_list!O:O,user_list!F:F,"&lt;="&amp;A822,user_list!G:G,"&gt;="&amp;A822,user_list!I:I,days!G822-1)</f>
        <v>0</v>
      </c>
      <c r="E822" s="26">
        <f>COUNTIF(user_list!G:G,A822)</f>
        <v>0</v>
      </c>
      <c r="F822" s="48">
        <f t="shared" si="24"/>
        <v>3</v>
      </c>
      <c r="G822" s="48">
        <f t="shared" si="25"/>
        <v>2017</v>
      </c>
    </row>
    <row r="823" spans="1:7" x14ac:dyDescent="0.3">
      <c r="A823" s="51">
        <v>42826</v>
      </c>
      <c r="B823">
        <f>SUMIFS(user_list!O:O,user_list!F:F,"&lt;="&amp;A823,user_list!G:G,"&gt;="&amp;A823)</f>
        <v>0.4152777777777778</v>
      </c>
      <c r="C823">
        <f>SUMIFS(user_list!P:P,user_list!F:F,"&lt;="&amp;A823,user_list!G:G,"&gt;="&amp;A823)</f>
        <v>1.083333333333333</v>
      </c>
      <c r="D823">
        <f>SUMIFS(user_list!O:O,user_list!F:F,"&lt;="&amp;A823,user_list!G:G,"&gt;="&amp;A823,user_list!I:I,days!G823)+SUMIFS(user_list!O:O,user_list!F:F,"&lt;="&amp;A823,user_list!G:G,"&gt;="&amp;A823,user_list!I:I,days!G823-1)</f>
        <v>0</v>
      </c>
      <c r="E823" s="26">
        <f>COUNTIF(user_list!G:G,A823)</f>
        <v>0</v>
      </c>
      <c r="F823" s="48">
        <f t="shared" si="24"/>
        <v>4</v>
      </c>
      <c r="G823" s="48">
        <f t="shared" si="25"/>
        <v>2017</v>
      </c>
    </row>
    <row r="824" spans="1:7" x14ac:dyDescent="0.3">
      <c r="A824" s="51">
        <v>42827</v>
      </c>
      <c r="B824">
        <f>SUMIFS(user_list!O:O,user_list!F:F,"&lt;="&amp;A824,user_list!G:G,"&gt;="&amp;A824)</f>
        <v>0.4152777777777778</v>
      </c>
      <c r="C824">
        <f>SUMIFS(user_list!P:P,user_list!F:F,"&lt;="&amp;A824,user_list!G:G,"&gt;="&amp;A824)</f>
        <v>1.083333333333333</v>
      </c>
      <c r="D824">
        <f>SUMIFS(user_list!O:O,user_list!F:F,"&lt;="&amp;A824,user_list!G:G,"&gt;="&amp;A824,user_list!I:I,days!G824)+SUMIFS(user_list!O:O,user_list!F:F,"&lt;="&amp;A824,user_list!G:G,"&gt;="&amp;A824,user_list!I:I,days!G824-1)</f>
        <v>0</v>
      </c>
      <c r="E824" s="26">
        <f>COUNTIF(user_list!G:G,A824)</f>
        <v>0</v>
      </c>
      <c r="F824" s="48">
        <f t="shared" si="24"/>
        <v>4</v>
      </c>
      <c r="G824" s="48">
        <f t="shared" si="25"/>
        <v>2017</v>
      </c>
    </row>
    <row r="825" spans="1:7" x14ac:dyDescent="0.3">
      <c r="A825" s="51">
        <v>42828</v>
      </c>
      <c r="B825">
        <f>SUMIFS(user_list!O:O,user_list!F:F,"&lt;="&amp;A825,user_list!G:G,"&gt;="&amp;A825)</f>
        <v>0.4152777777777778</v>
      </c>
      <c r="C825">
        <f>SUMIFS(user_list!P:P,user_list!F:F,"&lt;="&amp;A825,user_list!G:G,"&gt;="&amp;A825)</f>
        <v>1.083333333333333</v>
      </c>
      <c r="D825">
        <f>SUMIFS(user_list!O:O,user_list!F:F,"&lt;="&amp;A825,user_list!G:G,"&gt;="&amp;A825,user_list!I:I,days!G825)+SUMIFS(user_list!O:O,user_list!F:F,"&lt;="&amp;A825,user_list!G:G,"&gt;="&amp;A825,user_list!I:I,days!G825-1)</f>
        <v>0</v>
      </c>
      <c r="E825" s="26">
        <f>COUNTIF(user_list!G:G,A825)</f>
        <v>0</v>
      </c>
      <c r="F825" s="48">
        <f t="shared" si="24"/>
        <v>4</v>
      </c>
      <c r="G825" s="48">
        <f t="shared" si="25"/>
        <v>2017</v>
      </c>
    </row>
    <row r="826" spans="1:7" x14ac:dyDescent="0.3">
      <c r="A826" s="51">
        <v>42829</v>
      </c>
      <c r="B826">
        <f>SUMIFS(user_list!O:O,user_list!F:F,"&lt;="&amp;A826,user_list!G:G,"&gt;="&amp;A826)</f>
        <v>0.4152777777777778</v>
      </c>
      <c r="C826">
        <f>SUMIFS(user_list!P:P,user_list!F:F,"&lt;="&amp;A826,user_list!G:G,"&gt;="&amp;A826)</f>
        <v>1.083333333333333</v>
      </c>
      <c r="D826">
        <f>SUMIFS(user_list!O:O,user_list!F:F,"&lt;="&amp;A826,user_list!G:G,"&gt;="&amp;A826,user_list!I:I,days!G826)+SUMIFS(user_list!O:O,user_list!F:F,"&lt;="&amp;A826,user_list!G:G,"&gt;="&amp;A826,user_list!I:I,days!G826-1)</f>
        <v>0</v>
      </c>
      <c r="E826" s="26">
        <f>COUNTIF(user_list!G:G,A826)</f>
        <v>0</v>
      </c>
      <c r="F826" s="48">
        <f t="shared" si="24"/>
        <v>4</v>
      </c>
      <c r="G826" s="48">
        <f t="shared" si="25"/>
        <v>2017</v>
      </c>
    </row>
    <row r="827" spans="1:7" x14ac:dyDescent="0.3">
      <c r="A827" s="51">
        <v>42830</v>
      </c>
      <c r="B827">
        <f>SUMIFS(user_list!O:O,user_list!F:F,"&lt;="&amp;A827,user_list!G:G,"&gt;="&amp;A827)</f>
        <v>0.4152777777777778</v>
      </c>
      <c r="C827">
        <f>SUMIFS(user_list!P:P,user_list!F:F,"&lt;="&amp;A827,user_list!G:G,"&gt;="&amp;A827)</f>
        <v>1.083333333333333</v>
      </c>
      <c r="D827">
        <f>SUMIFS(user_list!O:O,user_list!F:F,"&lt;="&amp;A827,user_list!G:G,"&gt;="&amp;A827,user_list!I:I,days!G827)+SUMIFS(user_list!O:O,user_list!F:F,"&lt;="&amp;A827,user_list!G:G,"&gt;="&amp;A827,user_list!I:I,days!G827-1)</f>
        <v>0</v>
      </c>
      <c r="E827" s="26">
        <f>COUNTIF(user_list!G:G,A827)</f>
        <v>0</v>
      </c>
      <c r="F827" s="48">
        <f t="shared" si="24"/>
        <v>4</v>
      </c>
      <c r="G827" s="48">
        <f t="shared" si="25"/>
        <v>2017</v>
      </c>
    </row>
    <row r="828" spans="1:7" x14ac:dyDescent="0.3">
      <c r="A828" s="51">
        <v>42831</v>
      </c>
      <c r="B828">
        <f>SUMIFS(user_list!O:O,user_list!F:F,"&lt;="&amp;A828,user_list!G:G,"&gt;="&amp;A828)</f>
        <v>0.4152777777777778</v>
      </c>
      <c r="C828">
        <f>SUMIFS(user_list!P:P,user_list!F:F,"&lt;="&amp;A828,user_list!G:G,"&gt;="&amp;A828)</f>
        <v>1.083333333333333</v>
      </c>
      <c r="D828">
        <f>SUMIFS(user_list!O:O,user_list!F:F,"&lt;="&amp;A828,user_list!G:G,"&gt;="&amp;A828,user_list!I:I,days!G828)+SUMIFS(user_list!O:O,user_list!F:F,"&lt;="&amp;A828,user_list!G:G,"&gt;="&amp;A828,user_list!I:I,days!G828-1)</f>
        <v>0</v>
      </c>
      <c r="E828" s="26">
        <f>COUNTIF(user_list!G:G,A828)</f>
        <v>0</v>
      </c>
      <c r="F828" s="48">
        <f t="shared" si="24"/>
        <v>4</v>
      </c>
      <c r="G828" s="48">
        <f t="shared" si="25"/>
        <v>2017</v>
      </c>
    </row>
    <row r="829" spans="1:7" x14ac:dyDescent="0.3">
      <c r="A829" s="51">
        <v>42832</v>
      </c>
      <c r="B829">
        <f>SUMIFS(user_list!O:O,user_list!F:F,"&lt;="&amp;A829,user_list!G:G,"&gt;="&amp;A829)</f>
        <v>0.4152777777777778</v>
      </c>
      <c r="C829">
        <f>SUMIFS(user_list!P:P,user_list!F:F,"&lt;="&amp;A829,user_list!G:G,"&gt;="&amp;A829)</f>
        <v>1.083333333333333</v>
      </c>
      <c r="D829">
        <f>SUMIFS(user_list!O:O,user_list!F:F,"&lt;="&amp;A829,user_list!G:G,"&gt;="&amp;A829,user_list!I:I,days!G829)+SUMIFS(user_list!O:O,user_list!F:F,"&lt;="&amp;A829,user_list!G:G,"&gt;="&amp;A829,user_list!I:I,days!G829-1)</f>
        <v>0</v>
      </c>
      <c r="E829" s="26">
        <f>COUNTIF(user_list!G:G,A829)</f>
        <v>1</v>
      </c>
      <c r="F829" s="48">
        <f t="shared" si="24"/>
        <v>4</v>
      </c>
      <c r="G829" s="48">
        <f t="shared" si="25"/>
        <v>2017</v>
      </c>
    </row>
    <row r="830" spans="1:7" x14ac:dyDescent="0.3">
      <c r="A830" s="51">
        <v>42833</v>
      </c>
      <c r="B830">
        <f>SUMIFS(user_list!O:O,user_list!F:F,"&lt;="&amp;A830,user_list!G:G,"&gt;="&amp;A830)</f>
        <v>0</v>
      </c>
      <c r="C830">
        <f>SUMIFS(user_list!P:P,user_list!F:F,"&lt;="&amp;A830,user_list!G:G,"&gt;="&amp;A830)</f>
        <v>0</v>
      </c>
      <c r="D830">
        <f>SUMIFS(user_list!O:O,user_list!F:F,"&lt;="&amp;A830,user_list!G:G,"&gt;="&amp;A830,user_list!I:I,days!G830)+SUMIFS(user_list!O:O,user_list!F:F,"&lt;="&amp;A830,user_list!G:G,"&gt;="&amp;A830,user_list!I:I,days!G830-1)</f>
        <v>0</v>
      </c>
      <c r="E830" s="26">
        <f>COUNTIF(user_list!G:G,A830)</f>
        <v>0</v>
      </c>
      <c r="F830" s="48">
        <f t="shared" si="24"/>
        <v>4</v>
      </c>
      <c r="G830" s="48">
        <f t="shared" si="25"/>
        <v>2017</v>
      </c>
    </row>
    <row r="831" spans="1:7" x14ac:dyDescent="0.3">
      <c r="A831" s="51">
        <v>42834</v>
      </c>
      <c r="B831">
        <f>SUMIFS(user_list!O:O,user_list!F:F,"&lt;="&amp;A831,user_list!G:G,"&gt;="&amp;A831)</f>
        <v>0</v>
      </c>
      <c r="C831">
        <f>SUMIFS(user_list!P:P,user_list!F:F,"&lt;="&amp;A831,user_list!G:G,"&gt;="&amp;A831)</f>
        <v>0</v>
      </c>
      <c r="D831">
        <f>SUMIFS(user_list!O:O,user_list!F:F,"&lt;="&amp;A831,user_list!G:G,"&gt;="&amp;A831,user_list!I:I,days!G831)+SUMIFS(user_list!O:O,user_list!F:F,"&lt;="&amp;A831,user_list!G:G,"&gt;="&amp;A831,user_list!I:I,days!G831-1)</f>
        <v>0</v>
      </c>
      <c r="E831" s="26">
        <f>COUNTIF(user_list!G:G,A831)</f>
        <v>0</v>
      </c>
      <c r="F831" s="48">
        <f t="shared" si="24"/>
        <v>4</v>
      </c>
      <c r="G831" s="48">
        <f t="shared" si="25"/>
        <v>2017</v>
      </c>
    </row>
    <row r="832" spans="1:7" x14ac:dyDescent="0.3">
      <c r="A832" s="51">
        <v>42835</v>
      </c>
      <c r="B832">
        <f>SUMIFS(user_list!O:O,user_list!F:F,"&lt;="&amp;A832,user_list!G:G,"&gt;="&amp;A832)</f>
        <v>0</v>
      </c>
      <c r="C832">
        <f>SUMIFS(user_list!P:P,user_list!F:F,"&lt;="&amp;A832,user_list!G:G,"&gt;="&amp;A832)</f>
        <v>0</v>
      </c>
      <c r="D832">
        <f>SUMIFS(user_list!O:O,user_list!F:F,"&lt;="&amp;A832,user_list!G:G,"&gt;="&amp;A832,user_list!I:I,days!G832)+SUMIFS(user_list!O:O,user_list!F:F,"&lt;="&amp;A832,user_list!G:G,"&gt;="&amp;A832,user_list!I:I,days!G832-1)</f>
        <v>0</v>
      </c>
      <c r="E832" s="26">
        <f>COUNTIF(user_list!G:G,A832)</f>
        <v>0</v>
      </c>
      <c r="F832" s="48">
        <f t="shared" si="24"/>
        <v>4</v>
      </c>
      <c r="G832" s="48">
        <f t="shared" si="25"/>
        <v>2017</v>
      </c>
    </row>
    <row r="833" spans="1:7" x14ac:dyDescent="0.3">
      <c r="A833" s="51">
        <v>42836</v>
      </c>
      <c r="B833">
        <f>SUMIFS(user_list!O:O,user_list!F:F,"&lt;="&amp;A833,user_list!G:G,"&gt;="&amp;A833)</f>
        <v>0</v>
      </c>
      <c r="C833">
        <f>SUMIFS(user_list!P:P,user_list!F:F,"&lt;="&amp;A833,user_list!G:G,"&gt;="&amp;A833)</f>
        <v>0</v>
      </c>
      <c r="D833">
        <f>SUMIFS(user_list!O:O,user_list!F:F,"&lt;="&amp;A833,user_list!G:G,"&gt;="&amp;A833,user_list!I:I,days!G833)+SUMIFS(user_list!O:O,user_list!F:F,"&lt;="&amp;A833,user_list!G:G,"&gt;="&amp;A833,user_list!I:I,days!G833-1)</f>
        <v>0</v>
      </c>
      <c r="E833" s="26">
        <f>COUNTIF(user_list!G:G,A833)</f>
        <v>0</v>
      </c>
      <c r="F833" s="48">
        <f t="shared" si="24"/>
        <v>4</v>
      </c>
      <c r="G833" s="48">
        <f t="shared" si="25"/>
        <v>2017</v>
      </c>
    </row>
    <row r="834" spans="1:7" x14ac:dyDescent="0.3">
      <c r="A834" s="51">
        <v>42837</v>
      </c>
      <c r="B834">
        <f>SUMIFS(user_list!O:O,user_list!F:F,"&lt;="&amp;A834,user_list!G:G,"&gt;="&amp;A834)</f>
        <v>0</v>
      </c>
      <c r="C834">
        <f>SUMIFS(user_list!P:P,user_list!F:F,"&lt;="&amp;A834,user_list!G:G,"&gt;="&amp;A834)</f>
        <v>0</v>
      </c>
      <c r="D834">
        <f>SUMIFS(user_list!O:O,user_list!F:F,"&lt;="&amp;A834,user_list!G:G,"&gt;="&amp;A834,user_list!I:I,days!G834)+SUMIFS(user_list!O:O,user_list!F:F,"&lt;="&amp;A834,user_list!G:G,"&gt;="&amp;A834,user_list!I:I,days!G834-1)</f>
        <v>0</v>
      </c>
      <c r="E834" s="26">
        <f>COUNTIF(user_list!G:G,A834)</f>
        <v>0</v>
      </c>
      <c r="F834" s="48">
        <f t="shared" ref="F834:F897" si="26">MONTH(A834)</f>
        <v>4</v>
      </c>
      <c r="G834" s="48">
        <f t="shared" ref="G834:G897" si="27">YEAR(A834)</f>
        <v>2017</v>
      </c>
    </row>
    <row r="835" spans="1:7" x14ac:dyDescent="0.3">
      <c r="A835" s="51">
        <v>42838</v>
      </c>
      <c r="B835">
        <f>SUMIFS(user_list!O:O,user_list!F:F,"&lt;="&amp;A835,user_list!G:G,"&gt;="&amp;A835)</f>
        <v>0</v>
      </c>
      <c r="C835">
        <f>SUMIFS(user_list!P:P,user_list!F:F,"&lt;="&amp;A835,user_list!G:G,"&gt;="&amp;A835)</f>
        <v>0</v>
      </c>
      <c r="D835">
        <f>SUMIFS(user_list!O:O,user_list!F:F,"&lt;="&amp;A835,user_list!G:G,"&gt;="&amp;A835,user_list!I:I,days!G835)+SUMIFS(user_list!O:O,user_list!F:F,"&lt;="&amp;A835,user_list!G:G,"&gt;="&amp;A835,user_list!I:I,days!G835-1)</f>
        <v>0</v>
      </c>
      <c r="E835" s="26">
        <f>COUNTIF(user_list!G:G,A835)</f>
        <v>0</v>
      </c>
      <c r="F835" s="48">
        <f t="shared" si="26"/>
        <v>4</v>
      </c>
      <c r="G835" s="48">
        <f t="shared" si="27"/>
        <v>2017</v>
      </c>
    </row>
    <row r="836" spans="1:7" x14ac:dyDescent="0.3">
      <c r="A836" s="51">
        <v>42839</v>
      </c>
      <c r="B836">
        <f>SUMIFS(user_list!O:O,user_list!F:F,"&lt;="&amp;A836,user_list!G:G,"&gt;="&amp;A836)</f>
        <v>0</v>
      </c>
      <c r="C836">
        <f>SUMIFS(user_list!P:P,user_list!F:F,"&lt;="&amp;A836,user_list!G:G,"&gt;="&amp;A836)</f>
        <v>0</v>
      </c>
      <c r="D836">
        <f>SUMIFS(user_list!O:O,user_list!F:F,"&lt;="&amp;A836,user_list!G:G,"&gt;="&amp;A836,user_list!I:I,days!G836)+SUMIFS(user_list!O:O,user_list!F:F,"&lt;="&amp;A836,user_list!G:G,"&gt;="&amp;A836,user_list!I:I,days!G836-1)</f>
        <v>0</v>
      </c>
      <c r="E836" s="26">
        <f>COUNTIF(user_list!G:G,A836)</f>
        <v>0</v>
      </c>
      <c r="F836" s="48">
        <f t="shared" si="26"/>
        <v>4</v>
      </c>
      <c r="G836" s="48">
        <f t="shared" si="27"/>
        <v>2017</v>
      </c>
    </row>
    <row r="837" spans="1:7" x14ac:dyDescent="0.3">
      <c r="A837" s="51">
        <v>42840</v>
      </c>
      <c r="B837">
        <f>SUMIFS(user_list!O:O,user_list!F:F,"&lt;="&amp;A837,user_list!G:G,"&gt;="&amp;A837)</f>
        <v>0</v>
      </c>
      <c r="C837">
        <f>SUMIFS(user_list!P:P,user_list!F:F,"&lt;="&amp;A837,user_list!G:G,"&gt;="&amp;A837)</f>
        <v>0</v>
      </c>
      <c r="D837">
        <f>SUMIFS(user_list!O:O,user_list!F:F,"&lt;="&amp;A837,user_list!G:G,"&gt;="&amp;A837,user_list!I:I,days!G837)+SUMIFS(user_list!O:O,user_list!F:F,"&lt;="&amp;A837,user_list!G:G,"&gt;="&amp;A837,user_list!I:I,days!G837-1)</f>
        <v>0</v>
      </c>
      <c r="E837" s="26">
        <f>COUNTIF(user_list!G:G,A837)</f>
        <v>0</v>
      </c>
      <c r="F837" s="48">
        <f t="shared" si="26"/>
        <v>4</v>
      </c>
      <c r="G837" s="48">
        <f t="shared" si="27"/>
        <v>2017</v>
      </c>
    </row>
    <row r="838" spans="1:7" x14ac:dyDescent="0.3">
      <c r="A838" s="51">
        <v>42841</v>
      </c>
      <c r="B838">
        <f>SUMIFS(user_list!O:O,user_list!F:F,"&lt;="&amp;A838,user_list!G:G,"&gt;="&amp;A838)</f>
        <v>0</v>
      </c>
      <c r="C838">
        <f>SUMIFS(user_list!P:P,user_list!F:F,"&lt;="&amp;A838,user_list!G:G,"&gt;="&amp;A838)</f>
        <v>0</v>
      </c>
      <c r="D838">
        <f>SUMIFS(user_list!O:O,user_list!F:F,"&lt;="&amp;A838,user_list!G:G,"&gt;="&amp;A838,user_list!I:I,days!G838)+SUMIFS(user_list!O:O,user_list!F:F,"&lt;="&amp;A838,user_list!G:G,"&gt;="&amp;A838,user_list!I:I,days!G838-1)</f>
        <v>0</v>
      </c>
      <c r="E838" s="26">
        <f>COUNTIF(user_list!G:G,A838)</f>
        <v>0</v>
      </c>
      <c r="F838" s="48">
        <f t="shared" si="26"/>
        <v>4</v>
      </c>
      <c r="G838" s="48">
        <f t="shared" si="27"/>
        <v>2017</v>
      </c>
    </row>
    <row r="839" spans="1:7" x14ac:dyDescent="0.3">
      <c r="A839" s="51">
        <v>42842</v>
      </c>
      <c r="B839">
        <f>SUMIFS(user_list!O:O,user_list!F:F,"&lt;="&amp;A839,user_list!G:G,"&gt;="&amp;A839)</f>
        <v>0</v>
      </c>
      <c r="C839">
        <f>SUMIFS(user_list!P:P,user_list!F:F,"&lt;="&amp;A839,user_list!G:G,"&gt;="&amp;A839)</f>
        <v>0</v>
      </c>
      <c r="D839">
        <f>SUMIFS(user_list!O:O,user_list!F:F,"&lt;="&amp;A839,user_list!G:G,"&gt;="&amp;A839,user_list!I:I,days!G839)+SUMIFS(user_list!O:O,user_list!F:F,"&lt;="&amp;A839,user_list!G:G,"&gt;="&amp;A839,user_list!I:I,days!G839-1)</f>
        <v>0</v>
      </c>
      <c r="E839" s="26">
        <f>COUNTIF(user_list!G:G,A839)</f>
        <v>0</v>
      </c>
      <c r="F839" s="48">
        <f t="shared" si="26"/>
        <v>4</v>
      </c>
      <c r="G839" s="48">
        <f t="shared" si="27"/>
        <v>2017</v>
      </c>
    </row>
    <row r="840" spans="1:7" x14ac:dyDescent="0.3">
      <c r="A840" s="51">
        <v>42843</v>
      </c>
      <c r="B840">
        <f>SUMIFS(user_list!O:O,user_list!F:F,"&lt;="&amp;A840,user_list!G:G,"&gt;="&amp;A840)</f>
        <v>0</v>
      </c>
      <c r="C840">
        <f>SUMIFS(user_list!P:P,user_list!F:F,"&lt;="&amp;A840,user_list!G:G,"&gt;="&amp;A840)</f>
        <v>0</v>
      </c>
      <c r="D840">
        <f>SUMIFS(user_list!O:O,user_list!F:F,"&lt;="&amp;A840,user_list!G:G,"&gt;="&amp;A840,user_list!I:I,days!G840)+SUMIFS(user_list!O:O,user_list!F:F,"&lt;="&amp;A840,user_list!G:G,"&gt;="&amp;A840,user_list!I:I,days!G840-1)</f>
        <v>0</v>
      </c>
      <c r="E840" s="26">
        <f>COUNTIF(user_list!G:G,A840)</f>
        <v>0</v>
      </c>
      <c r="F840" s="48">
        <f t="shared" si="26"/>
        <v>4</v>
      </c>
      <c r="G840" s="48">
        <f t="shared" si="27"/>
        <v>2017</v>
      </c>
    </row>
    <row r="841" spans="1:7" x14ac:dyDescent="0.3">
      <c r="A841" s="51">
        <v>42844</v>
      </c>
      <c r="B841">
        <f>SUMIFS(user_list!O:O,user_list!F:F,"&lt;="&amp;A841,user_list!G:G,"&gt;="&amp;A841)</f>
        <v>0</v>
      </c>
      <c r="C841">
        <f>SUMIFS(user_list!P:P,user_list!F:F,"&lt;="&amp;A841,user_list!G:G,"&gt;="&amp;A841)</f>
        <v>0</v>
      </c>
      <c r="D841">
        <f>SUMIFS(user_list!O:O,user_list!F:F,"&lt;="&amp;A841,user_list!G:G,"&gt;="&amp;A841,user_list!I:I,days!G841)+SUMIFS(user_list!O:O,user_list!F:F,"&lt;="&amp;A841,user_list!G:G,"&gt;="&amp;A841,user_list!I:I,days!G841-1)</f>
        <v>0</v>
      </c>
      <c r="E841" s="26">
        <f>COUNTIF(user_list!G:G,A841)</f>
        <v>0</v>
      </c>
      <c r="F841" s="48">
        <f t="shared" si="26"/>
        <v>4</v>
      </c>
      <c r="G841" s="48">
        <f t="shared" si="27"/>
        <v>2017</v>
      </c>
    </row>
    <row r="842" spans="1:7" x14ac:dyDescent="0.3">
      <c r="A842" s="51">
        <v>42845</v>
      </c>
      <c r="B842">
        <f>SUMIFS(user_list!O:O,user_list!F:F,"&lt;="&amp;A842,user_list!G:G,"&gt;="&amp;A842)</f>
        <v>0</v>
      </c>
      <c r="C842">
        <f>SUMIFS(user_list!P:P,user_list!F:F,"&lt;="&amp;A842,user_list!G:G,"&gt;="&amp;A842)</f>
        <v>0</v>
      </c>
      <c r="D842">
        <f>SUMIFS(user_list!O:O,user_list!F:F,"&lt;="&amp;A842,user_list!G:G,"&gt;="&amp;A842,user_list!I:I,days!G842)+SUMIFS(user_list!O:O,user_list!F:F,"&lt;="&amp;A842,user_list!G:G,"&gt;="&amp;A842,user_list!I:I,days!G842-1)</f>
        <v>0</v>
      </c>
      <c r="E842" s="26">
        <f>COUNTIF(user_list!G:G,A842)</f>
        <v>0</v>
      </c>
      <c r="F842" s="48">
        <f t="shared" si="26"/>
        <v>4</v>
      </c>
      <c r="G842" s="48">
        <f t="shared" si="27"/>
        <v>2017</v>
      </c>
    </row>
    <row r="843" spans="1:7" x14ac:dyDescent="0.3">
      <c r="A843" s="51">
        <v>42846</v>
      </c>
      <c r="B843">
        <f>SUMIFS(user_list!O:O,user_list!F:F,"&lt;="&amp;A843,user_list!G:G,"&gt;="&amp;A843)</f>
        <v>0</v>
      </c>
      <c r="C843">
        <f>SUMIFS(user_list!P:P,user_list!F:F,"&lt;="&amp;A843,user_list!G:G,"&gt;="&amp;A843)</f>
        <v>0</v>
      </c>
      <c r="D843">
        <f>SUMIFS(user_list!O:O,user_list!F:F,"&lt;="&amp;A843,user_list!G:G,"&gt;="&amp;A843,user_list!I:I,days!G843)+SUMIFS(user_list!O:O,user_list!F:F,"&lt;="&amp;A843,user_list!G:G,"&gt;="&amp;A843,user_list!I:I,days!G843-1)</f>
        <v>0</v>
      </c>
      <c r="E843" s="26">
        <f>COUNTIF(user_list!G:G,A843)</f>
        <v>0</v>
      </c>
      <c r="F843" s="48">
        <f t="shared" si="26"/>
        <v>4</v>
      </c>
      <c r="G843" s="48">
        <f t="shared" si="27"/>
        <v>2017</v>
      </c>
    </row>
    <row r="844" spans="1:7" x14ac:dyDescent="0.3">
      <c r="A844" s="51">
        <v>42847</v>
      </c>
      <c r="B844">
        <f>SUMIFS(user_list!O:O,user_list!F:F,"&lt;="&amp;A844,user_list!G:G,"&gt;="&amp;A844)</f>
        <v>0</v>
      </c>
      <c r="C844">
        <f>SUMIFS(user_list!P:P,user_list!F:F,"&lt;="&amp;A844,user_list!G:G,"&gt;="&amp;A844)</f>
        <v>0</v>
      </c>
      <c r="D844">
        <f>SUMIFS(user_list!O:O,user_list!F:F,"&lt;="&amp;A844,user_list!G:G,"&gt;="&amp;A844,user_list!I:I,days!G844)+SUMIFS(user_list!O:O,user_list!F:F,"&lt;="&amp;A844,user_list!G:G,"&gt;="&amp;A844,user_list!I:I,days!G844-1)</f>
        <v>0</v>
      </c>
      <c r="E844" s="26">
        <f>COUNTIF(user_list!G:G,A844)</f>
        <v>0</v>
      </c>
      <c r="F844" s="48">
        <f t="shared" si="26"/>
        <v>4</v>
      </c>
      <c r="G844" s="48">
        <f t="shared" si="27"/>
        <v>2017</v>
      </c>
    </row>
    <row r="845" spans="1:7" x14ac:dyDescent="0.3">
      <c r="A845" s="51">
        <v>42848</v>
      </c>
      <c r="B845">
        <f>SUMIFS(user_list!O:O,user_list!F:F,"&lt;="&amp;A845,user_list!G:G,"&gt;="&amp;A845)</f>
        <v>0</v>
      </c>
      <c r="C845">
        <f>SUMIFS(user_list!P:P,user_list!F:F,"&lt;="&amp;A845,user_list!G:G,"&gt;="&amp;A845)</f>
        <v>0</v>
      </c>
      <c r="D845">
        <f>SUMIFS(user_list!O:O,user_list!F:F,"&lt;="&amp;A845,user_list!G:G,"&gt;="&amp;A845,user_list!I:I,days!G845)+SUMIFS(user_list!O:O,user_list!F:F,"&lt;="&amp;A845,user_list!G:G,"&gt;="&amp;A845,user_list!I:I,days!G845-1)</f>
        <v>0</v>
      </c>
      <c r="E845" s="26">
        <f>COUNTIF(user_list!G:G,A845)</f>
        <v>0</v>
      </c>
      <c r="F845" s="48">
        <f t="shared" si="26"/>
        <v>4</v>
      </c>
      <c r="G845" s="48">
        <f t="shared" si="27"/>
        <v>2017</v>
      </c>
    </row>
    <row r="846" spans="1:7" x14ac:dyDescent="0.3">
      <c r="A846" s="51">
        <v>42849</v>
      </c>
      <c r="B846">
        <f>SUMIFS(user_list!O:O,user_list!F:F,"&lt;="&amp;A846,user_list!G:G,"&gt;="&amp;A846)</f>
        <v>0</v>
      </c>
      <c r="C846">
        <f>SUMIFS(user_list!P:P,user_list!F:F,"&lt;="&amp;A846,user_list!G:G,"&gt;="&amp;A846)</f>
        <v>0</v>
      </c>
      <c r="D846">
        <f>SUMIFS(user_list!O:O,user_list!F:F,"&lt;="&amp;A846,user_list!G:G,"&gt;="&amp;A846,user_list!I:I,days!G846)+SUMIFS(user_list!O:O,user_list!F:F,"&lt;="&amp;A846,user_list!G:G,"&gt;="&amp;A846,user_list!I:I,days!G846-1)</f>
        <v>0</v>
      </c>
      <c r="E846" s="26">
        <f>COUNTIF(user_list!G:G,A846)</f>
        <v>0</v>
      </c>
      <c r="F846" s="48">
        <f t="shared" si="26"/>
        <v>4</v>
      </c>
      <c r="G846" s="48">
        <f t="shared" si="27"/>
        <v>2017</v>
      </c>
    </row>
    <row r="847" spans="1:7" x14ac:dyDescent="0.3">
      <c r="A847" s="51">
        <v>42850</v>
      </c>
      <c r="B847">
        <f>SUMIFS(user_list!O:O,user_list!F:F,"&lt;="&amp;A847,user_list!G:G,"&gt;="&amp;A847)</f>
        <v>0</v>
      </c>
      <c r="C847">
        <f>SUMIFS(user_list!P:P,user_list!F:F,"&lt;="&amp;A847,user_list!G:G,"&gt;="&amp;A847)</f>
        <v>0</v>
      </c>
      <c r="D847">
        <f>SUMIFS(user_list!O:O,user_list!F:F,"&lt;="&amp;A847,user_list!G:G,"&gt;="&amp;A847,user_list!I:I,days!G847)+SUMIFS(user_list!O:O,user_list!F:F,"&lt;="&amp;A847,user_list!G:G,"&gt;="&amp;A847,user_list!I:I,days!G847-1)</f>
        <v>0</v>
      </c>
      <c r="E847" s="26">
        <f>COUNTIF(user_list!G:G,A847)</f>
        <v>0</v>
      </c>
      <c r="F847" s="48">
        <f t="shared" si="26"/>
        <v>4</v>
      </c>
      <c r="G847" s="48">
        <f t="shared" si="27"/>
        <v>2017</v>
      </c>
    </row>
    <row r="848" spans="1:7" x14ac:dyDescent="0.3">
      <c r="A848" s="51">
        <v>42851</v>
      </c>
      <c r="B848">
        <f>SUMIFS(user_list!O:O,user_list!F:F,"&lt;="&amp;A848,user_list!G:G,"&gt;="&amp;A848)</f>
        <v>0</v>
      </c>
      <c r="C848">
        <f>SUMIFS(user_list!P:P,user_list!F:F,"&lt;="&amp;A848,user_list!G:G,"&gt;="&amp;A848)</f>
        <v>0</v>
      </c>
      <c r="D848">
        <f>SUMIFS(user_list!O:O,user_list!F:F,"&lt;="&amp;A848,user_list!G:G,"&gt;="&amp;A848,user_list!I:I,days!G848)+SUMIFS(user_list!O:O,user_list!F:F,"&lt;="&amp;A848,user_list!G:G,"&gt;="&amp;A848,user_list!I:I,days!G848-1)</f>
        <v>0</v>
      </c>
      <c r="E848" s="26">
        <f>COUNTIF(user_list!G:G,A848)</f>
        <v>0</v>
      </c>
      <c r="F848" s="48">
        <f t="shared" si="26"/>
        <v>4</v>
      </c>
      <c r="G848" s="48">
        <f t="shared" si="27"/>
        <v>2017</v>
      </c>
    </row>
    <row r="849" spans="1:7" x14ac:dyDescent="0.3">
      <c r="A849" s="51">
        <v>42852</v>
      </c>
      <c r="B849">
        <f>SUMIFS(user_list!O:O,user_list!F:F,"&lt;="&amp;A849,user_list!G:G,"&gt;="&amp;A849)</f>
        <v>0</v>
      </c>
      <c r="C849">
        <f>SUMIFS(user_list!P:P,user_list!F:F,"&lt;="&amp;A849,user_list!G:G,"&gt;="&amp;A849)</f>
        <v>0</v>
      </c>
      <c r="D849">
        <f>SUMIFS(user_list!O:O,user_list!F:F,"&lt;="&amp;A849,user_list!G:G,"&gt;="&amp;A849,user_list!I:I,days!G849)+SUMIFS(user_list!O:O,user_list!F:F,"&lt;="&amp;A849,user_list!G:G,"&gt;="&amp;A849,user_list!I:I,days!G849-1)</f>
        <v>0</v>
      </c>
      <c r="E849" s="26">
        <f>COUNTIF(user_list!G:G,A849)</f>
        <v>0</v>
      </c>
      <c r="F849" s="48">
        <f t="shared" si="26"/>
        <v>4</v>
      </c>
      <c r="G849" s="48">
        <f t="shared" si="27"/>
        <v>2017</v>
      </c>
    </row>
    <row r="850" spans="1:7" x14ac:dyDescent="0.3">
      <c r="A850" s="51">
        <v>42853</v>
      </c>
      <c r="B850">
        <f>SUMIFS(user_list!O:O,user_list!F:F,"&lt;="&amp;A850,user_list!G:G,"&gt;="&amp;A850)</f>
        <v>0</v>
      </c>
      <c r="C850">
        <f>SUMIFS(user_list!P:P,user_list!F:F,"&lt;="&amp;A850,user_list!G:G,"&gt;="&amp;A850)</f>
        <v>0</v>
      </c>
      <c r="D850">
        <f>SUMIFS(user_list!O:O,user_list!F:F,"&lt;="&amp;A850,user_list!G:G,"&gt;="&amp;A850,user_list!I:I,days!G850)+SUMIFS(user_list!O:O,user_list!F:F,"&lt;="&amp;A850,user_list!G:G,"&gt;="&amp;A850,user_list!I:I,days!G850-1)</f>
        <v>0</v>
      </c>
      <c r="E850" s="26">
        <f>COUNTIF(user_list!G:G,A850)</f>
        <v>0</v>
      </c>
      <c r="F850" s="48">
        <f t="shared" si="26"/>
        <v>4</v>
      </c>
      <c r="G850" s="48">
        <f t="shared" si="27"/>
        <v>2017</v>
      </c>
    </row>
    <row r="851" spans="1:7" x14ac:dyDescent="0.3">
      <c r="A851" s="51">
        <v>42854</v>
      </c>
      <c r="B851">
        <f>SUMIFS(user_list!O:O,user_list!F:F,"&lt;="&amp;A851,user_list!G:G,"&gt;="&amp;A851)</f>
        <v>0</v>
      </c>
      <c r="C851">
        <f>SUMIFS(user_list!P:P,user_list!F:F,"&lt;="&amp;A851,user_list!G:G,"&gt;="&amp;A851)</f>
        <v>0</v>
      </c>
      <c r="D851">
        <f>SUMIFS(user_list!O:O,user_list!F:F,"&lt;="&amp;A851,user_list!G:G,"&gt;="&amp;A851,user_list!I:I,days!G851)+SUMIFS(user_list!O:O,user_list!F:F,"&lt;="&amp;A851,user_list!G:G,"&gt;="&amp;A851,user_list!I:I,days!G851-1)</f>
        <v>0</v>
      </c>
      <c r="E851" s="26">
        <f>COUNTIF(user_list!G:G,A851)</f>
        <v>0</v>
      </c>
      <c r="F851" s="48">
        <f t="shared" si="26"/>
        <v>4</v>
      </c>
      <c r="G851" s="48">
        <f t="shared" si="27"/>
        <v>2017</v>
      </c>
    </row>
    <row r="852" spans="1:7" x14ac:dyDescent="0.3">
      <c r="A852" s="51">
        <v>42855</v>
      </c>
      <c r="B852">
        <f>SUMIFS(user_list!O:O,user_list!F:F,"&lt;="&amp;A852,user_list!G:G,"&gt;="&amp;A852)</f>
        <v>0</v>
      </c>
      <c r="C852">
        <f>SUMIFS(user_list!P:P,user_list!F:F,"&lt;="&amp;A852,user_list!G:G,"&gt;="&amp;A852)</f>
        <v>0</v>
      </c>
      <c r="D852">
        <f>SUMIFS(user_list!O:O,user_list!F:F,"&lt;="&amp;A852,user_list!G:G,"&gt;="&amp;A852,user_list!I:I,days!G852)+SUMIFS(user_list!O:O,user_list!F:F,"&lt;="&amp;A852,user_list!G:G,"&gt;="&amp;A852,user_list!I:I,days!G852-1)</f>
        <v>0</v>
      </c>
      <c r="E852" s="26">
        <f>COUNTIF(user_list!G:G,A852)</f>
        <v>0</v>
      </c>
      <c r="F852" s="48">
        <f t="shared" si="26"/>
        <v>4</v>
      </c>
      <c r="G852" s="48">
        <f t="shared" si="27"/>
        <v>2017</v>
      </c>
    </row>
    <row r="853" spans="1:7" x14ac:dyDescent="0.3">
      <c r="A853" s="51">
        <v>42856</v>
      </c>
      <c r="B853">
        <f>SUMIFS(user_list!O:O,user_list!F:F,"&lt;="&amp;A853,user_list!G:G,"&gt;="&amp;A853)</f>
        <v>0</v>
      </c>
      <c r="C853">
        <f>SUMIFS(user_list!P:P,user_list!F:F,"&lt;="&amp;A853,user_list!G:G,"&gt;="&amp;A853)</f>
        <v>0</v>
      </c>
      <c r="D853">
        <f>SUMIFS(user_list!O:O,user_list!F:F,"&lt;="&amp;A853,user_list!G:G,"&gt;="&amp;A853,user_list!I:I,days!G853)+SUMIFS(user_list!O:O,user_list!F:F,"&lt;="&amp;A853,user_list!G:G,"&gt;="&amp;A853,user_list!I:I,days!G853-1)</f>
        <v>0</v>
      </c>
      <c r="E853" s="26">
        <f>COUNTIF(user_list!G:G,A853)</f>
        <v>0</v>
      </c>
      <c r="F853" s="48">
        <f t="shared" si="26"/>
        <v>5</v>
      </c>
      <c r="G853" s="48">
        <f t="shared" si="27"/>
        <v>2017</v>
      </c>
    </row>
    <row r="854" spans="1:7" x14ac:dyDescent="0.3">
      <c r="A854" s="51">
        <v>42857</v>
      </c>
      <c r="B854">
        <f>SUMIFS(user_list!O:O,user_list!F:F,"&lt;="&amp;A854,user_list!G:G,"&gt;="&amp;A854)</f>
        <v>0</v>
      </c>
      <c r="C854">
        <f>SUMIFS(user_list!P:P,user_list!F:F,"&lt;="&amp;A854,user_list!G:G,"&gt;="&amp;A854)</f>
        <v>0</v>
      </c>
      <c r="D854">
        <f>SUMIFS(user_list!O:O,user_list!F:F,"&lt;="&amp;A854,user_list!G:G,"&gt;="&amp;A854,user_list!I:I,days!G854)+SUMIFS(user_list!O:O,user_list!F:F,"&lt;="&amp;A854,user_list!G:G,"&gt;="&amp;A854,user_list!I:I,days!G854-1)</f>
        <v>0</v>
      </c>
      <c r="E854" s="26">
        <f>COUNTIF(user_list!G:G,A854)</f>
        <v>0</v>
      </c>
      <c r="F854" s="48">
        <f t="shared" si="26"/>
        <v>5</v>
      </c>
      <c r="G854" s="48">
        <f t="shared" si="27"/>
        <v>2017</v>
      </c>
    </row>
    <row r="855" spans="1:7" x14ac:dyDescent="0.3">
      <c r="A855" s="51">
        <v>42858</v>
      </c>
      <c r="B855">
        <f>SUMIFS(user_list!O:O,user_list!F:F,"&lt;="&amp;A855,user_list!G:G,"&gt;="&amp;A855)</f>
        <v>0</v>
      </c>
      <c r="C855">
        <f>SUMIFS(user_list!P:P,user_list!F:F,"&lt;="&amp;A855,user_list!G:G,"&gt;="&amp;A855)</f>
        <v>0</v>
      </c>
      <c r="D855">
        <f>SUMIFS(user_list!O:O,user_list!F:F,"&lt;="&amp;A855,user_list!G:G,"&gt;="&amp;A855,user_list!I:I,days!G855)+SUMIFS(user_list!O:O,user_list!F:F,"&lt;="&amp;A855,user_list!G:G,"&gt;="&amp;A855,user_list!I:I,days!G855-1)</f>
        <v>0</v>
      </c>
      <c r="E855" s="26">
        <f>COUNTIF(user_list!G:G,A855)</f>
        <v>0</v>
      </c>
      <c r="F855" s="48">
        <f t="shared" si="26"/>
        <v>5</v>
      </c>
      <c r="G855" s="48">
        <f t="shared" si="27"/>
        <v>2017</v>
      </c>
    </row>
    <row r="856" spans="1:7" x14ac:dyDescent="0.3">
      <c r="A856" s="51">
        <v>42859</v>
      </c>
      <c r="B856">
        <f>SUMIFS(user_list!O:O,user_list!F:F,"&lt;="&amp;A856,user_list!G:G,"&gt;="&amp;A856)</f>
        <v>0</v>
      </c>
      <c r="C856">
        <f>SUMIFS(user_list!P:P,user_list!F:F,"&lt;="&amp;A856,user_list!G:G,"&gt;="&amp;A856)</f>
        <v>0</v>
      </c>
      <c r="D856">
        <f>SUMIFS(user_list!O:O,user_list!F:F,"&lt;="&amp;A856,user_list!G:G,"&gt;="&amp;A856,user_list!I:I,days!G856)+SUMIFS(user_list!O:O,user_list!F:F,"&lt;="&amp;A856,user_list!G:G,"&gt;="&amp;A856,user_list!I:I,days!G856-1)</f>
        <v>0</v>
      </c>
      <c r="E856" s="26">
        <f>COUNTIF(user_list!G:G,A856)</f>
        <v>0</v>
      </c>
      <c r="F856" s="48">
        <f t="shared" si="26"/>
        <v>5</v>
      </c>
      <c r="G856" s="48">
        <f t="shared" si="27"/>
        <v>2017</v>
      </c>
    </row>
    <row r="857" spans="1:7" x14ac:dyDescent="0.3">
      <c r="A857" s="51">
        <v>42860</v>
      </c>
      <c r="B857">
        <f>SUMIFS(user_list!O:O,user_list!F:F,"&lt;="&amp;A857,user_list!G:G,"&gt;="&amp;A857)</f>
        <v>0</v>
      </c>
      <c r="C857">
        <f>SUMIFS(user_list!P:P,user_list!F:F,"&lt;="&amp;A857,user_list!G:G,"&gt;="&amp;A857)</f>
        <v>0</v>
      </c>
      <c r="D857">
        <f>SUMIFS(user_list!O:O,user_list!F:F,"&lt;="&amp;A857,user_list!G:G,"&gt;="&amp;A857,user_list!I:I,days!G857)+SUMIFS(user_list!O:O,user_list!F:F,"&lt;="&amp;A857,user_list!G:G,"&gt;="&amp;A857,user_list!I:I,days!G857-1)</f>
        <v>0</v>
      </c>
      <c r="E857" s="26">
        <f>COUNTIF(user_list!G:G,A857)</f>
        <v>0</v>
      </c>
      <c r="F857" s="48">
        <f t="shared" si="26"/>
        <v>5</v>
      </c>
      <c r="G857" s="48">
        <f t="shared" si="27"/>
        <v>2017</v>
      </c>
    </row>
    <row r="858" spans="1:7" x14ac:dyDescent="0.3">
      <c r="A858" s="51">
        <v>42861</v>
      </c>
      <c r="B858">
        <f>SUMIFS(user_list!O:O,user_list!F:F,"&lt;="&amp;A858,user_list!G:G,"&gt;="&amp;A858)</f>
        <v>0.17393984220907299</v>
      </c>
      <c r="C858">
        <f>SUMIFS(user_list!P:P,user_list!F:F,"&lt;="&amp;A858,user_list!G:G,"&gt;="&amp;A858)</f>
        <v>0.4437869822485207</v>
      </c>
      <c r="D858">
        <f>SUMIFS(user_list!O:O,user_list!F:F,"&lt;="&amp;A858,user_list!G:G,"&gt;="&amp;A858,user_list!I:I,days!G858)+SUMIFS(user_list!O:O,user_list!F:F,"&lt;="&amp;A858,user_list!G:G,"&gt;="&amp;A858,user_list!I:I,days!G858-1)</f>
        <v>0</v>
      </c>
      <c r="E858" s="26">
        <f>COUNTIF(user_list!G:G,A858)</f>
        <v>0</v>
      </c>
      <c r="F858" s="48">
        <f t="shared" si="26"/>
        <v>5</v>
      </c>
      <c r="G858" s="48">
        <f t="shared" si="27"/>
        <v>2017</v>
      </c>
    </row>
    <row r="859" spans="1:7" x14ac:dyDescent="0.3">
      <c r="A859" s="51">
        <v>42862</v>
      </c>
      <c r="B859">
        <f>SUMIFS(user_list!O:O,user_list!F:F,"&lt;="&amp;A859,user_list!G:G,"&gt;="&amp;A859)</f>
        <v>0.17393984220907299</v>
      </c>
      <c r="C859">
        <f>SUMIFS(user_list!P:P,user_list!F:F,"&lt;="&amp;A859,user_list!G:G,"&gt;="&amp;A859)</f>
        <v>0.4437869822485207</v>
      </c>
      <c r="D859">
        <f>SUMIFS(user_list!O:O,user_list!F:F,"&lt;="&amp;A859,user_list!G:G,"&gt;="&amp;A859,user_list!I:I,days!G859)+SUMIFS(user_list!O:O,user_list!F:F,"&lt;="&amp;A859,user_list!G:G,"&gt;="&amp;A859,user_list!I:I,days!G859-1)</f>
        <v>0</v>
      </c>
      <c r="E859" s="26">
        <f>COUNTIF(user_list!G:G,A859)</f>
        <v>0</v>
      </c>
      <c r="F859" s="48">
        <f t="shared" si="26"/>
        <v>5</v>
      </c>
      <c r="G859" s="48">
        <f t="shared" si="27"/>
        <v>2017</v>
      </c>
    </row>
    <row r="860" spans="1:7" x14ac:dyDescent="0.3">
      <c r="A860" s="51">
        <v>42863</v>
      </c>
      <c r="B860">
        <f>SUMIFS(user_list!O:O,user_list!F:F,"&lt;="&amp;A860,user_list!G:G,"&gt;="&amp;A860)</f>
        <v>0.17393984220907299</v>
      </c>
      <c r="C860">
        <f>SUMIFS(user_list!P:P,user_list!F:F,"&lt;="&amp;A860,user_list!G:G,"&gt;="&amp;A860)</f>
        <v>0.4437869822485207</v>
      </c>
      <c r="D860">
        <f>SUMIFS(user_list!O:O,user_list!F:F,"&lt;="&amp;A860,user_list!G:G,"&gt;="&amp;A860,user_list!I:I,days!G860)+SUMIFS(user_list!O:O,user_list!F:F,"&lt;="&amp;A860,user_list!G:G,"&gt;="&amp;A860,user_list!I:I,days!G860-1)</f>
        <v>0</v>
      </c>
      <c r="E860" s="26">
        <f>COUNTIF(user_list!G:G,A860)</f>
        <v>0</v>
      </c>
      <c r="F860" s="48">
        <f t="shared" si="26"/>
        <v>5</v>
      </c>
      <c r="G860" s="48">
        <f t="shared" si="27"/>
        <v>2017</v>
      </c>
    </row>
    <row r="861" spans="1:7" x14ac:dyDescent="0.3">
      <c r="A861" s="51">
        <v>42864</v>
      </c>
      <c r="B861">
        <f>SUMIFS(user_list!O:O,user_list!F:F,"&lt;="&amp;A861,user_list!G:G,"&gt;="&amp;A861)</f>
        <v>0.17393984220907299</v>
      </c>
      <c r="C861">
        <f>SUMIFS(user_list!P:P,user_list!F:F,"&lt;="&amp;A861,user_list!G:G,"&gt;="&amp;A861)</f>
        <v>0.4437869822485207</v>
      </c>
      <c r="D861">
        <f>SUMIFS(user_list!O:O,user_list!F:F,"&lt;="&amp;A861,user_list!G:G,"&gt;="&amp;A861,user_list!I:I,days!G861)+SUMIFS(user_list!O:O,user_list!F:F,"&lt;="&amp;A861,user_list!G:G,"&gt;="&amp;A861,user_list!I:I,days!G861-1)</f>
        <v>0</v>
      </c>
      <c r="E861" s="26">
        <f>COUNTIF(user_list!G:G,A861)</f>
        <v>0</v>
      </c>
      <c r="F861" s="48">
        <f t="shared" si="26"/>
        <v>5</v>
      </c>
      <c r="G861" s="48">
        <f t="shared" si="27"/>
        <v>2017</v>
      </c>
    </row>
    <row r="862" spans="1:7" x14ac:dyDescent="0.3">
      <c r="A862" s="51">
        <v>42865</v>
      </c>
      <c r="B862">
        <f>SUMIFS(user_list!O:O,user_list!F:F,"&lt;="&amp;A862,user_list!G:G,"&gt;="&amp;A862)</f>
        <v>0.17393984220907299</v>
      </c>
      <c r="C862">
        <f>SUMIFS(user_list!P:P,user_list!F:F,"&lt;="&amp;A862,user_list!G:G,"&gt;="&amp;A862)</f>
        <v>0.4437869822485207</v>
      </c>
      <c r="D862">
        <f>SUMIFS(user_list!O:O,user_list!F:F,"&lt;="&amp;A862,user_list!G:G,"&gt;="&amp;A862,user_list!I:I,days!G862)+SUMIFS(user_list!O:O,user_list!F:F,"&lt;="&amp;A862,user_list!G:G,"&gt;="&amp;A862,user_list!I:I,days!G862-1)</f>
        <v>0</v>
      </c>
      <c r="E862" s="26">
        <f>COUNTIF(user_list!G:G,A862)</f>
        <v>0</v>
      </c>
      <c r="F862" s="48">
        <f t="shared" si="26"/>
        <v>5</v>
      </c>
      <c r="G862" s="48">
        <f t="shared" si="27"/>
        <v>2017</v>
      </c>
    </row>
    <row r="863" spans="1:7" x14ac:dyDescent="0.3">
      <c r="A863" s="51">
        <v>42866</v>
      </c>
      <c r="B863">
        <f>SUMIFS(user_list!O:O,user_list!F:F,"&lt;="&amp;A863,user_list!G:G,"&gt;="&amp;A863)</f>
        <v>0.17393984220907299</v>
      </c>
      <c r="C863">
        <f>SUMIFS(user_list!P:P,user_list!F:F,"&lt;="&amp;A863,user_list!G:G,"&gt;="&amp;A863)</f>
        <v>0.4437869822485207</v>
      </c>
      <c r="D863">
        <f>SUMIFS(user_list!O:O,user_list!F:F,"&lt;="&amp;A863,user_list!G:G,"&gt;="&amp;A863,user_list!I:I,days!G863)+SUMIFS(user_list!O:O,user_list!F:F,"&lt;="&amp;A863,user_list!G:G,"&gt;="&amp;A863,user_list!I:I,days!G863-1)</f>
        <v>0</v>
      </c>
      <c r="E863" s="26">
        <f>COUNTIF(user_list!G:G,A863)</f>
        <v>0</v>
      </c>
      <c r="F863" s="48">
        <f t="shared" si="26"/>
        <v>5</v>
      </c>
      <c r="G863" s="48">
        <f t="shared" si="27"/>
        <v>2017</v>
      </c>
    </row>
    <row r="864" spans="1:7" x14ac:dyDescent="0.3">
      <c r="A864" s="51">
        <v>42867</v>
      </c>
      <c r="B864">
        <f>SUMIFS(user_list!O:O,user_list!F:F,"&lt;="&amp;A864,user_list!G:G,"&gt;="&amp;A864)</f>
        <v>0.17393984220907299</v>
      </c>
      <c r="C864">
        <f>SUMIFS(user_list!P:P,user_list!F:F,"&lt;="&amp;A864,user_list!G:G,"&gt;="&amp;A864)</f>
        <v>0.4437869822485207</v>
      </c>
      <c r="D864">
        <f>SUMIFS(user_list!O:O,user_list!F:F,"&lt;="&amp;A864,user_list!G:G,"&gt;="&amp;A864,user_list!I:I,days!G864)+SUMIFS(user_list!O:O,user_list!F:F,"&lt;="&amp;A864,user_list!G:G,"&gt;="&amp;A864,user_list!I:I,days!G864-1)</f>
        <v>0</v>
      </c>
      <c r="E864" s="26">
        <f>COUNTIF(user_list!G:G,A864)</f>
        <v>0</v>
      </c>
      <c r="F864" s="48">
        <f t="shared" si="26"/>
        <v>5</v>
      </c>
      <c r="G864" s="48">
        <f t="shared" si="27"/>
        <v>2017</v>
      </c>
    </row>
    <row r="865" spans="1:7" x14ac:dyDescent="0.3">
      <c r="A865" s="51">
        <v>42868</v>
      </c>
      <c r="B865">
        <f>SUMIFS(user_list!O:O,user_list!F:F,"&lt;="&amp;A865,user_list!G:G,"&gt;="&amp;A865)</f>
        <v>0.17393984220907299</v>
      </c>
      <c r="C865">
        <f>SUMIFS(user_list!P:P,user_list!F:F,"&lt;="&amp;A865,user_list!G:G,"&gt;="&amp;A865)</f>
        <v>0.4437869822485207</v>
      </c>
      <c r="D865">
        <f>SUMIFS(user_list!O:O,user_list!F:F,"&lt;="&amp;A865,user_list!G:G,"&gt;="&amp;A865,user_list!I:I,days!G865)+SUMIFS(user_list!O:O,user_list!F:F,"&lt;="&amp;A865,user_list!G:G,"&gt;="&amp;A865,user_list!I:I,days!G865-1)</f>
        <v>0</v>
      </c>
      <c r="E865" s="26">
        <f>COUNTIF(user_list!G:G,A865)</f>
        <v>0</v>
      </c>
      <c r="F865" s="48">
        <f t="shared" si="26"/>
        <v>5</v>
      </c>
      <c r="G865" s="48">
        <f t="shared" si="27"/>
        <v>2017</v>
      </c>
    </row>
    <row r="866" spans="1:7" x14ac:dyDescent="0.3">
      <c r="A866" s="51">
        <v>42869</v>
      </c>
      <c r="B866">
        <f>SUMIFS(user_list!O:O,user_list!F:F,"&lt;="&amp;A866,user_list!G:G,"&gt;="&amp;A866)</f>
        <v>0.17393984220907299</v>
      </c>
      <c r="C866">
        <f>SUMIFS(user_list!P:P,user_list!F:F,"&lt;="&amp;A866,user_list!G:G,"&gt;="&amp;A866)</f>
        <v>0.4437869822485207</v>
      </c>
      <c r="D866">
        <f>SUMIFS(user_list!O:O,user_list!F:F,"&lt;="&amp;A866,user_list!G:G,"&gt;="&amp;A866,user_list!I:I,days!G866)+SUMIFS(user_list!O:O,user_list!F:F,"&lt;="&amp;A866,user_list!G:G,"&gt;="&amp;A866,user_list!I:I,days!G866-1)</f>
        <v>0</v>
      </c>
      <c r="E866" s="26">
        <f>COUNTIF(user_list!G:G,A866)</f>
        <v>0</v>
      </c>
      <c r="F866" s="48">
        <f t="shared" si="26"/>
        <v>5</v>
      </c>
      <c r="G866" s="48">
        <f t="shared" si="27"/>
        <v>2017</v>
      </c>
    </row>
    <row r="867" spans="1:7" x14ac:dyDescent="0.3">
      <c r="A867" s="51">
        <v>42870</v>
      </c>
      <c r="B867">
        <f>SUMIFS(user_list!O:O,user_list!F:F,"&lt;="&amp;A867,user_list!G:G,"&gt;="&amp;A867)</f>
        <v>0.17393984220907299</v>
      </c>
      <c r="C867">
        <f>SUMIFS(user_list!P:P,user_list!F:F,"&lt;="&amp;A867,user_list!G:G,"&gt;="&amp;A867)</f>
        <v>0.4437869822485207</v>
      </c>
      <c r="D867">
        <f>SUMIFS(user_list!O:O,user_list!F:F,"&lt;="&amp;A867,user_list!G:G,"&gt;="&amp;A867,user_list!I:I,days!G867)+SUMIFS(user_list!O:O,user_list!F:F,"&lt;="&amp;A867,user_list!G:G,"&gt;="&amp;A867,user_list!I:I,days!G867-1)</f>
        <v>0</v>
      </c>
      <c r="E867" s="26">
        <f>COUNTIF(user_list!G:G,A867)</f>
        <v>0</v>
      </c>
      <c r="F867" s="48">
        <f t="shared" si="26"/>
        <v>5</v>
      </c>
      <c r="G867" s="48">
        <f t="shared" si="27"/>
        <v>2017</v>
      </c>
    </row>
    <row r="868" spans="1:7" x14ac:dyDescent="0.3">
      <c r="A868" s="51">
        <v>42871</v>
      </c>
      <c r="B868">
        <f>SUMIFS(user_list!O:O,user_list!F:F,"&lt;="&amp;A868,user_list!G:G,"&gt;="&amp;A868)</f>
        <v>0.17393984220907299</v>
      </c>
      <c r="C868">
        <f>SUMIFS(user_list!P:P,user_list!F:F,"&lt;="&amp;A868,user_list!G:G,"&gt;="&amp;A868)</f>
        <v>0.4437869822485207</v>
      </c>
      <c r="D868">
        <f>SUMIFS(user_list!O:O,user_list!F:F,"&lt;="&amp;A868,user_list!G:G,"&gt;="&amp;A868,user_list!I:I,days!G868)+SUMIFS(user_list!O:O,user_list!F:F,"&lt;="&amp;A868,user_list!G:G,"&gt;="&amp;A868,user_list!I:I,days!G868-1)</f>
        <v>0</v>
      </c>
      <c r="E868" s="26">
        <f>COUNTIF(user_list!G:G,A868)</f>
        <v>0</v>
      </c>
      <c r="F868" s="48">
        <f t="shared" si="26"/>
        <v>5</v>
      </c>
      <c r="G868" s="48">
        <f t="shared" si="27"/>
        <v>2017</v>
      </c>
    </row>
    <row r="869" spans="1:7" x14ac:dyDescent="0.3">
      <c r="A869" s="51">
        <v>42872</v>
      </c>
      <c r="B869">
        <f>SUMIFS(user_list!O:O,user_list!F:F,"&lt;="&amp;A869,user_list!G:G,"&gt;="&amp;A869)</f>
        <v>0.17393984220907299</v>
      </c>
      <c r="C869">
        <f>SUMIFS(user_list!P:P,user_list!F:F,"&lt;="&amp;A869,user_list!G:G,"&gt;="&amp;A869)</f>
        <v>0.4437869822485207</v>
      </c>
      <c r="D869">
        <f>SUMIFS(user_list!O:O,user_list!F:F,"&lt;="&amp;A869,user_list!G:G,"&gt;="&amp;A869,user_list!I:I,days!G869)+SUMIFS(user_list!O:O,user_list!F:F,"&lt;="&amp;A869,user_list!G:G,"&gt;="&amp;A869,user_list!I:I,days!G869-1)</f>
        <v>0</v>
      </c>
      <c r="E869" s="26">
        <f>COUNTIF(user_list!G:G,A869)</f>
        <v>0</v>
      </c>
      <c r="F869" s="48">
        <f t="shared" si="26"/>
        <v>5</v>
      </c>
      <c r="G869" s="48">
        <f t="shared" si="27"/>
        <v>2017</v>
      </c>
    </row>
    <row r="870" spans="1:7" x14ac:dyDescent="0.3">
      <c r="A870" s="51">
        <v>42873</v>
      </c>
      <c r="B870">
        <f>SUMIFS(user_list!O:O,user_list!F:F,"&lt;="&amp;A870,user_list!G:G,"&gt;="&amp;A870)</f>
        <v>0.17393984220907299</v>
      </c>
      <c r="C870">
        <f>SUMIFS(user_list!P:P,user_list!F:F,"&lt;="&amp;A870,user_list!G:G,"&gt;="&amp;A870)</f>
        <v>0.4437869822485207</v>
      </c>
      <c r="D870">
        <f>SUMIFS(user_list!O:O,user_list!F:F,"&lt;="&amp;A870,user_list!G:G,"&gt;="&amp;A870,user_list!I:I,days!G870)+SUMIFS(user_list!O:O,user_list!F:F,"&lt;="&amp;A870,user_list!G:G,"&gt;="&amp;A870,user_list!I:I,days!G870-1)</f>
        <v>0</v>
      </c>
      <c r="E870" s="26">
        <f>COUNTIF(user_list!G:G,A870)</f>
        <v>0</v>
      </c>
      <c r="F870" s="48">
        <f t="shared" si="26"/>
        <v>5</v>
      </c>
      <c r="G870" s="48">
        <f t="shared" si="27"/>
        <v>2017</v>
      </c>
    </row>
    <row r="871" spans="1:7" x14ac:dyDescent="0.3">
      <c r="A871" s="51">
        <v>42874</v>
      </c>
      <c r="B871">
        <f>SUMIFS(user_list!O:O,user_list!F:F,"&lt;="&amp;A871,user_list!G:G,"&gt;="&amp;A871)</f>
        <v>0.17393984220907299</v>
      </c>
      <c r="C871">
        <f>SUMIFS(user_list!P:P,user_list!F:F,"&lt;="&amp;A871,user_list!G:G,"&gt;="&amp;A871)</f>
        <v>0.4437869822485207</v>
      </c>
      <c r="D871">
        <f>SUMIFS(user_list!O:O,user_list!F:F,"&lt;="&amp;A871,user_list!G:G,"&gt;="&amp;A871,user_list!I:I,days!G871)+SUMIFS(user_list!O:O,user_list!F:F,"&lt;="&amp;A871,user_list!G:G,"&gt;="&amp;A871,user_list!I:I,days!G871-1)</f>
        <v>0</v>
      </c>
      <c r="E871" s="26">
        <f>COUNTIF(user_list!G:G,A871)</f>
        <v>0</v>
      </c>
      <c r="F871" s="48">
        <f t="shared" si="26"/>
        <v>5</v>
      </c>
      <c r="G871" s="48">
        <f t="shared" si="27"/>
        <v>2017</v>
      </c>
    </row>
    <row r="872" spans="1:7" x14ac:dyDescent="0.3">
      <c r="A872" s="51">
        <v>42875</v>
      </c>
      <c r="B872">
        <f>SUMIFS(user_list!O:O,user_list!F:F,"&lt;="&amp;A872,user_list!G:G,"&gt;="&amp;A872)</f>
        <v>0.17393984220907299</v>
      </c>
      <c r="C872">
        <f>SUMIFS(user_list!P:P,user_list!F:F,"&lt;="&amp;A872,user_list!G:G,"&gt;="&amp;A872)</f>
        <v>0.4437869822485207</v>
      </c>
      <c r="D872">
        <f>SUMIFS(user_list!O:O,user_list!F:F,"&lt;="&amp;A872,user_list!G:G,"&gt;="&amp;A872,user_list!I:I,days!G872)+SUMIFS(user_list!O:O,user_list!F:F,"&lt;="&amp;A872,user_list!G:G,"&gt;="&amp;A872,user_list!I:I,days!G872-1)</f>
        <v>0</v>
      </c>
      <c r="E872" s="26">
        <f>COUNTIF(user_list!G:G,A872)</f>
        <v>0</v>
      </c>
      <c r="F872" s="48">
        <f t="shared" si="26"/>
        <v>5</v>
      </c>
      <c r="G872" s="48">
        <f t="shared" si="27"/>
        <v>2017</v>
      </c>
    </row>
    <row r="873" spans="1:7" x14ac:dyDescent="0.3">
      <c r="A873" s="51">
        <v>42876</v>
      </c>
      <c r="B873">
        <f>SUMIFS(user_list!O:O,user_list!F:F,"&lt;="&amp;A873,user_list!G:G,"&gt;="&amp;A873)</f>
        <v>0.17393984220907299</v>
      </c>
      <c r="C873">
        <f>SUMIFS(user_list!P:P,user_list!F:F,"&lt;="&amp;A873,user_list!G:G,"&gt;="&amp;A873)</f>
        <v>0.4437869822485207</v>
      </c>
      <c r="D873">
        <f>SUMIFS(user_list!O:O,user_list!F:F,"&lt;="&amp;A873,user_list!G:G,"&gt;="&amp;A873,user_list!I:I,days!G873)+SUMIFS(user_list!O:O,user_list!F:F,"&lt;="&amp;A873,user_list!G:G,"&gt;="&amp;A873,user_list!I:I,days!G873-1)</f>
        <v>0</v>
      </c>
      <c r="E873" s="26">
        <f>COUNTIF(user_list!G:G,A873)</f>
        <v>0</v>
      </c>
      <c r="F873" s="48">
        <f t="shared" si="26"/>
        <v>5</v>
      </c>
      <c r="G873" s="48">
        <f t="shared" si="27"/>
        <v>2017</v>
      </c>
    </row>
    <row r="874" spans="1:7" x14ac:dyDescent="0.3">
      <c r="A874" s="51">
        <v>42877</v>
      </c>
      <c r="B874">
        <f>SUMIFS(user_list!O:O,user_list!F:F,"&lt;="&amp;A874,user_list!G:G,"&gt;="&amp;A874)</f>
        <v>0.17393984220907299</v>
      </c>
      <c r="C874">
        <f>SUMIFS(user_list!P:P,user_list!F:F,"&lt;="&amp;A874,user_list!G:G,"&gt;="&amp;A874)</f>
        <v>0.4437869822485207</v>
      </c>
      <c r="D874">
        <f>SUMIFS(user_list!O:O,user_list!F:F,"&lt;="&amp;A874,user_list!G:G,"&gt;="&amp;A874,user_list!I:I,days!G874)+SUMIFS(user_list!O:O,user_list!F:F,"&lt;="&amp;A874,user_list!G:G,"&gt;="&amp;A874,user_list!I:I,days!G874-1)</f>
        <v>0</v>
      </c>
      <c r="E874" s="26">
        <f>COUNTIF(user_list!G:G,A874)</f>
        <v>0</v>
      </c>
      <c r="F874" s="48">
        <f t="shared" si="26"/>
        <v>5</v>
      </c>
      <c r="G874" s="48">
        <f t="shared" si="27"/>
        <v>2017</v>
      </c>
    </row>
    <row r="875" spans="1:7" x14ac:dyDescent="0.3">
      <c r="A875" s="51">
        <v>42878</v>
      </c>
      <c r="B875">
        <f>SUMIFS(user_list!O:O,user_list!F:F,"&lt;="&amp;A875,user_list!G:G,"&gt;="&amp;A875)</f>
        <v>0.17393984220907299</v>
      </c>
      <c r="C875">
        <f>SUMIFS(user_list!P:P,user_list!F:F,"&lt;="&amp;A875,user_list!G:G,"&gt;="&amp;A875)</f>
        <v>0.4437869822485207</v>
      </c>
      <c r="D875">
        <f>SUMIFS(user_list!O:O,user_list!F:F,"&lt;="&amp;A875,user_list!G:G,"&gt;="&amp;A875,user_list!I:I,days!G875)+SUMIFS(user_list!O:O,user_list!F:F,"&lt;="&amp;A875,user_list!G:G,"&gt;="&amp;A875,user_list!I:I,days!G875-1)</f>
        <v>0</v>
      </c>
      <c r="E875" s="26">
        <f>COUNTIF(user_list!G:G,A875)</f>
        <v>0</v>
      </c>
      <c r="F875" s="48">
        <f t="shared" si="26"/>
        <v>5</v>
      </c>
      <c r="G875" s="48">
        <f t="shared" si="27"/>
        <v>2017</v>
      </c>
    </row>
    <row r="876" spans="1:7" x14ac:dyDescent="0.3">
      <c r="A876" s="51">
        <v>42879</v>
      </c>
      <c r="B876">
        <f>SUMIFS(user_list!O:O,user_list!F:F,"&lt;="&amp;A876,user_list!G:G,"&gt;="&amp;A876)</f>
        <v>0.17393984220907299</v>
      </c>
      <c r="C876">
        <f>SUMIFS(user_list!P:P,user_list!F:F,"&lt;="&amp;A876,user_list!G:G,"&gt;="&amp;A876)</f>
        <v>0.4437869822485207</v>
      </c>
      <c r="D876">
        <f>SUMIFS(user_list!O:O,user_list!F:F,"&lt;="&amp;A876,user_list!G:G,"&gt;="&amp;A876,user_list!I:I,days!G876)+SUMIFS(user_list!O:O,user_list!F:F,"&lt;="&amp;A876,user_list!G:G,"&gt;="&amp;A876,user_list!I:I,days!G876-1)</f>
        <v>0</v>
      </c>
      <c r="E876" s="26">
        <f>COUNTIF(user_list!G:G,A876)</f>
        <v>0</v>
      </c>
      <c r="F876" s="48">
        <f t="shared" si="26"/>
        <v>5</v>
      </c>
      <c r="G876" s="48">
        <f t="shared" si="27"/>
        <v>2017</v>
      </c>
    </row>
    <row r="877" spans="1:7" x14ac:dyDescent="0.3">
      <c r="A877" s="51">
        <v>42880</v>
      </c>
      <c r="B877">
        <f>SUMIFS(user_list!O:O,user_list!F:F,"&lt;="&amp;A877,user_list!G:G,"&gt;="&amp;A877)</f>
        <v>0.17393984220907299</v>
      </c>
      <c r="C877">
        <f>SUMIFS(user_list!P:P,user_list!F:F,"&lt;="&amp;A877,user_list!G:G,"&gt;="&amp;A877)</f>
        <v>0.4437869822485207</v>
      </c>
      <c r="D877">
        <f>SUMIFS(user_list!O:O,user_list!F:F,"&lt;="&amp;A877,user_list!G:G,"&gt;="&amp;A877,user_list!I:I,days!G877)+SUMIFS(user_list!O:O,user_list!F:F,"&lt;="&amp;A877,user_list!G:G,"&gt;="&amp;A877,user_list!I:I,days!G877-1)</f>
        <v>0</v>
      </c>
      <c r="E877" s="26">
        <f>COUNTIF(user_list!G:G,A877)</f>
        <v>0</v>
      </c>
      <c r="F877" s="48">
        <f t="shared" si="26"/>
        <v>5</v>
      </c>
      <c r="G877" s="48">
        <f t="shared" si="27"/>
        <v>2017</v>
      </c>
    </row>
    <row r="878" spans="1:7" x14ac:dyDescent="0.3">
      <c r="A878" s="51">
        <v>42881</v>
      </c>
      <c r="B878">
        <f>SUMIFS(user_list!O:O,user_list!F:F,"&lt;="&amp;A878,user_list!G:G,"&gt;="&amp;A878)</f>
        <v>0.17393984220907299</v>
      </c>
      <c r="C878">
        <f>SUMIFS(user_list!P:P,user_list!F:F,"&lt;="&amp;A878,user_list!G:G,"&gt;="&amp;A878)</f>
        <v>0.4437869822485207</v>
      </c>
      <c r="D878">
        <f>SUMIFS(user_list!O:O,user_list!F:F,"&lt;="&amp;A878,user_list!G:G,"&gt;="&amp;A878,user_list!I:I,days!G878)+SUMIFS(user_list!O:O,user_list!F:F,"&lt;="&amp;A878,user_list!G:G,"&gt;="&amp;A878,user_list!I:I,days!G878-1)</f>
        <v>0</v>
      </c>
      <c r="E878" s="26">
        <f>COUNTIF(user_list!G:G,A878)</f>
        <v>0</v>
      </c>
      <c r="F878" s="48">
        <f t="shared" si="26"/>
        <v>5</v>
      </c>
      <c r="G878" s="48">
        <f t="shared" si="27"/>
        <v>2017</v>
      </c>
    </row>
    <row r="879" spans="1:7" x14ac:dyDescent="0.3">
      <c r="A879" s="51">
        <v>42882</v>
      </c>
      <c r="B879">
        <f>SUMIFS(user_list!O:O,user_list!F:F,"&lt;="&amp;A879,user_list!G:G,"&gt;="&amp;A879)</f>
        <v>0.17393984220907299</v>
      </c>
      <c r="C879">
        <f>SUMIFS(user_list!P:P,user_list!F:F,"&lt;="&amp;A879,user_list!G:G,"&gt;="&amp;A879)</f>
        <v>0.4437869822485207</v>
      </c>
      <c r="D879">
        <f>SUMIFS(user_list!O:O,user_list!F:F,"&lt;="&amp;A879,user_list!G:G,"&gt;="&amp;A879,user_list!I:I,days!G879)+SUMIFS(user_list!O:O,user_list!F:F,"&lt;="&amp;A879,user_list!G:G,"&gt;="&amp;A879,user_list!I:I,days!G879-1)</f>
        <v>0</v>
      </c>
      <c r="E879" s="26">
        <f>COUNTIF(user_list!G:G,A879)</f>
        <v>0</v>
      </c>
      <c r="F879" s="48">
        <f t="shared" si="26"/>
        <v>5</v>
      </c>
      <c r="G879" s="48">
        <f t="shared" si="27"/>
        <v>2017</v>
      </c>
    </row>
    <row r="880" spans="1:7" x14ac:dyDescent="0.3">
      <c r="A880" s="51">
        <v>42883</v>
      </c>
      <c r="B880">
        <f>SUMIFS(user_list!O:O,user_list!F:F,"&lt;="&amp;A880,user_list!G:G,"&gt;="&amp;A880)</f>
        <v>0.17393984220907299</v>
      </c>
      <c r="C880">
        <f>SUMIFS(user_list!P:P,user_list!F:F,"&lt;="&amp;A880,user_list!G:G,"&gt;="&amp;A880)</f>
        <v>0.4437869822485207</v>
      </c>
      <c r="D880">
        <f>SUMIFS(user_list!O:O,user_list!F:F,"&lt;="&amp;A880,user_list!G:G,"&gt;="&amp;A880,user_list!I:I,days!G880)+SUMIFS(user_list!O:O,user_list!F:F,"&lt;="&amp;A880,user_list!G:G,"&gt;="&amp;A880,user_list!I:I,days!G880-1)</f>
        <v>0</v>
      </c>
      <c r="E880" s="26">
        <f>COUNTIF(user_list!G:G,A880)</f>
        <v>0</v>
      </c>
      <c r="F880" s="48">
        <f t="shared" si="26"/>
        <v>5</v>
      </c>
      <c r="G880" s="48">
        <f t="shared" si="27"/>
        <v>2017</v>
      </c>
    </row>
    <row r="881" spans="1:7" x14ac:dyDescent="0.3">
      <c r="A881" s="51">
        <v>42884</v>
      </c>
      <c r="B881">
        <f>SUMIFS(user_list!O:O,user_list!F:F,"&lt;="&amp;A881,user_list!G:G,"&gt;="&amp;A881)</f>
        <v>0.17393984220907299</v>
      </c>
      <c r="C881">
        <f>SUMIFS(user_list!P:P,user_list!F:F,"&lt;="&amp;A881,user_list!G:G,"&gt;="&amp;A881)</f>
        <v>0.4437869822485207</v>
      </c>
      <c r="D881">
        <f>SUMIFS(user_list!O:O,user_list!F:F,"&lt;="&amp;A881,user_list!G:G,"&gt;="&amp;A881,user_list!I:I,days!G881)+SUMIFS(user_list!O:O,user_list!F:F,"&lt;="&amp;A881,user_list!G:G,"&gt;="&amp;A881,user_list!I:I,days!G881-1)</f>
        <v>0</v>
      </c>
      <c r="E881" s="26">
        <f>COUNTIF(user_list!G:G,A881)</f>
        <v>0</v>
      </c>
      <c r="F881" s="48">
        <f t="shared" si="26"/>
        <v>5</v>
      </c>
      <c r="G881" s="48">
        <f t="shared" si="27"/>
        <v>2017</v>
      </c>
    </row>
    <row r="882" spans="1:7" x14ac:dyDescent="0.3">
      <c r="A882" s="51">
        <v>42885</v>
      </c>
      <c r="B882">
        <f>SUMIFS(user_list!O:O,user_list!F:F,"&lt;="&amp;A882,user_list!G:G,"&gt;="&amp;A882)</f>
        <v>0.17393984220907299</v>
      </c>
      <c r="C882">
        <f>SUMIFS(user_list!P:P,user_list!F:F,"&lt;="&amp;A882,user_list!G:G,"&gt;="&amp;A882)</f>
        <v>0.4437869822485207</v>
      </c>
      <c r="D882">
        <f>SUMIFS(user_list!O:O,user_list!F:F,"&lt;="&amp;A882,user_list!G:G,"&gt;="&amp;A882,user_list!I:I,days!G882)+SUMIFS(user_list!O:O,user_list!F:F,"&lt;="&amp;A882,user_list!G:G,"&gt;="&amp;A882,user_list!I:I,days!G882-1)</f>
        <v>0</v>
      </c>
      <c r="E882" s="26">
        <f>COUNTIF(user_list!G:G,A882)</f>
        <v>0</v>
      </c>
      <c r="F882" s="48">
        <f t="shared" si="26"/>
        <v>5</v>
      </c>
      <c r="G882" s="48">
        <f t="shared" si="27"/>
        <v>2017</v>
      </c>
    </row>
    <row r="883" spans="1:7" x14ac:dyDescent="0.3">
      <c r="A883" s="51">
        <v>42886</v>
      </c>
      <c r="B883">
        <f>SUMIFS(user_list!O:O,user_list!F:F,"&lt;="&amp;A883,user_list!G:G,"&gt;="&amp;A883)</f>
        <v>0.17393984220907299</v>
      </c>
      <c r="C883">
        <f>SUMIFS(user_list!P:P,user_list!F:F,"&lt;="&amp;A883,user_list!G:G,"&gt;="&amp;A883)</f>
        <v>0.4437869822485207</v>
      </c>
      <c r="D883">
        <f>SUMIFS(user_list!O:O,user_list!F:F,"&lt;="&amp;A883,user_list!G:G,"&gt;="&amp;A883,user_list!I:I,days!G883)+SUMIFS(user_list!O:O,user_list!F:F,"&lt;="&amp;A883,user_list!G:G,"&gt;="&amp;A883,user_list!I:I,days!G883-1)</f>
        <v>0</v>
      </c>
      <c r="E883" s="26">
        <f>COUNTIF(user_list!G:G,A883)</f>
        <v>0</v>
      </c>
      <c r="F883" s="48">
        <f t="shared" si="26"/>
        <v>5</v>
      </c>
      <c r="G883" s="48">
        <f t="shared" si="27"/>
        <v>2017</v>
      </c>
    </row>
    <row r="884" spans="1:7" x14ac:dyDescent="0.3">
      <c r="A884" s="51">
        <v>42887</v>
      </c>
      <c r="B884">
        <f>SUMIFS(user_list!O:O,user_list!F:F,"&lt;="&amp;A884,user_list!G:G,"&gt;="&amp;A884)</f>
        <v>0.17393984220907299</v>
      </c>
      <c r="C884">
        <f>SUMIFS(user_list!P:P,user_list!F:F,"&lt;="&amp;A884,user_list!G:G,"&gt;="&amp;A884)</f>
        <v>0.4437869822485207</v>
      </c>
      <c r="D884">
        <f>SUMIFS(user_list!O:O,user_list!F:F,"&lt;="&amp;A884,user_list!G:G,"&gt;="&amp;A884,user_list!I:I,days!G884)+SUMIFS(user_list!O:O,user_list!F:F,"&lt;="&amp;A884,user_list!G:G,"&gt;="&amp;A884,user_list!I:I,days!G884-1)</f>
        <v>0</v>
      </c>
      <c r="E884" s="26">
        <f>COUNTIF(user_list!G:G,A884)</f>
        <v>0</v>
      </c>
      <c r="F884" s="48">
        <f t="shared" si="26"/>
        <v>6</v>
      </c>
      <c r="G884" s="48">
        <f t="shared" si="27"/>
        <v>2017</v>
      </c>
    </row>
    <row r="885" spans="1:7" x14ac:dyDescent="0.3">
      <c r="A885" s="51">
        <v>42888</v>
      </c>
      <c r="B885">
        <f>SUMIFS(user_list!O:O,user_list!F:F,"&lt;="&amp;A885,user_list!G:G,"&gt;="&amp;A885)</f>
        <v>0.17393984220907299</v>
      </c>
      <c r="C885">
        <f>SUMIFS(user_list!P:P,user_list!F:F,"&lt;="&amp;A885,user_list!G:G,"&gt;="&amp;A885)</f>
        <v>0.4437869822485207</v>
      </c>
      <c r="D885">
        <f>SUMIFS(user_list!O:O,user_list!F:F,"&lt;="&amp;A885,user_list!G:G,"&gt;="&amp;A885,user_list!I:I,days!G885)+SUMIFS(user_list!O:O,user_list!F:F,"&lt;="&amp;A885,user_list!G:G,"&gt;="&amp;A885,user_list!I:I,days!G885-1)</f>
        <v>0</v>
      </c>
      <c r="E885" s="26">
        <f>COUNTIF(user_list!G:G,A885)</f>
        <v>0</v>
      </c>
      <c r="F885" s="48">
        <f t="shared" si="26"/>
        <v>6</v>
      </c>
      <c r="G885" s="48">
        <f t="shared" si="27"/>
        <v>2017</v>
      </c>
    </row>
    <row r="886" spans="1:7" x14ac:dyDescent="0.3">
      <c r="A886" s="51">
        <v>42889</v>
      </c>
      <c r="B886">
        <f>SUMIFS(user_list!O:O,user_list!F:F,"&lt;="&amp;A886,user_list!G:G,"&gt;="&amp;A886)</f>
        <v>0.17393984220907299</v>
      </c>
      <c r="C886">
        <f>SUMIFS(user_list!P:P,user_list!F:F,"&lt;="&amp;A886,user_list!G:G,"&gt;="&amp;A886)</f>
        <v>0.4437869822485207</v>
      </c>
      <c r="D886">
        <f>SUMIFS(user_list!O:O,user_list!F:F,"&lt;="&amp;A886,user_list!G:G,"&gt;="&amp;A886,user_list!I:I,days!G886)+SUMIFS(user_list!O:O,user_list!F:F,"&lt;="&amp;A886,user_list!G:G,"&gt;="&amp;A886,user_list!I:I,days!G886-1)</f>
        <v>0</v>
      </c>
      <c r="E886" s="26">
        <f>COUNTIF(user_list!G:G,A886)</f>
        <v>0</v>
      </c>
      <c r="F886" s="48">
        <f t="shared" si="26"/>
        <v>6</v>
      </c>
      <c r="G886" s="48">
        <f t="shared" si="27"/>
        <v>2017</v>
      </c>
    </row>
    <row r="887" spans="1:7" x14ac:dyDescent="0.3">
      <c r="A887" s="51">
        <v>42890</v>
      </c>
      <c r="B887">
        <f>SUMIFS(user_list!O:O,user_list!F:F,"&lt;="&amp;A887,user_list!G:G,"&gt;="&amp;A887)</f>
        <v>0.17393984220907299</v>
      </c>
      <c r="C887">
        <f>SUMIFS(user_list!P:P,user_list!F:F,"&lt;="&amp;A887,user_list!G:G,"&gt;="&amp;A887)</f>
        <v>0.4437869822485207</v>
      </c>
      <c r="D887">
        <f>SUMIFS(user_list!O:O,user_list!F:F,"&lt;="&amp;A887,user_list!G:G,"&gt;="&amp;A887,user_list!I:I,days!G887)+SUMIFS(user_list!O:O,user_list!F:F,"&lt;="&amp;A887,user_list!G:G,"&gt;="&amp;A887,user_list!I:I,days!G887-1)</f>
        <v>0</v>
      </c>
      <c r="E887" s="26">
        <f>COUNTIF(user_list!G:G,A887)</f>
        <v>0</v>
      </c>
      <c r="F887" s="48">
        <f t="shared" si="26"/>
        <v>6</v>
      </c>
      <c r="G887" s="48">
        <f t="shared" si="27"/>
        <v>2017</v>
      </c>
    </row>
    <row r="888" spans="1:7" x14ac:dyDescent="0.3">
      <c r="A888" s="51">
        <v>42891</v>
      </c>
      <c r="B888">
        <f>SUMIFS(user_list!O:O,user_list!F:F,"&lt;="&amp;A888,user_list!G:G,"&gt;="&amp;A888)</f>
        <v>0.17393984220907299</v>
      </c>
      <c r="C888">
        <f>SUMIFS(user_list!P:P,user_list!F:F,"&lt;="&amp;A888,user_list!G:G,"&gt;="&amp;A888)</f>
        <v>0.4437869822485207</v>
      </c>
      <c r="D888">
        <f>SUMIFS(user_list!O:O,user_list!F:F,"&lt;="&amp;A888,user_list!G:G,"&gt;="&amp;A888,user_list!I:I,days!G888)+SUMIFS(user_list!O:O,user_list!F:F,"&lt;="&amp;A888,user_list!G:G,"&gt;="&amp;A888,user_list!I:I,days!G888-1)</f>
        <v>0</v>
      </c>
      <c r="E888" s="26">
        <f>COUNTIF(user_list!G:G,A888)</f>
        <v>0</v>
      </c>
      <c r="F888" s="48">
        <f t="shared" si="26"/>
        <v>6</v>
      </c>
      <c r="G888" s="48">
        <f t="shared" si="27"/>
        <v>2017</v>
      </c>
    </row>
    <row r="889" spans="1:7" x14ac:dyDescent="0.3">
      <c r="A889" s="51">
        <v>42892</v>
      </c>
      <c r="B889">
        <f>SUMIFS(user_list!O:O,user_list!F:F,"&lt;="&amp;A889,user_list!G:G,"&gt;="&amp;A889)</f>
        <v>0.17393984220907299</v>
      </c>
      <c r="C889">
        <f>SUMIFS(user_list!P:P,user_list!F:F,"&lt;="&amp;A889,user_list!G:G,"&gt;="&amp;A889)</f>
        <v>0.4437869822485207</v>
      </c>
      <c r="D889">
        <f>SUMIFS(user_list!O:O,user_list!F:F,"&lt;="&amp;A889,user_list!G:G,"&gt;="&amp;A889,user_list!I:I,days!G889)+SUMIFS(user_list!O:O,user_list!F:F,"&lt;="&amp;A889,user_list!G:G,"&gt;="&amp;A889,user_list!I:I,days!G889-1)</f>
        <v>0</v>
      </c>
      <c r="E889" s="26">
        <f>COUNTIF(user_list!G:G,A889)</f>
        <v>0</v>
      </c>
      <c r="F889" s="48">
        <f t="shared" si="26"/>
        <v>6</v>
      </c>
      <c r="G889" s="48">
        <f t="shared" si="27"/>
        <v>2017</v>
      </c>
    </row>
    <row r="890" spans="1:7" x14ac:dyDescent="0.3">
      <c r="A890" s="51">
        <v>42893</v>
      </c>
      <c r="B890">
        <f>SUMIFS(user_list!O:O,user_list!F:F,"&lt;="&amp;A890,user_list!G:G,"&gt;="&amp;A890)</f>
        <v>0.17393984220907299</v>
      </c>
      <c r="C890">
        <f>SUMIFS(user_list!P:P,user_list!F:F,"&lt;="&amp;A890,user_list!G:G,"&gt;="&amp;A890)</f>
        <v>0.4437869822485207</v>
      </c>
      <c r="D890">
        <f>SUMIFS(user_list!O:O,user_list!F:F,"&lt;="&amp;A890,user_list!G:G,"&gt;="&amp;A890,user_list!I:I,days!G890)+SUMIFS(user_list!O:O,user_list!F:F,"&lt;="&amp;A890,user_list!G:G,"&gt;="&amp;A890,user_list!I:I,days!G890-1)</f>
        <v>0</v>
      </c>
      <c r="E890" s="26">
        <f>COUNTIF(user_list!G:G,A890)</f>
        <v>0</v>
      </c>
      <c r="F890" s="48">
        <f t="shared" si="26"/>
        <v>6</v>
      </c>
      <c r="G890" s="48">
        <f t="shared" si="27"/>
        <v>2017</v>
      </c>
    </row>
    <row r="891" spans="1:7" x14ac:dyDescent="0.3">
      <c r="A891" s="51">
        <v>42894</v>
      </c>
      <c r="B891">
        <f>SUMIFS(user_list!O:O,user_list!F:F,"&lt;="&amp;A891,user_list!G:G,"&gt;="&amp;A891)</f>
        <v>0.17393984220907299</v>
      </c>
      <c r="C891">
        <f>SUMIFS(user_list!P:P,user_list!F:F,"&lt;="&amp;A891,user_list!G:G,"&gt;="&amp;A891)</f>
        <v>0.4437869822485207</v>
      </c>
      <c r="D891">
        <f>SUMIFS(user_list!O:O,user_list!F:F,"&lt;="&amp;A891,user_list!G:G,"&gt;="&amp;A891,user_list!I:I,days!G891)+SUMIFS(user_list!O:O,user_list!F:F,"&lt;="&amp;A891,user_list!G:G,"&gt;="&amp;A891,user_list!I:I,days!G891-1)</f>
        <v>0</v>
      </c>
      <c r="E891" s="26">
        <f>COUNTIF(user_list!G:G,A891)</f>
        <v>0</v>
      </c>
      <c r="F891" s="48">
        <f t="shared" si="26"/>
        <v>6</v>
      </c>
      <c r="G891" s="48">
        <f t="shared" si="27"/>
        <v>2017</v>
      </c>
    </row>
    <row r="892" spans="1:7" x14ac:dyDescent="0.3">
      <c r="A892" s="51">
        <v>42895</v>
      </c>
      <c r="B892">
        <f>SUMIFS(user_list!O:O,user_list!F:F,"&lt;="&amp;A892,user_list!G:G,"&gt;="&amp;A892)</f>
        <v>0.17393984220907299</v>
      </c>
      <c r="C892">
        <f>SUMIFS(user_list!P:P,user_list!F:F,"&lt;="&amp;A892,user_list!G:G,"&gt;="&amp;A892)</f>
        <v>0.4437869822485207</v>
      </c>
      <c r="D892">
        <f>SUMIFS(user_list!O:O,user_list!F:F,"&lt;="&amp;A892,user_list!G:G,"&gt;="&amp;A892,user_list!I:I,days!G892)+SUMIFS(user_list!O:O,user_list!F:F,"&lt;="&amp;A892,user_list!G:G,"&gt;="&amp;A892,user_list!I:I,days!G892-1)</f>
        <v>0</v>
      </c>
      <c r="E892" s="26">
        <f>COUNTIF(user_list!G:G,A892)</f>
        <v>0</v>
      </c>
      <c r="F892" s="48">
        <f t="shared" si="26"/>
        <v>6</v>
      </c>
      <c r="G892" s="48">
        <f t="shared" si="27"/>
        <v>2017</v>
      </c>
    </row>
    <row r="893" spans="1:7" x14ac:dyDescent="0.3">
      <c r="A893" s="51">
        <v>42896</v>
      </c>
      <c r="B893">
        <f>SUMIFS(user_list!O:O,user_list!F:F,"&lt;="&amp;A893,user_list!G:G,"&gt;="&amp;A893)</f>
        <v>0.17393984220907299</v>
      </c>
      <c r="C893">
        <f>SUMIFS(user_list!P:P,user_list!F:F,"&lt;="&amp;A893,user_list!G:G,"&gt;="&amp;A893)</f>
        <v>0.4437869822485207</v>
      </c>
      <c r="D893">
        <f>SUMIFS(user_list!O:O,user_list!F:F,"&lt;="&amp;A893,user_list!G:G,"&gt;="&amp;A893,user_list!I:I,days!G893)+SUMIFS(user_list!O:O,user_list!F:F,"&lt;="&amp;A893,user_list!G:G,"&gt;="&amp;A893,user_list!I:I,days!G893-1)</f>
        <v>0</v>
      </c>
      <c r="E893" s="26">
        <f>COUNTIF(user_list!G:G,A893)</f>
        <v>0</v>
      </c>
      <c r="F893" s="48">
        <f t="shared" si="26"/>
        <v>6</v>
      </c>
      <c r="G893" s="48">
        <f t="shared" si="27"/>
        <v>2017</v>
      </c>
    </row>
    <row r="894" spans="1:7" x14ac:dyDescent="0.3">
      <c r="A894" s="51">
        <v>42897</v>
      </c>
      <c r="B894">
        <f>SUMIFS(user_list!O:O,user_list!F:F,"&lt;="&amp;A894,user_list!G:G,"&gt;="&amp;A894)</f>
        <v>0.17393984220907299</v>
      </c>
      <c r="C894">
        <f>SUMIFS(user_list!P:P,user_list!F:F,"&lt;="&amp;A894,user_list!G:G,"&gt;="&amp;A894)</f>
        <v>0.4437869822485207</v>
      </c>
      <c r="D894">
        <f>SUMIFS(user_list!O:O,user_list!F:F,"&lt;="&amp;A894,user_list!G:G,"&gt;="&amp;A894,user_list!I:I,days!G894)+SUMIFS(user_list!O:O,user_list!F:F,"&lt;="&amp;A894,user_list!G:G,"&gt;="&amp;A894,user_list!I:I,days!G894-1)</f>
        <v>0</v>
      </c>
      <c r="E894" s="26">
        <f>COUNTIF(user_list!G:G,A894)</f>
        <v>0</v>
      </c>
      <c r="F894" s="48">
        <f t="shared" si="26"/>
        <v>6</v>
      </c>
      <c r="G894" s="48">
        <f t="shared" si="27"/>
        <v>2017</v>
      </c>
    </row>
    <row r="895" spans="1:7" x14ac:dyDescent="0.3">
      <c r="A895" s="51">
        <v>42898</v>
      </c>
      <c r="B895">
        <f>SUMIFS(user_list!O:O,user_list!F:F,"&lt;="&amp;A895,user_list!G:G,"&gt;="&amp;A895)</f>
        <v>0.17393984220907299</v>
      </c>
      <c r="C895">
        <f>SUMIFS(user_list!P:P,user_list!F:F,"&lt;="&amp;A895,user_list!G:G,"&gt;="&amp;A895)</f>
        <v>0.4437869822485207</v>
      </c>
      <c r="D895">
        <f>SUMIFS(user_list!O:O,user_list!F:F,"&lt;="&amp;A895,user_list!G:G,"&gt;="&amp;A895,user_list!I:I,days!G895)+SUMIFS(user_list!O:O,user_list!F:F,"&lt;="&amp;A895,user_list!G:G,"&gt;="&amp;A895,user_list!I:I,days!G895-1)</f>
        <v>0</v>
      </c>
      <c r="E895" s="26">
        <f>COUNTIF(user_list!G:G,A895)</f>
        <v>0</v>
      </c>
      <c r="F895" s="48">
        <f t="shared" si="26"/>
        <v>6</v>
      </c>
      <c r="G895" s="48">
        <f t="shared" si="27"/>
        <v>2017</v>
      </c>
    </row>
    <row r="896" spans="1:7" x14ac:dyDescent="0.3">
      <c r="A896" s="51">
        <v>42899</v>
      </c>
      <c r="B896">
        <f>SUMIFS(user_list!O:O,user_list!F:F,"&lt;="&amp;A896,user_list!G:G,"&gt;="&amp;A896)</f>
        <v>0.17393984220907299</v>
      </c>
      <c r="C896">
        <f>SUMIFS(user_list!P:P,user_list!F:F,"&lt;="&amp;A896,user_list!G:G,"&gt;="&amp;A896)</f>
        <v>0.4437869822485207</v>
      </c>
      <c r="D896">
        <f>SUMIFS(user_list!O:O,user_list!F:F,"&lt;="&amp;A896,user_list!G:G,"&gt;="&amp;A896,user_list!I:I,days!G896)+SUMIFS(user_list!O:O,user_list!F:F,"&lt;="&amp;A896,user_list!G:G,"&gt;="&amp;A896,user_list!I:I,days!G896-1)</f>
        <v>0</v>
      </c>
      <c r="E896" s="26">
        <f>COUNTIF(user_list!G:G,A896)</f>
        <v>0</v>
      </c>
      <c r="F896" s="48">
        <f t="shared" si="26"/>
        <v>6</v>
      </c>
      <c r="G896" s="48">
        <f t="shared" si="27"/>
        <v>2017</v>
      </c>
    </row>
    <row r="897" spans="1:7" x14ac:dyDescent="0.3">
      <c r="A897" s="51">
        <v>42900</v>
      </c>
      <c r="B897">
        <f>SUMIFS(user_list!O:O,user_list!F:F,"&lt;="&amp;A897,user_list!G:G,"&gt;="&amp;A897)</f>
        <v>0.17393984220907299</v>
      </c>
      <c r="C897">
        <f>SUMIFS(user_list!P:P,user_list!F:F,"&lt;="&amp;A897,user_list!G:G,"&gt;="&amp;A897)</f>
        <v>0.4437869822485207</v>
      </c>
      <c r="D897">
        <f>SUMIFS(user_list!O:O,user_list!F:F,"&lt;="&amp;A897,user_list!G:G,"&gt;="&amp;A897,user_list!I:I,days!G897)+SUMIFS(user_list!O:O,user_list!F:F,"&lt;="&amp;A897,user_list!G:G,"&gt;="&amp;A897,user_list!I:I,days!G897-1)</f>
        <v>0</v>
      </c>
      <c r="E897" s="26">
        <f>COUNTIF(user_list!G:G,A897)</f>
        <v>0</v>
      </c>
      <c r="F897" s="48">
        <f t="shared" si="26"/>
        <v>6</v>
      </c>
      <c r="G897" s="48">
        <f t="shared" si="27"/>
        <v>2017</v>
      </c>
    </row>
    <row r="898" spans="1:7" x14ac:dyDescent="0.3">
      <c r="A898" s="51">
        <v>42901</v>
      </c>
      <c r="B898">
        <f>SUMIFS(user_list!O:O,user_list!F:F,"&lt;="&amp;A898,user_list!G:G,"&gt;="&amp;A898)</f>
        <v>0.17393984220907299</v>
      </c>
      <c r="C898">
        <f>SUMIFS(user_list!P:P,user_list!F:F,"&lt;="&amp;A898,user_list!G:G,"&gt;="&amp;A898)</f>
        <v>0.4437869822485207</v>
      </c>
      <c r="D898">
        <f>SUMIFS(user_list!O:O,user_list!F:F,"&lt;="&amp;A898,user_list!G:G,"&gt;="&amp;A898,user_list!I:I,days!G898)+SUMIFS(user_list!O:O,user_list!F:F,"&lt;="&amp;A898,user_list!G:G,"&gt;="&amp;A898,user_list!I:I,days!G898-1)</f>
        <v>0</v>
      </c>
      <c r="E898" s="26">
        <f>COUNTIF(user_list!G:G,A898)</f>
        <v>0</v>
      </c>
      <c r="F898" s="48">
        <f t="shared" ref="F898:F961" si="28">MONTH(A898)</f>
        <v>6</v>
      </c>
      <c r="G898" s="48">
        <f t="shared" ref="G898:G961" si="29">YEAR(A898)</f>
        <v>2017</v>
      </c>
    </row>
    <row r="899" spans="1:7" x14ac:dyDescent="0.3">
      <c r="A899" s="51">
        <v>42902</v>
      </c>
      <c r="B899">
        <f>SUMIFS(user_list!O:O,user_list!F:F,"&lt;="&amp;A899,user_list!G:G,"&gt;="&amp;A899)</f>
        <v>0.17393984220907299</v>
      </c>
      <c r="C899">
        <f>SUMIFS(user_list!P:P,user_list!F:F,"&lt;="&amp;A899,user_list!G:G,"&gt;="&amp;A899)</f>
        <v>0.4437869822485207</v>
      </c>
      <c r="D899">
        <f>SUMIFS(user_list!O:O,user_list!F:F,"&lt;="&amp;A899,user_list!G:G,"&gt;="&amp;A899,user_list!I:I,days!G899)+SUMIFS(user_list!O:O,user_list!F:F,"&lt;="&amp;A899,user_list!G:G,"&gt;="&amp;A899,user_list!I:I,days!G899-1)</f>
        <v>0</v>
      </c>
      <c r="E899" s="26">
        <f>COUNTIF(user_list!G:G,A899)</f>
        <v>0</v>
      </c>
      <c r="F899" s="48">
        <f t="shared" si="28"/>
        <v>6</v>
      </c>
      <c r="G899" s="48">
        <f t="shared" si="29"/>
        <v>2017</v>
      </c>
    </row>
    <row r="900" spans="1:7" x14ac:dyDescent="0.3">
      <c r="A900" s="51">
        <v>42903</v>
      </c>
      <c r="B900">
        <f>SUMIFS(user_list!O:O,user_list!F:F,"&lt;="&amp;A900,user_list!G:G,"&gt;="&amp;A900)</f>
        <v>0.17393984220907299</v>
      </c>
      <c r="C900">
        <f>SUMIFS(user_list!P:P,user_list!F:F,"&lt;="&amp;A900,user_list!G:G,"&gt;="&amp;A900)</f>
        <v>0.4437869822485207</v>
      </c>
      <c r="D900">
        <f>SUMIFS(user_list!O:O,user_list!F:F,"&lt;="&amp;A900,user_list!G:G,"&gt;="&amp;A900,user_list!I:I,days!G900)+SUMIFS(user_list!O:O,user_list!F:F,"&lt;="&amp;A900,user_list!G:G,"&gt;="&amp;A900,user_list!I:I,days!G900-1)</f>
        <v>0</v>
      </c>
      <c r="E900" s="26">
        <f>COUNTIF(user_list!G:G,A900)</f>
        <v>0</v>
      </c>
      <c r="F900" s="48">
        <f t="shared" si="28"/>
        <v>6</v>
      </c>
      <c r="G900" s="48">
        <f t="shared" si="29"/>
        <v>2017</v>
      </c>
    </row>
    <row r="901" spans="1:7" x14ac:dyDescent="0.3">
      <c r="A901" s="51">
        <v>42904</v>
      </c>
      <c r="B901">
        <f>SUMIFS(user_list!O:O,user_list!F:F,"&lt;="&amp;A901,user_list!G:G,"&gt;="&amp;A901)</f>
        <v>0.17393984220907299</v>
      </c>
      <c r="C901">
        <f>SUMIFS(user_list!P:P,user_list!F:F,"&lt;="&amp;A901,user_list!G:G,"&gt;="&amp;A901)</f>
        <v>0.4437869822485207</v>
      </c>
      <c r="D901">
        <f>SUMIFS(user_list!O:O,user_list!F:F,"&lt;="&amp;A901,user_list!G:G,"&gt;="&amp;A901,user_list!I:I,days!G901)+SUMIFS(user_list!O:O,user_list!F:F,"&lt;="&amp;A901,user_list!G:G,"&gt;="&amp;A901,user_list!I:I,days!G901-1)</f>
        <v>0</v>
      </c>
      <c r="E901" s="26">
        <f>COUNTIF(user_list!G:G,A901)</f>
        <v>0</v>
      </c>
      <c r="F901" s="48">
        <f t="shared" si="28"/>
        <v>6</v>
      </c>
      <c r="G901" s="48">
        <f t="shared" si="29"/>
        <v>2017</v>
      </c>
    </row>
    <row r="902" spans="1:7" x14ac:dyDescent="0.3">
      <c r="A902" s="51">
        <v>42905</v>
      </c>
      <c r="B902">
        <f>SUMIFS(user_list!O:O,user_list!F:F,"&lt;="&amp;A902,user_list!G:G,"&gt;="&amp;A902)</f>
        <v>0.17393984220907299</v>
      </c>
      <c r="C902">
        <f>SUMIFS(user_list!P:P,user_list!F:F,"&lt;="&amp;A902,user_list!G:G,"&gt;="&amp;A902)</f>
        <v>0.4437869822485207</v>
      </c>
      <c r="D902">
        <f>SUMIFS(user_list!O:O,user_list!F:F,"&lt;="&amp;A902,user_list!G:G,"&gt;="&amp;A902,user_list!I:I,days!G902)+SUMIFS(user_list!O:O,user_list!F:F,"&lt;="&amp;A902,user_list!G:G,"&gt;="&amp;A902,user_list!I:I,days!G902-1)</f>
        <v>0</v>
      </c>
      <c r="E902" s="26">
        <f>COUNTIF(user_list!G:G,A902)</f>
        <v>0</v>
      </c>
      <c r="F902" s="48">
        <f t="shared" si="28"/>
        <v>6</v>
      </c>
      <c r="G902" s="48">
        <f t="shared" si="29"/>
        <v>2017</v>
      </c>
    </row>
    <row r="903" spans="1:7" x14ac:dyDescent="0.3">
      <c r="A903" s="51">
        <v>42906</v>
      </c>
      <c r="B903">
        <f>SUMIFS(user_list!O:O,user_list!F:F,"&lt;="&amp;A903,user_list!G:G,"&gt;="&amp;A903)</f>
        <v>0.17393984220907299</v>
      </c>
      <c r="C903">
        <f>SUMIFS(user_list!P:P,user_list!F:F,"&lt;="&amp;A903,user_list!G:G,"&gt;="&amp;A903)</f>
        <v>0.4437869822485207</v>
      </c>
      <c r="D903">
        <f>SUMIFS(user_list!O:O,user_list!F:F,"&lt;="&amp;A903,user_list!G:G,"&gt;="&amp;A903,user_list!I:I,days!G903)+SUMIFS(user_list!O:O,user_list!F:F,"&lt;="&amp;A903,user_list!G:G,"&gt;="&amp;A903,user_list!I:I,days!G903-1)</f>
        <v>0</v>
      </c>
      <c r="E903" s="26">
        <f>COUNTIF(user_list!G:G,A903)</f>
        <v>0</v>
      </c>
      <c r="F903" s="48">
        <f t="shared" si="28"/>
        <v>6</v>
      </c>
      <c r="G903" s="48">
        <f t="shared" si="29"/>
        <v>2017</v>
      </c>
    </row>
    <row r="904" spans="1:7" x14ac:dyDescent="0.3">
      <c r="A904" s="51">
        <v>42907</v>
      </c>
      <c r="B904">
        <f>SUMIFS(user_list!O:O,user_list!F:F,"&lt;="&amp;A904,user_list!G:G,"&gt;="&amp;A904)</f>
        <v>0.17393984220907299</v>
      </c>
      <c r="C904">
        <f>SUMIFS(user_list!P:P,user_list!F:F,"&lt;="&amp;A904,user_list!G:G,"&gt;="&amp;A904)</f>
        <v>0.4437869822485207</v>
      </c>
      <c r="D904">
        <f>SUMIFS(user_list!O:O,user_list!F:F,"&lt;="&amp;A904,user_list!G:G,"&gt;="&amp;A904,user_list!I:I,days!G904)+SUMIFS(user_list!O:O,user_list!F:F,"&lt;="&amp;A904,user_list!G:G,"&gt;="&amp;A904,user_list!I:I,days!G904-1)</f>
        <v>0</v>
      </c>
      <c r="E904" s="26">
        <f>COUNTIF(user_list!G:G,A904)</f>
        <v>0</v>
      </c>
      <c r="F904" s="48">
        <f t="shared" si="28"/>
        <v>6</v>
      </c>
      <c r="G904" s="48">
        <f t="shared" si="29"/>
        <v>2017</v>
      </c>
    </row>
    <row r="905" spans="1:7" x14ac:dyDescent="0.3">
      <c r="A905" s="51">
        <v>42908</v>
      </c>
      <c r="B905">
        <f>SUMIFS(user_list!O:O,user_list!F:F,"&lt;="&amp;A905,user_list!G:G,"&gt;="&amp;A905)</f>
        <v>0.17393984220907299</v>
      </c>
      <c r="C905">
        <f>SUMIFS(user_list!P:P,user_list!F:F,"&lt;="&amp;A905,user_list!G:G,"&gt;="&amp;A905)</f>
        <v>0.4437869822485207</v>
      </c>
      <c r="D905">
        <f>SUMIFS(user_list!O:O,user_list!F:F,"&lt;="&amp;A905,user_list!G:G,"&gt;="&amp;A905,user_list!I:I,days!G905)+SUMIFS(user_list!O:O,user_list!F:F,"&lt;="&amp;A905,user_list!G:G,"&gt;="&amp;A905,user_list!I:I,days!G905-1)</f>
        <v>0</v>
      </c>
      <c r="E905" s="26">
        <f>COUNTIF(user_list!G:G,A905)</f>
        <v>0</v>
      </c>
      <c r="F905" s="48">
        <f t="shared" si="28"/>
        <v>6</v>
      </c>
      <c r="G905" s="48">
        <f t="shared" si="29"/>
        <v>2017</v>
      </c>
    </row>
    <row r="906" spans="1:7" x14ac:dyDescent="0.3">
      <c r="A906" s="51">
        <v>42909</v>
      </c>
      <c r="B906">
        <f>SUMIFS(user_list!O:O,user_list!F:F,"&lt;="&amp;A906,user_list!G:G,"&gt;="&amp;A906)</f>
        <v>0.17393984220907299</v>
      </c>
      <c r="C906">
        <f>SUMIFS(user_list!P:P,user_list!F:F,"&lt;="&amp;A906,user_list!G:G,"&gt;="&amp;A906)</f>
        <v>0.4437869822485207</v>
      </c>
      <c r="D906">
        <f>SUMIFS(user_list!O:O,user_list!F:F,"&lt;="&amp;A906,user_list!G:G,"&gt;="&amp;A906,user_list!I:I,days!G906)+SUMIFS(user_list!O:O,user_list!F:F,"&lt;="&amp;A906,user_list!G:G,"&gt;="&amp;A906,user_list!I:I,days!G906-1)</f>
        <v>0</v>
      </c>
      <c r="E906" s="26">
        <f>COUNTIF(user_list!G:G,A906)</f>
        <v>0</v>
      </c>
      <c r="F906" s="48">
        <f t="shared" si="28"/>
        <v>6</v>
      </c>
      <c r="G906" s="48">
        <f t="shared" si="29"/>
        <v>2017</v>
      </c>
    </row>
    <row r="907" spans="1:7" x14ac:dyDescent="0.3">
      <c r="A907" s="51">
        <v>42910</v>
      </c>
      <c r="B907">
        <f>SUMIFS(user_list!O:O,user_list!F:F,"&lt;="&amp;A907,user_list!G:G,"&gt;="&amp;A907)</f>
        <v>0.17393984220907299</v>
      </c>
      <c r="C907">
        <f>SUMIFS(user_list!P:P,user_list!F:F,"&lt;="&amp;A907,user_list!G:G,"&gt;="&amp;A907)</f>
        <v>0.4437869822485207</v>
      </c>
      <c r="D907">
        <f>SUMIFS(user_list!O:O,user_list!F:F,"&lt;="&amp;A907,user_list!G:G,"&gt;="&amp;A907,user_list!I:I,days!G907)+SUMIFS(user_list!O:O,user_list!F:F,"&lt;="&amp;A907,user_list!G:G,"&gt;="&amp;A907,user_list!I:I,days!G907-1)</f>
        <v>0</v>
      </c>
      <c r="E907" s="26">
        <f>COUNTIF(user_list!G:G,A907)</f>
        <v>0</v>
      </c>
      <c r="F907" s="48">
        <f t="shared" si="28"/>
        <v>6</v>
      </c>
      <c r="G907" s="48">
        <f t="shared" si="29"/>
        <v>2017</v>
      </c>
    </row>
    <row r="908" spans="1:7" x14ac:dyDescent="0.3">
      <c r="A908" s="51">
        <v>42911</v>
      </c>
      <c r="B908">
        <f>SUMIFS(user_list!O:O,user_list!F:F,"&lt;="&amp;A908,user_list!G:G,"&gt;="&amp;A908)</f>
        <v>0.17393984220907299</v>
      </c>
      <c r="C908">
        <f>SUMIFS(user_list!P:P,user_list!F:F,"&lt;="&amp;A908,user_list!G:G,"&gt;="&amp;A908)</f>
        <v>0.4437869822485207</v>
      </c>
      <c r="D908">
        <f>SUMIFS(user_list!O:O,user_list!F:F,"&lt;="&amp;A908,user_list!G:G,"&gt;="&amp;A908,user_list!I:I,days!G908)+SUMIFS(user_list!O:O,user_list!F:F,"&lt;="&amp;A908,user_list!G:G,"&gt;="&amp;A908,user_list!I:I,days!G908-1)</f>
        <v>0</v>
      </c>
      <c r="E908" s="26">
        <f>COUNTIF(user_list!G:G,A908)</f>
        <v>0</v>
      </c>
      <c r="F908" s="48">
        <f t="shared" si="28"/>
        <v>6</v>
      </c>
      <c r="G908" s="48">
        <f t="shared" si="29"/>
        <v>2017</v>
      </c>
    </row>
    <row r="909" spans="1:7" x14ac:dyDescent="0.3">
      <c r="A909" s="51">
        <v>42912</v>
      </c>
      <c r="B909">
        <f>SUMIFS(user_list!O:O,user_list!F:F,"&lt;="&amp;A909,user_list!G:G,"&gt;="&amp;A909)</f>
        <v>0.17393984220907299</v>
      </c>
      <c r="C909">
        <f>SUMIFS(user_list!P:P,user_list!F:F,"&lt;="&amp;A909,user_list!G:G,"&gt;="&amp;A909)</f>
        <v>0.4437869822485207</v>
      </c>
      <c r="D909">
        <f>SUMIFS(user_list!O:O,user_list!F:F,"&lt;="&amp;A909,user_list!G:G,"&gt;="&amp;A909,user_list!I:I,days!G909)+SUMIFS(user_list!O:O,user_list!F:F,"&lt;="&amp;A909,user_list!G:G,"&gt;="&amp;A909,user_list!I:I,days!G909-1)</f>
        <v>0</v>
      </c>
      <c r="E909" s="26">
        <f>COUNTIF(user_list!G:G,A909)</f>
        <v>0</v>
      </c>
      <c r="F909" s="48">
        <f t="shared" si="28"/>
        <v>6</v>
      </c>
      <c r="G909" s="48">
        <f t="shared" si="29"/>
        <v>2017</v>
      </c>
    </row>
    <row r="910" spans="1:7" x14ac:dyDescent="0.3">
      <c r="A910" s="51">
        <v>42913</v>
      </c>
      <c r="B910">
        <f>SUMIFS(user_list!O:O,user_list!F:F,"&lt;="&amp;A910,user_list!G:G,"&gt;="&amp;A910)</f>
        <v>0.17393984220907299</v>
      </c>
      <c r="C910">
        <f>SUMIFS(user_list!P:P,user_list!F:F,"&lt;="&amp;A910,user_list!G:G,"&gt;="&amp;A910)</f>
        <v>0.4437869822485207</v>
      </c>
      <c r="D910">
        <f>SUMIFS(user_list!O:O,user_list!F:F,"&lt;="&amp;A910,user_list!G:G,"&gt;="&amp;A910,user_list!I:I,days!G910)+SUMIFS(user_list!O:O,user_list!F:F,"&lt;="&amp;A910,user_list!G:G,"&gt;="&amp;A910,user_list!I:I,days!G910-1)</f>
        <v>0</v>
      </c>
      <c r="E910" s="26">
        <f>COUNTIF(user_list!G:G,A910)</f>
        <v>0</v>
      </c>
      <c r="F910" s="48">
        <f t="shared" si="28"/>
        <v>6</v>
      </c>
      <c r="G910" s="48">
        <f t="shared" si="29"/>
        <v>2017</v>
      </c>
    </row>
    <row r="911" spans="1:7" x14ac:dyDescent="0.3">
      <c r="A911" s="51">
        <v>42914</v>
      </c>
      <c r="B911">
        <f>SUMIFS(user_list!O:O,user_list!F:F,"&lt;="&amp;A911,user_list!G:G,"&gt;="&amp;A911)</f>
        <v>0.17393984220907299</v>
      </c>
      <c r="C911">
        <f>SUMIFS(user_list!P:P,user_list!F:F,"&lt;="&amp;A911,user_list!G:G,"&gt;="&amp;A911)</f>
        <v>0.4437869822485207</v>
      </c>
      <c r="D911">
        <f>SUMIFS(user_list!O:O,user_list!F:F,"&lt;="&amp;A911,user_list!G:G,"&gt;="&amp;A911,user_list!I:I,days!G911)+SUMIFS(user_list!O:O,user_list!F:F,"&lt;="&amp;A911,user_list!G:G,"&gt;="&amp;A911,user_list!I:I,days!G911-1)</f>
        <v>0</v>
      </c>
      <c r="E911" s="26">
        <f>COUNTIF(user_list!G:G,A911)</f>
        <v>0</v>
      </c>
      <c r="F911" s="48">
        <f t="shared" si="28"/>
        <v>6</v>
      </c>
      <c r="G911" s="48">
        <f t="shared" si="29"/>
        <v>2017</v>
      </c>
    </row>
    <row r="912" spans="1:7" x14ac:dyDescent="0.3">
      <c r="A912" s="51">
        <v>42915</v>
      </c>
      <c r="B912">
        <f>SUMIFS(user_list!O:O,user_list!F:F,"&lt;="&amp;A912,user_list!G:G,"&gt;="&amp;A912)</f>
        <v>0.17393984220907299</v>
      </c>
      <c r="C912">
        <f>SUMIFS(user_list!P:P,user_list!F:F,"&lt;="&amp;A912,user_list!G:G,"&gt;="&amp;A912)</f>
        <v>0.4437869822485207</v>
      </c>
      <c r="D912">
        <f>SUMIFS(user_list!O:O,user_list!F:F,"&lt;="&amp;A912,user_list!G:G,"&gt;="&amp;A912,user_list!I:I,days!G912)+SUMIFS(user_list!O:O,user_list!F:F,"&lt;="&amp;A912,user_list!G:G,"&gt;="&amp;A912,user_list!I:I,days!G912-1)</f>
        <v>0</v>
      </c>
      <c r="E912" s="26">
        <f>COUNTIF(user_list!G:G,A912)</f>
        <v>0</v>
      </c>
      <c r="F912" s="48">
        <f t="shared" si="28"/>
        <v>6</v>
      </c>
      <c r="G912" s="48">
        <f t="shared" si="29"/>
        <v>2017</v>
      </c>
    </row>
    <row r="913" spans="1:7" x14ac:dyDescent="0.3">
      <c r="A913" s="51">
        <v>42916</v>
      </c>
      <c r="B913">
        <f>SUMIFS(user_list!O:O,user_list!F:F,"&lt;="&amp;A913,user_list!G:G,"&gt;="&amp;A913)</f>
        <v>0.17393984220907299</v>
      </c>
      <c r="C913">
        <f>SUMIFS(user_list!P:P,user_list!F:F,"&lt;="&amp;A913,user_list!G:G,"&gt;="&amp;A913)</f>
        <v>0.4437869822485207</v>
      </c>
      <c r="D913">
        <f>SUMIFS(user_list!O:O,user_list!F:F,"&lt;="&amp;A913,user_list!G:G,"&gt;="&amp;A913,user_list!I:I,days!G913)+SUMIFS(user_list!O:O,user_list!F:F,"&lt;="&amp;A913,user_list!G:G,"&gt;="&amp;A913,user_list!I:I,days!G913-1)</f>
        <v>0</v>
      </c>
      <c r="E913" s="26">
        <f>COUNTIF(user_list!G:G,A913)</f>
        <v>0</v>
      </c>
      <c r="F913" s="48">
        <f t="shared" si="28"/>
        <v>6</v>
      </c>
      <c r="G913" s="48">
        <f t="shared" si="29"/>
        <v>2017</v>
      </c>
    </row>
    <row r="914" spans="1:7" x14ac:dyDescent="0.3">
      <c r="A914" s="51">
        <v>42917</v>
      </c>
      <c r="B914">
        <f>SUMIFS(user_list!O:O,user_list!F:F,"&lt;="&amp;A914,user_list!G:G,"&gt;="&amp;A914)</f>
        <v>0.17393984220907299</v>
      </c>
      <c r="C914">
        <f>SUMIFS(user_list!P:P,user_list!F:F,"&lt;="&amp;A914,user_list!G:G,"&gt;="&amp;A914)</f>
        <v>0.4437869822485207</v>
      </c>
      <c r="D914">
        <f>SUMIFS(user_list!O:O,user_list!F:F,"&lt;="&amp;A914,user_list!G:G,"&gt;="&amp;A914,user_list!I:I,days!G914)+SUMIFS(user_list!O:O,user_list!F:F,"&lt;="&amp;A914,user_list!G:G,"&gt;="&amp;A914,user_list!I:I,days!G914-1)</f>
        <v>0</v>
      </c>
      <c r="E914" s="26">
        <f>COUNTIF(user_list!G:G,A914)</f>
        <v>0</v>
      </c>
      <c r="F914" s="48">
        <f t="shared" si="28"/>
        <v>7</v>
      </c>
      <c r="G914" s="48">
        <f t="shared" si="29"/>
        <v>2017</v>
      </c>
    </row>
    <row r="915" spans="1:7" x14ac:dyDescent="0.3">
      <c r="A915" s="51">
        <v>42918</v>
      </c>
      <c r="B915">
        <f>SUMIFS(user_list!O:O,user_list!F:F,"&lt;="&amp;A915,user_list!G:G,"&gt;="&amp;A915)</f>
        <v>0.17393984220907299</v>
      </c>
      <c r="C915">
        <f>SUMIFS(user_list!P:P,user_list!F:F,"&lt;="&amp;A915,user_list!G:G,"&gt;="&amp;A915)</f>
        <v>0.4437869822485207</v>
      </c>
      <c r="D915">
        <f>SUMIFS(user_list!O:O,user_list!F:F,"&lt;="&amp;A915,user_list!G:G,"&gt;="&amp;A915,user_list!I:I,days!G915)+SUMIFS(user_list!O:O,user_list!F:F,"&lt;="&amp;A915,user_list!G:G,"&gt;="&amp;A915,user_list!I:I,days!G915-1)</f>
        <v>0</v>
      </c>
      <c r="E915" s="26">
        <f>COUNTIF(user_list!G:G,A915)</f>
        <v>0</v>
      </c>
      <c r="F915" s="48">
        <f t="shared" si="28"/>
        <v>7</v>
      </c>
      <c r="G915" s="48">
        <f t="shared" si="29"/>
        <v>2017</v>
      </c>
    </row>
    <row r="916" spans="1:7" x14ac:dyDescent="0.3">
      <c r="A916" s="51">
        <v>42919</v>
      </c>
      <c r="B916">
        <f>SUMIFS(user_list!O:O,user_list!F:F,"&lt;="&amp;A916,user_list!G:G,"&gt;="&amp;A916)</f>
        <v>0.17393984220907299</v>
      </c>
      <c r="C916">
        <f>SUMIFS(user_list!P:P,user_list!F:F,"&lt;="&amp;A916,user_list!G:G,"&gt;="&amp;A916)</f>
        <v>0.4437869822485207</v>
      </c>
      <c r="D916">
        <f>SUMIFS(user_list!O:O,user_list!F:F,"&lt;="&amp;A916,user_list!G:G,"&gt;="&amp;A916,user_list!I:I,days!G916)+SUMIFS(user_list!O:O,user_list!F:F,"&lt;="&amp;A916,user_list!G:G,"&gt;="&amp;A916,user_list!I:I,days!G916-1)</f>
        <v>0</v>
      </c>
      <c r="E916" s="26">
        <f>COUNTIF(user_list!G:G,A916)</f>
        <v>0</v>
      </c>
      <c r="F916" s="48">
        <f t="shared" si="28"/>
        <v>7</v>
      </c>
      <c r="G916" s="48">
        <f t="shared" si="29"/>
        <v>2017</v>
      </c>
    </row>
    <row r="917" spans="1:7" x14ac:dyDescent="0.3">
      <c r="A917" s="51">
        <v>42920</v>
      </c>
      <c r="B917">
        <f>SUMIFS(user_list!O:O,user_list!F:F,"&lt;="&amp;A917,user_list!G:G,"&gt;="&amp;A917)</f>
        <v>0.17393984220907299</v>
      </c>
      <c r="C917">
        <f>SUMIFS(user_list!P:P,user_list!F:F,"&lt;="&amp;A917,user_list!G:G,"&gt;="&amp;A917)</f>
        <v>0.4437869822485207</v>
      </c>
      <c r="D917">
        <f>SUMIFS(user_list!O:O,user_list!F:F,"&lt;="&amp;A917,user_list!G:G,"&gt;="&amp;A917,user_list!I:I,days!G917)+SUMIFS(user_list!O:O,user_list!F:F,"&lt;="&amp;A917,user_list!G:G,"&gt;="&amp;A917,user_list!I:I,days!G917-1)</f>
        <v>0</v>
      </c>
      <c r="E917" s="26">
        <f>COUNTIF(user_list!G:G,A917)</f>
        <v>0</v>
      </c>
      <c r="F917" s="48">
        <f t="shared" si="28"/>
        <v>7</v>
      </c>
      <c r="G917" s="48">
        <f t="shared" si="29"/>
        <v>2017</v>
      </c>
    </row>
    <row r="918" spans="1:7" x14ac:dyDescent="0.3">
      <c r="A918" s="51">
        <v>42921</v>
      </c>
      <c r="B918">
        <f>SUMIFS(user_list!O:O,user_list!F:F,"&lt;="&amp;A918,user_list!G:G,"&gt;="&amp;A918)</f>
        <v>0.17393984220907299</v>
      </c>
      <c r="C918">
        <f>SUMIFS(user_list!P:P,user_list!F:F,"&lt;="&amp;A918,user_list!G:G,"&gt;="&amp;A918)</f>
        <v>0.4437869822485207</v>
      </c>
      <c r="D918">
        <f>SUMIFS(user_list!O:O,user_list!F:F,"&lt;="&amp;A918,user_list!G:G,"&gt;="&amp;A918,user_list!I:I,days!G918)+SUMIFS(user_list!O:O,user_list!F:F,"&lt;="&amp;A918,user_list!G:G,"&gt;="&amp;A918,user_list!I:I,days!G918-1)</f>
        <v>0</v>
      </c>
      <c r="E918" s="26">
        <f>COUNTIF(user_list!G:G,A918)</f>
        <v>0</v>
      </c>
      <c r="F918" s="48">
        <f t="shared" si="28"/>
        <v>7</v>
      </c>
      <c r="G918" s="48">
        <f t="shared" si="29"/>
        <v>2017</v>
      </c>
    </row>
    <row r="919" spans="1:7" x14ac:dyDescent="0.3">
      <c r="A919" s="51">
        <v>42922</v>
      </c>
      <c r="B919">
        <f>SUMIFS(user_list!O:O,user_list!F:F,"&lt;="&amp;A919,user_list!G:G,"&gt;="&amp;A919)</f>
        <v>0.17393984220907299</v>
      </c>
      <c r="C919">
        <f>SUMIFS(user_list!P:P,user_list!F:F,"&lt;="&amp;A919,user_list!G:G,"&gt;="&amp;A919)</f>
        <v>0.4437869822485207</v>
      </c>
      <c r="D919">
        <f>SUMIFS(user_list!O:O,user_list!F:F,"&lt;="&amp;A919,user_list!G:G,"&gt;="&amp;A919,user_list!I:I,days!G919)+SUMIFS(user_list!O:O,user_list!F:F,"&lt;="&amp;A919,user_list!G:G,"&gt;="&amp;A919,user_list!I:I,days!G919-1)</f>
        <v>0</v>
      </c>
      <c r="E919" s="26">
        <f>COUNTIF(user_list!G:G,A919)</f>
        <v>0</v>
      </c>
      <c r="F919" s="48">
        <f t="shared" si="28"/>
        <v>7</v>
      </c>
      <c r="G919" s="48">
        <f t="shared" si="29"/>
        <v>2017</v>
      </c>
    </row>
    <row r="920" spans="1:7" x14ac:dyDescent="0.3">
      <c r="A920" s="51">
        <v>42923</v>
      </c>
      <c r="B920">
        <f>SUMIFS(user_list!O:O,user_list!F:F,"&lt;="&amp;A920,user_list!G:G,"&gt;="&amp;A920)</f>
        <v>0.17393984220907299</v>
      </c>
      <c r="C920">
        <f>SUMIFS(user_list!P:P,user_list!F:F,"&lt;="&amp;A920,user_list!G:G,"&gt;="&amp;A920)</f>
        <v>0.4437869822485207</v>
      </c>
      <c r="D920">
        <f>SUMIFS(user_list!O:O,user_list!F:F,"&lt;="&amp;A920,user_list!G:G,"&gt;="&amp;A920,user_list!I:I,days!G920)+SUMIFS(user_list!O:O,user_list!F:F,"&lt;="&amp;A920,user_list!G:G,"&gt;="&amp;A920,user_list!I:I,days!G920-1)</f>
        <v>0</v>
      </c>
      <c r="E920" s="26">
        <f>COUNTIF(user_list!G:G,A920)</f>
        <v>0</v>
      </c>
      <c r="F920" s="48">
        <f t="shared" si="28"/>
        <v>7</v>
      </c>
      <c r="G920" s="48">
        <f t="shared" si="29"/>
        <v>2017</v>
      </c>
    </row>
    <row r="921" spans="1:7" x14ac:dyDescent="0.3">
      <c r="A921" s="51">
        <v>42924</v>
      </c>
      <c r="B921">
        <f>SUMIFS(user_list!O:O,user_list!F:F,"&lt;="&amp;A921,user_list!G:G,"&gt;="&amp;A921)</f>
        <v>0.17393984220907299</v>
      </c>
      <c r="C921">
        <f>SUMIFS(user_list!P:P,user_list!F:F,"&lt;="&amp;A921,user_list!G:G,"&gt;="&amp;A921)</f>
        <v>0.4437869822485207</v>
      </c>
      <c r="D921">
        <f>SUMIFS(user_list!O:O,user_list!F:F,"&lt;="&amp;A921,user_list!G:G,"&gt;="&amp;A921,user_list!I:I,days!G921)+SUMIFS(user_list!O:O,user_list!F:F,"&lt;="&amp;A921,user_list!G:G,"&gt;="&amp;A921,user_list!I:I,days!G921-1)</f>
        <v>0</v>
      </c>
      <c r="E921" s="26">
        <f>COUNTIF(user_list!G:G,A921)</f>
        <v>0</v>
      </c>
      <c r="F921" s="48">
        <f t="shared" si="28"/>
        <v>7</v>
      </c>
      <c r="G921" s="48">
        <f t="shared" si="29"/>
        <v>2017</v>
      </c>
    </row>
    <row r="922" spans="1:7" x14ac:dyDescent="0.3">
      <c r="A922" s="51">
        <v>42925</v>
      </c>
      <c r="B922">
        <f>SUMIFS(user_list!O:O,user_list!F:F,"&lt;="&amp;A922,user_list!G:G,"&gt;="&amp;A922)</f>
        <v>0.17393984220907299</v>
      </c>
      <c r="C922">
        <f>SUMIFS(user_list!P:P,user_list!F:F,"&lt;="&amp;A922,user_list!G:G,"&gt;="&amp;A922)</f>
        <v>0.4437869822485207</v>
      </c>
      <c r="D922">
        <f>SUMIFS(user_list!O:O,user_list!F:F,"&lt;="&amp;A922,user_list!G:G,"&gt;="&amp;A922,user_list!I:I,days!G922)+SUMIFS(user_list!O:O,user_list!F:F,"&lt;="&amp;A922,user_list!G:G,"&gt;="&amp;A922,user_list!I:I,days!G922-1)</f>
        <v>0</v>
      </c>
      <c r="E922" s="26">
        <f>COUNTIF(user_list!G:G,A922)</f>
        <v>0</v>
      </c>
      <c r="F922" s="48">
        <f t="shared" si="28"/>
        <v>7</v>
      </c>
      <c r="G922" s="48">
        <f t="shared" si="29"/>
        <v>2017</v>
      </c>
    </row>
    <row r="923" spans="1:7" x14ac:dyDescent="0.3">
      <c r="A923" s="51">
        <v>42926</v>
      </c>
      <c r="B923">
        <f>SUMIFS(user_list!O:O,user_list!F:F,"&lt;="&amp;A923,user_list!G:G,"&gt;="&amp;A923)</f>
        <v>0.17393984220907299</v>
      </c>
      <c r="C923">
        <f>SUMIFS(user_list!P:P,user_list!F:F,"&lt;="&amp;A923,user_list!G:G,"&gt;="&amp;A923)</f>
        <v>0.4437869822485207</v>
      </c>
      <c r="D923">
        <f>SUMIFS(user_list!O:O,user_list!F:F,"&lt;="&amp;A923,user_list!G:G,"&gt;="&amp;A923,user_list!I:I,days!G923)+SUMIFS(user_list!O:O,user_list!F:F,"&lt;="&amp;A923,user_list!G:G,"&gt;="&amp;A923,user_list!I:I,days!G923-1)</f>
        <v>0</v>
      </c>
      <c r="E923" s="26">
        <f>COUNTIF(user_list!G:G,A923)</f>
        <v>0</v>
      </c>
      <c r="F923" s="48">
        <f t="shared" si="28"/>
        <v>7</v>
      </c>
      <c r="G923" s="48">
        <f t="shared" si="29"/>
        <v>2017</v>
      </c>
    </row>
    <row r="924" spans="1:7" x14ac:dyDescent="0.3">
      <c r="A924" s="51">
        <v>42927</v>
      </c>
      <c r="B924">
        <f>SUMIFS(user_list!O:O,user_list!F:F,"&lt;="&amp;A924,user_list!G:G,"&gt;="&amp;A924)</f>
        <v>0.17393984220907299</v>
      </c>
      <c r="C924">
        <f>SUMIFS(user_list!P:P,user_list!F:F,"&lt;="&amp;A924,user_list!G:G,"&gt;="&amp;A924)</f>
        <v>0.4437869822485207</v>
      </c>
      <c r="D924">
        <f>SUMIFS(user_list!O:O,user_list!F:F,"&lt;="&amp;A924,user_list!G:G,"&gt;="&amp;A924,user_list!I:I,days!G924)+SUMIFS(user_list!O:O,user_list!F:F,"&lt;="&amp;A924,user_list!G:G,"&gt;="&amp;A924,user_list!I:I,days!G924-1)</f>
        <v>0</v>
      </c>
      <c r="E924" s="26">
        <f>COUNTIF(user_list!G:G,A924)</f>
        <v>0</v>
      </c>
      <c r="F924" s="48">
        <f t="shared" si="28"/>
        <v>7</v>
      </c>
      <c r="G924" s="48">
        <f t="shared" si="29"/>
        <v>2017</v>
      </c>
    </row>
    <row r="925" spans="1:7" x14ac:dyDescent="0.3">
      <c r="A925" s="51">
        <v>42928</v>
      </c>
      <c r="B925">
        <f>SUMIFS(user_list!O:O,user_list!F:F,"&lt;="&amp;A925,user_list!G:G,"&gt;="&amp;A925)</f>
        <v>0.17393984220907299</v>
      </c>
      <c r="C925">
        <f>SUMIFS(user_list!P:P,user_list!F:F,"&lt;="&amp;A925,user_list!G:G,"&gt;="&amp;A925)</f>
        <v>0.4437869822485207</v>
      </c>
      <c r="D925">
        <f>SUMIFS(user_list!O:O,user_list!F:F,"&lt;="&amp;A925,user_list!G:G,"&gt;="&amp;A925,user_list!I:I,days!G925)+SUMIFS(user_list!O:O,user_list!F:F,"&lt;="&amp;A925,user_list!G:G,"&gt;="&amp;A925,user_list!I:I,days!G925-1)</f>
        <v>0</v>
      </c>
      <c r="E925" s="26">
        <f>COUNTIF(user_list!G:G,A925)</f>
        <v>0</v>
      </c>
      <c r="F925" s="48">
        <f t="shared" si="28"/>
        <v>7</v>
      </c>
      <c r="G925" s="48">
        <f t="shared" si="29"/>
        <v>2017</v>
      </c>
    </row>
    <row r="926" spans="1:7" x14ac:dyDescent="0.3">
      <c r="A926" s="51">
        <v>42929</v>
      </c>
      <c r="B926">
        <f>SUMIFS(user_list!O:O,user_list!F:F,"&lt;="&amp;A926,user_list!G:G,"&gt;="&amp;A926)</f>
        <v>0.17393984220907299</v>
      </c>
      <c r="C926">
        <f>SUMIFS(user_list!P:P,user_list!F:F,"&lt;="&amp;A926,user_list!G:G,"&gt;="&amp;A926)</f>
        <v>0.4437869822485207</v>
      </c>
      <c r="D926">
        <f>SUMIFS(user_list!O:O,user_list!F:F,"&lt;="&amp;A926,user_list!G:G,"&gt;="&amp;A926,user_list!I:I,days!G926)+SUMIFS(user_list!O:O,user_list!F:F,"&lt;="&amp;A926,user_list!G:G,"&gt;="&amp;A926,user_list!I:I,days!G926-1)</f>
        <v>0</v>
      </c>
      <c r="E926" s="26">
        <f>COUNTIF(user_list!G:G,A926)</f>
        <v>0</v>
      </c>
      <c r="F926" s="48">
        <f t="shared" si="28"/>
        <v>7</v>
      </c>
      <c r="G926" s="48">
        <f t="shared" si="29"/>
        <v>2017</v>
      </c>
    </row>
    <row r="927" spans="1:7" x14ac:dyDescent="0.3">
      <c r="A927" s="51">
        <v>42930</v>
      </c>
      <c r="B927">
        <f>SUMIFS(user_list!O:O,user_list!F:F,"&lt;="&amp;A927,user_list!G:G,"&gt;="&amp;A927)</f>
        <v>0.17393984220907299</v>
      </c>
      <c r="C927">
        <f>SUMIFS(user_list!P:P,user_list!F:F,"&lt;="&amp;A927,user_list!G:G,"&gt;="&amp;A927)</f>
        <v>0.4437869822485207</v>
      </c>
      <c r="D927">
        <f>SUMIFS(user_list!O:O,user_list!F:F,"&lt;="&amp;A927,user_list!G:G,"&gt;="&amp;A927,user_list!I:I,days!G927)+SUMIFS(user_list!O:O,user_list!F:F,"&lt;="&amp;A927,user_list!G:G,"&gt;="&amp;A927,user_list!I:I,days!G927-1)</f>
        <v>0</v>
      </c>
      <c r="E927" s="26">
        <f>COUNTIF(user_list!G:G,A927)</f>
        <v>0</v>
      </c>
      <c r="F927" s="48">
        <f t="shared" si="28"/>
        <v>7</v>
      </c>
      <c r="G927" s="48">
        <f t="shared" si="29"/>
        <v>2017</v>
      </c>
    </row>
    <row r="928" spans="1:7" x14ac:dyDescent="0.3">
      <c r="A928" s="51">
        <v>42931</v>
      </c>
      <c r="B928">
        <f>SUMIFS(user_list!O:O,user_list!F:F,"&lt;="&amp;A928,user_list!G:G,"&gt;="&amp;A928)</f>
        <v>0.17393984220907299</v>
      </c>
      <c r="C928">
        <f>SUMIFS(user_list!P:P,user_list!F:F,"&lt;="&amp;A928,user_list!G:G,"&gt;="&amp;A928)</f>
        <v>0.4437869822485207</v>
      </c>
      <c r="D928">
        <f>SUMIFS(user_list!O:O,user_list!F:F,"&lt;="&amp;A928,user_list!G:G,"&gt;="&amp;A928,user_list!I:I,days!G928)+SUMIFS(user_list!O:O,user_list!F:F,"&lt;="&amp;A928,user_list!G:G,"&gt;="&amp;A928,user_list!I:I,days!G928-1)</f>
        <v>0</v>
      </c>
      <c r="E928" s="26">
        <f>COUNTIF(user_list!G:G,A928)</f>
        <v>0</v>
      </c>
      <c r="F928" s="48">
        <f t="shared" si="28"/>
        <v>7</v>
      </c>
      <c r="G928" s="48">
        <f t="shared" si="29"/>
        <v>2017</v>
      </c>
    </row>
    <row r="929" spans="1:7" x14ac:dyDescent="0.3">
      <c r="A929" s="51">
        <v>42932</v>
      </c>
      <c r="B929">
        <f>SUMIFS(user_list!O:O,user_list!F:F,"&lt;="&amp;A929,user_list!G:G,"&gt;="&amp;A929)</f>
        <v>0.17393984220907299</v>
      </c>
      <c r="C929">
        <f>SUMIFS(user_list!P:P,user_list!F:F,"&lt;="&amp;A929,user_list!G:G,"&gt;="&amp;A929)</f>
        <v>0.4437869822485207</v>
      </c>
      <c r="D929">
        <f>SUMIFS(user_list!O:O,user_list!F:F,"&lt;="&amp;A929,user_list!G:G,"&gt;="&amp;A929,user_list!I:I,days!G929)+SUMIFS(user_list!O:O,user_list!F:F,"&lt;="&amp;A929,user_list!G:G,"&gt;="&amp;A929,user_list!I:I,days!G929-1)</f>
        <v>0</v>
      </c>
      <c r="E929" s="26">
        <f>COUNTIF(user_list!G:G,A929)</f>
        <v>0</v>
      </c>
      <c r="F929" s="48">
        <f t="shared" si="28"/>
        <v>7</v>
      </c>
      <c r="G929" s="48">
        <f t="shared" si="29"/>
        <v>2017</v>
      </c>
    </row>
    <row r="930" spans="1:7" x14ac:dyDescent="0.3">
      <c r="A930" s="51">
        <v>42933</v>
      </c>
      <c r="B930">
        <f>SUMIFS(user_list!O:O,user_list!F:F,"&lt;="&amp;A930,user_list!G:G,"&gt;="&amp;A930)</f>
        <v>0.17393984220907299</v>
      </c>
      <c r="C930">
        <f>SUMIFS(user_list!P:P,user_list!F:F,"&lt;="&amp;A930,user_list!G:G,"&gt;="&amp;A930)</f>
        <v>0.4437869822485207</v>
      </c>
      <c r="D930">
        <f>SUMIFS(user_list!O:O,user_list!F:F,"&lt;="&amp;A930,user_list!G:G,"&gt;="&amp;A930,user_list!I:I,days!G930)+SUMIFS(user_list!O:O,user_list!F:F,"&lt;="&amp;A930,user_list!G:G,"&gt;="&amp;A930,user_list!I:I,days!G930-1)</f>
        <v>0</v>
      </c>
      <c r="E930" s="26">
        <f>COUNTIF(user_list!G:G,A930)</f>
        <v>0</v>
      </c>
      <c r="F930" s="48">
        <f t="shared" si="28"/>
        <v>7</v>
      </c>
      <c r="G930" s="48">
        <f t="shared" si="29"/>
        <v>2017</v>
      </c>
    </row>
    <row r="931" spans="1:7" x14ac:dyDescent="0.3">
      <c r="A931" s="51">
        <v>42934</v>
      </c>
      <c r="B931">
        <f>SUMIFS(user_list!O:O,user_list!F:F,"&lt;="&amp;A931,user_list!G:G,"&gt;="&amp;A931)</f>
        <v>0.17393984220907299</v>
      </c>
      <c r="C931">
        <f>SUMIFS(user_list!P:P,user_list!F:F,"&lt;="&amp;A931,user_list!G:G,"&gt;="&amp;A931)</f>
        <v>0.4437869822485207</v>
      </c>
      <c r="D931">
        <f>SUMIFS(user_list!O:O,user_list!F:F,"&lt;="&amp;A931,user_list!G:G,"&gt;="&amp;A931,user_list!I:I,days!G931)+SUMIFS(user_list!O:O,user_list!F:F,"&lt;="&amp;A931,user_list!G:G,"&gt;="&amp;A931,user_list!I:I,days!G931-1)</f>
        <v>0</v>
      </c>
      <c r="E931" s="26">
        <f>COUNTIF(user_list!G:G,A931)</f>
        <v>0</v>
      </c>
      <c r="F931" s="48">
        <f t="shared" si="28"/>
        <v>7</v>
      </c>
      <c r="G931" s="48">
        <f t="shared" si="29"/>
        <v>2017</v>
      </c>
    </row>
    <row r="932" spans="1:7" x14ac:dyDescent="0.3">
      <c r="A932" s="51">
        <v>42935</v>
      </c>
      <c r="B932">
        <f>SUMIFS(user_list!O:O,user_list!F:F,"&lt;="&amp;A932,user_list!G:G,"&gt;="&amp;A932)</f>
        <v>0.17393984220907299</v>
      </c>
      <c r="C932">
        <f>SUMIFS(user_list!P:P,user_list!F:F,"&lt;="&amp;A932,user_list!G:G,"&gt;="&amp;A932)</f>
        <v>0.4437869822485207</v>
      </c>
      <c r="D932">
        <f>SUMIFS(user_list!O:O,user_list!F:F,"&lt;="&amp;A932,user_list!G:G,"&gt;="&amp;A932,user_list!I:I,days!G932)+SUMIFS(user_list!O:O,user_list!F:F,"&lt;="&amp;A932,user_list!G:G,"&gt;="&amp;A932,user_list!I:I,days!G932-1)</f>
        <v>0</v>
      </c>
      <c r="E932" s="26">
        <f>COUNTIF(user_list!G:G,A932)</f>
        <v>0</v>
      </c>
      <c r="F932" s="48">
        <f t="shared" si="28"/>
        <v>7</v>
      </c>
      <c r="G932" s="48">
        <f t="shared" si="29"/>
        <v>2017</v>
      </c>
    </row>
    <row r="933" spans="1:7" x14ac:dyDescent="0.3">
      <c r="A933" s="51">
        <v>42936</v>
      </c>
      <c r="B933">
        <f>SUMIFS(user_list!O:O,user_list!F:F,"&lt;="&amp;A933,user_list!G:G,"&gt;="&amp;A933)</f>
        <v>0.17393984220907299</v>
      </c>
      <c r="C933">
        <f>SUMIFS(user_list!P:P,user_list!F:F,"&lt;="&amp;A933,user_list!G:G,"&gt;="&amp;A933)</f>
        <v>0.4437869822485207</v>
      </c>
      <c r="D933">
        <f>SUMIFS(user_list!O:O,user_list!F:F,"&lt;="&amp;A933,user_list!G:G,"&gt;="&amp;A933,user_list!I:I,days!G933)+SUMIFS(user_list!O:O,user_list!F:F,"&lt;="&amp;A933,user_list!G:G,"&gt;="&amp;A933,user_list!I:I,days!G933-1)</f>
        <v>0</v>
      </c>
      <c r="E933" s="26">
        <f>COUNTIF(user_list!G:G,A933)</f>
        <v>0</v>
      </c>
      <c r="F933" s="48">
        <f t="shared" si="28"/>
        <v>7</v>
      </c>
      <c r="G933" s="48">
        <f t="shared" si="29"/>
        <v>2017</v>
      </c>
    </row>
    <row r="934" spans="1:7" x14ac:dyDescent="0.3">
      <c r="A934" s="51">
        <v>42937</v>
      </c>
      <c r="B934">
        <f>SUMIFS(user_list!O:O,user_list!F:F,"&lt;="&amp;A934,user_list!G:G,"&gt;="&amp;A934)</f>
        <v>0.17393984220907299</v>
      </c>
      <c r="C934">
        <f>SUMIFS(user_list!P:P,user_list!F:F,"&lt;="&amp;A934,user_list!G:G,"&gt;="&amp;A934)</f>
        <v>0.4437869822485207</v>
      </c>
      <c r="D934">
        <f>SUMIFS(user_list!O:O,user_list!F:F,"&lt;="&amp;A934,user_list!G:G,"&gt;="&amp;A934,user_list!I:I,days!G934)+SUMIFS(user_list!O:O,user_list!F:F,"&lt;="&amp;A934,user_list!G:G,"&gt;="&amp;A934,user_list!I:I,days!G934-1)</f>
        <v>0</v>
      </c>
      <c r="E934" s="26">
        <f>COUNTIF(user_list!G:G,A934)</f>
        <v>0</v>
      </c>
      <c r="F934" s="48">
        <f t="shared" si="28"/>
        <v>7</v>
      </c>
      <c r="G934" s="48">
        <f t="shared" si="29"/>
        <v>2017</v>
      </c>
    </row>
    <row r="935" spans="1:7" x14ac:dyDescent="0.3">
      <c r="A935" s="51">
        <v>42938</v>
      </c>
      <c r="B935">
        <f>SUMIFS(user_list!O:O,user_list!F:F,"&lt;="&amp;A935,user_list!G:G,"&gt;="&amp;A935)</f>
        <v>0.17393984220907299</v>
      </c>
      <c r="C935">
        <f>SUMIFS(user_list!P:P,user_list!F:F,"&lt;="&amp;A935,user_list!G:G,"&gt;="&amp;A935)</f>
        <v>0.4437869822485207</v>
      </c>
      <c r="D935">
        <f>SUMIFS(user_list!O:O,user_list!F:F,"&lt;="&amp;A935,user_list!G:G,"&gt;="&amp;A935,user_list!I:I,days!G935)+SUMIFS(user_list!O:O,user_list!F:F,"&lt;="&amp;A935,user_list!G:G,"&gt;="&amp;A935,user_list!I:I,days!G935-1)</f>
        <v>0</v>
      </c>
      <c r="E935" s="26">
        <f>COUNTIF(user_list!G:G,A935)</f>
        <v>0</v>
      </c>
      <c r="F935" s="48">
        <f t="shared" si="28"/>
        <v>7</v>
      </c>
      <c r="G935" s="48">
        <f t="shared" si="29"/>
        <v>2017</v>
      </c>
    </row>
    <row r="936" spans="1:7" x14ac:dyDescent="0.3">
      <c r="A936" s="51">
        <v>42939</v>
      </c>
      <c r="B936">
        <f>SUMIFS(user_list!O:O,user_list!F:F,"&lt;="&amp;A936,user_list!G:G,"&gt;="&amp;A936)</f>
        <v>0.17393984220907299</v>
      </c>
      <c r="C936">
        <f>SUMIFS(user_list!P:P,user_list!F:F,"&lt;="&amp;A936,user_list!G:G,"&gt;="&amp;A936)</f>
        <v>0.4437869822485207</v>
      </c>
      <c r="D936">
        <f>SUMIFS(user_list!O:O,user_list!F:F,"&lt;="&amp;A936,user_list!G:G,"&gt;="&amp;A936,user_list!I:I,days!G936)+SUMIFS(user_list!O:O,user_list!F:F,"&lt;="&amp;A936,user_list!G:G,"&gt;="&amp;A936,user_list!I:I,days!G936-1)</f>
        <v>0</v>
      </c>
      <c r="E936" s="26">
        <f>COUNTIF(user_list!G:G,A936)</f>
        <v>0</v>
      </c>
      <c r="F936" s="48">
        <f t="shared" si="28"/>
        <v>7</v>
      </c>
      <c r="G936" s="48">
        <f t="shared" si="29"/>
        <v>2017</v>
      </c>
    </row>
    <row r="937" spans="1:7" x14ac:dyDescent="0.3">
      <c r="A937" s="51">
        <v>42940</v>
      </c>
      <c r="B937">
        <f>SUMIFS(user_list!O:O,user_list!F:F,"&lt;="&amp;A937,user_list!G:G,"&gt;="&amp;A937)</f>
        <v>0.17393984220907299</v>
      </c>
      <c r="C937">
        <f>SUMIFS(user_list!P:P,user_list!F:F,"&lt;="&amp;A937,user_list!G:G,"&gt;="&amp;A937)</f>
        <v>0.4437869822485207</v>
      </c>
      <c r="D937">
        <f>SUMIFS(user_list!O:O,user_list!F:F,"&lt;="&amp;A937,user_list!G:G,"&gt;="&amp;A937,user_list!I:I,days!G937)+SUMIFS(user_list!O:O,user_list!F:F,"&lt;="&amp;A937,user_list!G:G,"&gt;="&amp;A937,user_list!I:I,days!G937-1)</f>
        <v>0</v>
      </c>
      <c r="E937" s="26">
        <f>COUNTIF(user_list!G:G,A937)</f>
        <v>0</v>
      </c>
      <c r="F937" s="48">
        <f t="shared" si="28"/>
        <v>7</v>
      </c>
      <c r="G937" s="48">
        <f t="shared" si="29"/>
        <v>2017</v>
      </c>
    </row>
    <row r="938" spans="1:7" x14ac:dyDescent="0.3">
      <c r="A938" s="51">
        <v>42941</v>
      </c>
      <c r="B938">
        <f>SUMIFS(user_list!O:O,user_list!F:F,"&lt;="&amp;A938,user_list!G:G,"&gt;="&amp;A938)</f>
        <v>0.17393984220907299</v>
      </c>
      <c r="C938">
        <f>SUMIFS(user_list!P:P,user_list!F:F,"&lt;="&amp;A938,user_list!G:G,"&gt;="&amp;A938)</f>
        <v>0.4437869822485207</v>
      </c>
      <c r="D938">
        <f>SUMIFS(user_list!O:O,user_list!F:F,"&lt;="&amp;A938,user_list!G:G,"&gt;="&amp;A938,user_list!I:I,days!G938)+SUMIFS(user_list!O:O,user_list!F:F,"&lt;="&amp;A938,user_list!G:G,"&gt;="&amp;A938,user_list!I:I,days!G938-1)</f>
        <v>0</v>
      </c>
      <c r="E938" s="26">
        <f>COUNTIF(user_list!G:G,A938)</f>
        <v>0</v>
      </c>
      <c r="F938" s="48">
        <f t="shared" si="28"/>
        <v>7</v>
      </c>
      <c r="G938" s="48">
        <f t="shared" si="29"/>
        <v>2017</v>
      </c>
    </row>
    <row r="939" spans="1:7" x14ac:dyDescent="0.3">
      <c r="A939" s="51">
        <v>42942</v>
      </c>
      <c r="B939">
        <f>SUMIFS(user_list!O:O,user_list!F:F,"&lt;="&amp;A939,user_list!G:G,"&gt;="&amp;A939)</f>
        <v>0.17393984220907299</v>
      </c>
      <c r="C939">
        <f>SUMIFS(user_list!P:P,user_list!F:F,"&lt;="&amp;A939,user_list!G:G,"&gt;="&amp;A939)</f>
        <v>0.4437869822485207</v>
      </c>
      <c r="D939">
        <f>SUMIFS(user_list!O:O,user_list!F:F,"&lt;="&amp;A939,user_list!G:G,"&gt;="&amp;A939,user_list!I:I,days!G939)+SUMIFS(user_list!O:O,user_list!F:F,"&lt;="&amp;A939,user_list!G:G,"&gt;="&amp;A939,user_list!I:I,days!G939-1)</f>
        <v>0</v>
      </c>
      <c r="E939" s="26">
        <f>COUNTIF(user_list!G:G,A939)</f>
        <v>0</v>
      </c>
      <c r="F939" s="48">
        <f t="shared" si="28"/>
        <v>7</v>
      </c>
      <c r="G939" s="48">
        <f t="shared" si="29"/>
        <v>2017</v>
      </c>
    </row>
    <row r="940" spans="1:7" x14ac:dyDescent="0.3">
      <c r="A940" s="51">
        <v>42943</v>
      </c>
      <c r="B940">
        <f>SUMIFS(user_list!O:O,user_list!F:F,"&lt;="&amp;A940,user_list!G:G,"&gt;="&amp;A940)</f>
        <v>0.17393984220907299</v>
      </c>
      <c r="C940">
        <f>SUMIFS(user_list!P:P,user_list!F:F,"&lt;="&amp;A940,user_list!G:G,"&gt;="&amp;A940)</f>
        <v>0.4437869822485207</v>
      </c>
      <c r="D940">
        <f>SUMIFS(user_list!O:O,user_list!F:F,"&lt;="&amp;A940,user_list!G:G,"&gt;="&amp;A940,user_list!I:I,days!G940)+SUMIFS(user_list!O:O,user_list!F:F,"&lt;="&amp;A940,user_list!G:G,"&gt;="&amp;A940,user_list!I:I,days!G940-1)</f>
        <v>0</v>
      </c>
      <c r="E940" s="26">
        <f>COUNTIF(user_list!G:G,A940)</f>
        <v>0</v>
      </c>
      <c r="F940" s="48">
        <f t="shared" si="28"/>
        <v>7</v>
      </c>
      <c r="G940" s="48">
        <f t="shared" si="29"/>
        <v>2017</v>
      </c>
    </row>
    <row r="941" spans="1:7" x14ac:dyDescent="0.3">
      <c r="A941" s="51">
        <v>42944</v>
      </c>
      <c r="B941">
        <f>SUMIFS(user_list!O:O,user_list!F:F,"&lt;="&amp;A941,user_list!G:G,"&gt;="&amp;A941)</f>
        <v>0.17393984220907299</v>
      </c>
      <c r="C941">
        <f>SUMIFS(user_list!P:P,user_list!F:F,"&lt;="&amp;A941,user_list!G:G,"&gt;="&amp;A941)</f>
        <v>0.4437869822485207</v>
      </c>
      <c r="D941">
        <f>SUMIFS(user_list!O:O,user_list!F:F,"&lt;="&amp;A941,user_list!G:G,"&gt;="&amp;A941,user_list!I:I,days!G941)+SUMIFS(user_list!O:O,user_list!F:F,"&lt;="&amp;A941,user_list!G:G,"&gt;="&amp;A941,user_list!I:I,days!G941-1)</f>
        <v>0</v>
      </c>
      <c r="E941" s="26">
        <f>COUNTIF(user_list!G:G,A941)</f>
        <v>0</v>
      </c>
      <c r="F941" s="48">
        <f t="shared" si="28"/>
        <v>7</v>
      </c>
      <c r="G941" s="48">
        <f t="shared" si="29"/>
        <v>2017</v>
      </c>
    </row>
    <row r="942" spans="1:7" x14ac:dyDescent="0.3">
      <c r="A942" s="51">
        <v>42945</v>
      </c>
      <c r="B942">
        <f>SUMIFS(user_list!O:O,user_list!F:F,"&lt;="&amp;A942,user_list!G:G,"&gt;="&amp;A942)</f>
        <v>0.17393984220907299</v>
      </c>
      <c r="C942">
        <f>SUMIFS(user_list!P:P,user_list!F:F,"&lt;="&amp;A942,user_list!G:G,"&gt;="&amp;A942)</f>
        <v>0.4437869822485207</v>
      </c>
      <c r="D942">
        <f>SUMIFS(user_list!O:O,user_list!F:F,"&lt;="&amp;A942,user_list!G:G,"&gt;="&amp;A942,user_list!I:I,days!G942)+SUMIFS(user_list!O:O,user_list!F:F,"&lt;="&amp;A942,user_list!G:G,"&gt;="&amp;A942,user_list!I:I,days!G942-1)</f>
        <v>0</v>
      </c>
      <c r="E942" s="26">
        <f>COUNTIF(user_list!G:G,A942)</f>
        <v>0</v>
      </c>
      <c r="F942" s="48">
        <f t="shared" si="28"/>
        <v>7</v>
      </c>
      <c r="G942" s="48">
        <f t="shared" si="29"/>
        <v>2017</v>
      </c>
    </row>
    <row r="943" spans="1:7" x14ac:dyDescent="0.3">
      <c r="A943" s="51">
        <v>42946</v>
      </c>
      <c r="B943">
        <f>SUMIFS(user_list!O:O,user_list!F:F,"&lt;="&amp;A943,user_list!G:G,"&gt;="&amp;A943)</f>
        <v>0.17393984220907299</v>
      </c>
      <c r="C943">
        <f>SUMIFS(user_list!P:P,user_list!F:F,"&lt;="&amp;A943,user_list!G:G,"&gt;="&amp;A943)</f>
        <v>0.4437869822485207</v>
      </c>
      <c r="D943">
        <f>SUMIFS(user_list!O:O,user_list!F:F,"&lt;="&amp;A943,user_list!G:G,"&gt;="&amp;A943,user_list!I:I,days!G943)+SUMIFS(user_list!O:O,user_list!F:F,"&lt;="&amp;A943,user_list!G:G,"&gt;="&amp;A943,user_list!I:I,days!G943-1)</f>
        <v>0</v>
      </c>
      <c r="E943" s="26">
        <f>COUNTIF(user_list!G:G,A943)</f>
        <v>0</v>
      </c>
      <c r="F943" s="48">
        <f t="shared" si="28"/>
        <v>7</v>
      </c>
      <c r="G943" s="48">
        <f t="shared" si="29"/>
        <v>2017</v>
      </c>
    </row>
    <row r="944" spans="1:7" x14ac:dyDescent="0.3">
      <c r="A944" s="51">
        <v>42947</v>
      </c>
      <c r="B944">
        <f>SUMIFS(user_list!O:O,user_list!F:F,"&lt;="&amp;A944,user_list!G:G,"&gt;="&amp;A944)</f>
        <v>0.17393984220907299</v>
      </c>
      <c r="C944">
        <f>SUMIFS(user_list!P:P,user_list!F:F,"&lt;="&amp;A944,user_list!G:G,"&gt;="&amp;A944)</f>
        <v>0.4437869822485207</v>
      </c>
      <c r="D944">
        <f>SUMIFS(user_list!O:O,user_list!F:F,"&lt;="&amp;A944,user_list!G:G,"&gt;="&amp;A944,user_list!I:I,days!G944)+SUMIFS(user_list!O:O,user_list!F:F,"&lt;="&amp;A944,user_list!G:G,"&gt;="&amp;A944,user_list!I:I,days!G944-1)</f>
        <v>0</v>
      </c>
      <c r="E944" s="26">
        <f>COUNTIF(user_list!G:G,A944)</f>
        <v>0</v>
      </c>
      <c r="F944" s="48">
        <f t="shared" si="28"/>
        <v>7</v>
      </c>
      <c r="G944" s="48">
        <f t="shared" si="29"/>
        <v>2017</v>
      </c>
    </row>
    <row r="945" spans="1:7" x14ac:dyDescent="0.3">
      <c r="A945" s="51">
        <v>42948</v>
      </c>
      <c r="B945">
        <f>SUMIFS(user_list!O:O,user_list!F:F,"&lt;="&amp;A945,user_list!G:G,"&gt;="&amp;A945)</f>
        <v>0.17393984220907299</v>
      </c>
      <c r="C945">
        <f>SUMIFS(user_list!P:P,user_list!F:F,"&lt;="&amp;A945,user_list!G:G,"&gt;="&amp;A945)</f>
        <v>0.4437869822485207</v>
      </c>
      <c r="D945">
        <f>SUMIFS(user_list!O:O,user_list!F:F,"&lt;="&amp;A945,user_list!G:G,"&gt;="&amp;A945,user_list!I:I,days!G945)+SUMIFS(user_list!O:O,user_list!F:F,"&lt;="&amp;A945,user_list!G:G,"&gt;="&amp;A945,user_list!I:I,days!G945-1)</f>
        <v>0</v>
      </c>
      <c r="E945" s="26">
        <f>COUNTIF(user_list!G:G,A945)</f>
        <v>0</v>
      </c>
      <c r="F945" s="48">
        <f t="shared" si="28"/>
        <v>8</v>
      </c>
      <c r="G945" s="48">
        <f t="shared" si="29"/>
        <v>2017</v>
      </c>
    </row>
    <row r="946" spans="1:7" x14ac:dyDescent="0.3">
      <c r="A946" s="51">
        <v>42949</v>
      </c>
      <c r="B946">
        <f>SUMIFS(user_list!O:O,user_list!F:F,"&lt;="&amp;A946,user_list!G:G,"&gt;="&amp;A946)</f>
        <v>0.17393984220907299</v>
      </c>
      <c r="C946">
        <f>SUMIFS(user_list!P:P,user_list!F:F,"&lt;="&amp;A946,user_list!G:G,"&gt;="&amp;A946)</f>
        <v>0.4437869822485207</v>
      </c>
      <c r="D946">
        <f>SUMIFS(user_list!O:O,user_list!F:F,"&lt;="&amp;A946,user_list!G:G,"&gt;="&amp;A946,user_list!I:I,days!G946)+SUMIFS(user_list!O:O,user_list!F:F,"&lt;="&amp;A946,user_list!G:G,"&gt;="&amp;A946,user_list!I:I,days!G946-1)</f>
        <v>0</v>
      </c>
      <c r="E946" s="26">
        <f>COUNTIF(user_list!G:G,A946)</f>
        <v>0</v>
      </c>
      <c r="F946" s="48">
        <f t="shared" si="28"/>
        <v>8</v>
      </c>
      <c r="G946" s="48">
        <f t="shared" si="29"/>
        <v>2017</v>
      </c>
    </row>
    <row r="947" spans="1:7" x14ac:dyDescent="0.3">
      <c r="A947" s="51">
        <v>42950</v>
      </c>
      <c r="B947">
        <f>SUMIFS(user_list!O:O,user_list!F:F,"&lt;="&amp;A947,user_list!G:G,"&gt;="&amp;A947)</f>
        <v>0.17393984220907299</v>
      </c>
      <c r="C947">
        <f>SUMIFS(user_list!P:P,user_list!F:F,"&lt;="&amp;A947,user_list!G:G,"&gt;="&amp;A947)</f>
        <v>0.4437869822485207</v>
      </c>
      <c r="D947">
        <f>SUMIFS(user_list!O:O,user_list!F:F,"&lt;="&amp;A947,user_list!G:G,"&gt;="&amp;A947,user_list!I:I,days!G947)+SUMIFS(user_list!O:O,user_list!F:F,"&lt;="&amp;A947,user_list!G:G,"&gt;="&amp;A947,user_list!I:I,days!G947-1)</f>
        <v>0</v>
      </c>
      <c r="E947" s="26">
        <f>COUNTIF(user_list!G:G,A947)</f>
        <v>0</v>
      </c>
      <c r="F947" s="48">
        <f t="shared" si="28"/>
        <v>8</v>
      </c>
      <c r="G947" s="48">
        <f t="shared" si="29"/>
        <v>2017</v>
      </c>
    </row>
    <row r="948" spans="1:7" x14ac:dyDescent="0.3">
      <c r="A948" s="51">
        <v>42951</v>
      </c>
      <c r="B948">
        <f>SUMIFS(user_list!O:O,user_list!F:F,"&lt;="&amp;A948,user_list!G:G,"&gt;="&amp;A948)</f>
        <v>0.17393984220907299</v>
      </c>
      <c r="C948">
        <f>SUMIFS(user_list!P:P,user_list!F:F,"&lt;="&amp;A948,user_list!G:G,"&gt;="&amp;A948)</f>
        <v>0.4437869822485207</v>
      </c>
      <c r="D948">
        <f>SUMIFS(user_list!O:O,user_list!F:F,"&lt;="&amp;A948,user_list!G:G,"&gt;="&amp;A948,user_list!I:I,days!G948)+SUMIFS(user_list!O:O,user_list!F:F,"&lt;="&amp;A948,user_list!G:G,"&gt;="&amp;A948,user_list!I:I,days!G948-1)</f>
        <v>0</v>
      </c>
      <c r="E948" s="26">
        <f>COUNTIF(user_list!G:G,A948)</f>
        <v>0</v>
      </c>
      <c r="F948" s="48">
        <f t="shared" si="28"/>
        <v>8</v>
      </c>
      <c r="G948" s="48">
        <f t="shared" si="29"/>
        <v>2017</v>
      </c>
    </row>
    <row r="949" spans="1:7" x14ac:dyDescent="0.3">
      <c r="A949" s="51">
        <v>42952</v>
      </c>
      <c r="B949">
        <f>SUMIFS(user_list!O:O,user_list!F:F,"&lt;="&amp;A949,user_list!G:G,"&gt;="&amp;A949)</f>
        <v>0.17393984220907299</v>
      </c>
      <c r="C949">
        <f>SUMIFS(user_list!P:P,user_list!F:F,"&lt;="&amp;A949,user_list!G:G,"&gt;="&amp;A949)</f>
        <v>0.4437869822485207</v>
      </c>
      <c r="D949">
        <f>SUMIFS(user_list!O:O,user_list!F:F,"&lt;="&amp;A949,user_list!G:G,"&gt;="&amp;A949,user_list!I:I,days!G949)+SUMIFS(user_list!O:O,user_list!F:F,"&lt;="&amp;A949,user_list!G:G,"&gt;="&amp;A949,user_list!I:I,days!G949-1)</f>
        <v>0</v>
      </c>
      <c r="E949" s="26">
        <f>COUNTIF(user_list!G:G,A949)</f>
        <v>0</v>
      </c>
      <c r="F949" s="48">
        <f t="shared" si="28"/>
        <v>8</v>
      </c>
      <c r="G949" s="48">
        <f t="shared" si="29"/>
        <v>2017</v>
      </c>
    </row>
    <row r="950" spans="1:7" x14ac:dyDescent="0.3">
      <c r="A950" s="51">
        <v>42953</v>
      </c>
      <c r="B950">
        <f>SUMIFS(user_list!O:O,user_list!F:F,"&lt;="&amp;A950,user_list!G:G,"&gt;="&amp;A950)</f>
        <v>0.17393984220907299</v>
      </c>
      <c r="C950">
        <f>SUMIFS(user_list!P:P,user_list!F:F,"&lt;="&amp;A950,user_list!G:G,"&gt;="&amp;A950)</f>
        <v>0.4437869822485207</v>
      </c>
      <c r="D950">
        <f>SUMIFS(user_list!O:O,user_list!F:F,"&lt;="&amp;A950,user_list!G:G,"&gt;="&amp;A950,user_list!I:I,days!G950)+SUMIFS(user_list!O:O,user_list!F:F,"&lt;="&amp;A950,user_list!G:G,"&gt;="&amp;A950,user_list!I:I,days!G950-1)</f>
        <v>0</v>
      </c>
      <c r="E950" s="26">
        <f>COUNTIF(user_list!G:G,A950)</f>
        <v>0</v>
      </c>
      <c r="F950" s="48">
        <f t="shared" si="28"/>
        <v>8</v>
      </c>
      <c r="G950" s="48">
        <f t="shared" si="29"/>
        <v>2017</v>
      </c>
    </row>
    <row r="951" spans="1:7" x14ac:dyDescent="0.3">
      <c r="A951" s="51">
        <v>42954</v>
      </c>
      <c r="B951">
        <f>SUMIFS(user_list!O:O,user_list!F:F,"&lt;="&amp;A951,user_list!G:G,"&gt;="&amp;A951)</f>
        <v>0.17393984220907299</v>
      </c>
      <c r="C951">
        <f>SUMIFS(user_list!P:P,user_list!F:F,"&lt;="&amp;A951,user_list!G:G,"&gt;="&amp;A951)</f>
        <v>0.4437869822485207</v>
      </c>
      <c r="D951">
        <f>SUMIFS(user_list!O:O,user_list!F:F,"&lt;="&amp;A951,user_list!G:G,"&gt;="&amp;A951,user_list!I:I,days!G951)+SUMIFS(user_list!O:O,user_list!F:F,"&lt;="&amp;A951,user_list!G:G,"&gt;="&amp;A951,user_list!I:I,days!G951-1)</f>
        <v>0</v>
      </c>
      <c r="E951" s="26">
        <f>COUNTIF(user_list!G:G,A951)</f>
        <v>0</v>
      </c>
      <c r="F951" s="48">
        <f t="shared" si="28"/>
        <v>8</v>
      </c>
      <c r="G951" s="48">
        <f t="shared" si="29"/>
        <v>2017</v>
      </c>
    </row>
    <row r="952" spans="1:7" x14ac:dyDescent="0.3">
      <c r="A952" s="51">
        <v>42955</v>
      </c>
      <c r="B952">
        <f>SUMIFS(user_list!O:O,user_list!F:F,"&lt;="&amp;A952,user_list!G:G,"&gt;="&amp;A952)</f>
        <v>0.17393984220907299</v>
      </c>
      <c r="C952">
        <f>SUMIFS(user_list!P:P,user_list!F:F,"&lt;="&amp;A952,user_list!G:G,"&gt;="&amp;A952)</f>
        <v>0.4437869822485207</v>
      </c>
      <c r="D952">
        <f>SUMIFS(user_list!O:O,user_list!F:F,"&lt;="&amp;A952,user_list!G:G,"&gt;="&amp;A952,user_list!I:I,days!G952)+SUMIFS(user_list!O:O,user_list!F:F,"&lt;="&amp;A952,user_list!G:G,"&gt;="&amp;A952,user_list!I:I,days!G952-1)</f>
        <v>0</v>
      </c>
      <c r="E952" s="26">
        <f>COUNTIF(user_list!G:G,A952)</f>
        <v>0</v>
      </c>
      <c r="F952" s="48">
        <f t="shared" si="28"/>
        <v>8</v>
      </c>
      <c r="G952" s="48">
        <f t="shared" si="29"/>
        <v>2017</v>
      </c>
    </row>
    <row r="953" spans="1:7" x14ac:dyDescent="0.3">
      <c r="A953" s="51">
        <v>42956</v>
      </c>
      <c r="B953">
        <f>SUMIFS(user_list!O:O,user_list!F:F,"&lt;="&amp;A953,user_list!G:G,"&gt;="&amp;A953)</f>
        <v>0.17393984220907299</v>
      </c>
      <c r="C953">
        <f>SUMIFS(user_list!P:P,user_list!F:F,"&lt;="&amp;A953,user_list!G:G,"&gt;="&amp;A953)</f>
        <v>0.4437869822485207</v>
      </c>
      <c r="D953">
        <f>SUMIFS(user_list!O:O,user_list!F:F,"&lt;="&amp;A953,user_list!G:G,"&gt;="&amp;A953,user_list!I:I,days!G953)+SUMIFS(user_list!O:O,user_list!F:F,"&lt;="&amp;A953,user_list!G:G,"&gt;="&amp;A953,user_list!I:I,days!G953-1)</f>
        <v>0</v>
      </c>
      <c r="E953" s="26">
        <f>COUNTIF(user_list!G:G,A953)</f>
        <v>0</v>
      </c>
      <c r="F953" s="48">
        <f t="shared" si="28"/>
        <v>8</v>
      </c>
      <c r="G953" s="48">
        <f t="shared" si="29"/>
        <v>2017</v>
      </c>
    </row>
    <row r="954" spans="1:7" x14ac:dyDescent="0.3">
      <c r="A954" s="51">
        <v>42957</v>
      </c>
      <c r="B954">
        <f>SUMIFS(user_list!O:O,user_list!F:F,"&lt;="&amp;A954,user_list!G:G,"&gt;="&amp;A954)</f>
        <v>0.48998922492512237</v>
      </c>
      <c r="C954">
        <f>SUMIFS(user_list!P:P,user_list!F:F,"&lt;="&amp;A954,user_list!G:G,"&gt;="&amp;A954)</f>
        <v>1.3326758711374096</v>
      </c>
      <c r="D954">
        <f>SUMIFS(user_list!O:O,user_list!F:F,"&lt;="&amp;A954,user_list!G:G,"&gt;="&amp;A954,user_list!I:I,days!G954)+SUMIFS(user_list!O:O,user_list!F:F,"&lt;="&amp;A954,user_list!G:G,"&gt;="&amp;A954,user_list!I:I,days!G954-1)</f>
        <v>0</v>
      </c>
      <c r="E954" s="26">
        <f>COUNTIF(user_list!G:G,A954)</f>
        <v>0</v>
      </c>
      <c r="F954" s="48">
        <f t="shared" si="28"/>
        <v>8</v>
      </c>
      <c r="G954" s="48">
        <f t="shared" si="29"/>
        <v>2017</v>
      </c>
    </row>
    <row r="955" spans="1:7" x14ac:dyDescent="0.3">
      <c r="A955" s="51">
        <v>42958</v>
      </c>
      <c r="B955">
        <f>SUMIFS(user_list!O:O,user_list!F:F,"&lt;="&amp;A955,user_list!G:G,"&gt;="&amp;A955)</f>
        <v>0.48998922492512237</v>
      </c>
      <c r="C955">
        <f>SUMIFS(user_list!P:P,user_list!F:F,"&lt;="&amp;A955,user_list!G:G,"&gt;="&amp;A955)</f>
        <v>1.3326758711374096</v>
      </c>
      <c r="D955">
        <f>SUMIFS(user_list!O:O,user_list!F:F,"&lt;="&amp;A955,user_list!G:G,"&gt;="&amp;A955,user_list!I:I,days!G955)+SUMIFS(user_list!O:O,user_list!F:F,"&lt;="&amp;A955,user_list!G:G,"&gt;="&amp;A955,user_list!I:I,days!G955-1)</f>
        <v>0</v>
      </c>
      <c r="E955" s="26">
        <f>COUNTIF(user_list!G:G,A955)</f>
        <v>0</v>
      </c>
      <c r="F955" s="48">
        <f t="shared" si="28"/>
        <v>8</v>
      </c>
      <c r="G955" s="48">
        <f t="shared" si="29"/>
        <v>2017</v>
      </c>
    </row>
    <row r="956" spans="1:7" x14ac:dyDescent="0.3">
      <c r="A956" s="51">
        <v>42959</v>
      </c>
      <c r="B956">
        <f>SUMIFS(user_list!O:O,user_list!F:F,"&lt;="&amp;A956,user_list!G:G,"&gt;="&amp;A956)</f>
        <v>0.48998922492512237</v>
      </c>
      <c r="C956">
        <f>SUMIFS(user_list!P:P,user_list!F:F,"&lt;="&amp;A956,user_list!G:G,"&gt;="&amp;A956)</f>
        <v>1.3326758711374096</v>
      </c>
      <c r="D956">
        <f>SUMIFS(user_list!O:O,user_list!F:F,"&lt;="&amp;A956,user_list!G:G,"&gt;="&amp;A956,user_list!I:I,days!G956)+SUMIFS(user_list!O:O,user_list!F:F,"&lt;="&amp;A956,user_list!G:G,"&gt;="&amp;A956,user_list!I:I,days!G956-1)</f>
        <v>0</v>
      </c>
      <c r="E956" s="26">
        <f>COUNTIF(user_list!G:G,A956)</f>
        <v>0</v>
      </c>
      <c r="F956" s="48">
        <f t="shared" si="28"/>
        <v>8</v>
      </c>
      <c r="G956" s="48">
        <f t="shared" si="29"/>
        <v>2017</v>
      </c>
    </row>
    <row r="957" spans="1:7" x14ac:dyDescent="0.3">
      <c r="A957" s="51">
        <v>42960</v>
      </c>
      <c r="B957">
        <f>SUMIFS(user_list!O:O,user_list!F:F,"&lt;="&amp;A957,user_list!G:G,"&gt;="&amp;A957)</f>
        <v>0.48998922492512237</v>
      </c>
      <c r="C957">
        <f>SUMIFS(user_list!P:P,user_list!F:F,"&lt;="&amp;A957,user_list!G:G,"&gt;="&amp;A957)</f>
        <v>1.3326758711374096</v>
      </c>
      <c r="D957">
        <f>SUMIFS(user_list!O:O,user_list!F:F,"&lt;="&amp;A957,user_list!G:G,"&gt;="&amp;A957,user_list!I:I,days!G957)+SUMIFS(user_list!O:O,user_list!F:F,"&lt;="&amp;A957,user_list!G:G,"&gt;="&amp;A957,user_list!I:I,days!G957-1)</f>
        <v>0</v>
      </c>
      <c r="E957" s="26">
        <f>COUNTIF(user_list!G:G,A957)</f>
        <v>0</v>
      </c>
      <c r="F957" s="48">
        <f t="shared" si="28"/>
        <v>8</v>
      </c>
      <c r="G957" s="48">
        <f t="shared" si="29"/>
        <v>2017</v>
      </c>
    </row>
    <row r="958" spans="1:7" x14ac:dyDescent="0.3">
      <c r="A958" s="51">
        <v>42961</v>
      </c>
      <c r="B958">
        <f>SUMIFS(user_list!O:O,user_list!F:F,"&lt;="&amp;A958,user_list!G:G,"&gt;="&amp;A958)</f>
        <v>0.48998922492512237</v>
      </c>
      <c r="C958">
        <f>SUMIFS(user_list!P:P,user_list!F:F,"&lt;="&amp;A958,user_list!G:G,"&gt;="&amp;A958)</f>
        <v>1.3326758711374096</v>
      </c>
      <c r="D958">
        <f>SUMIFS(user_list!O:O,user_list!F:F,"&lt;="&amp;A958,user_list!G:G,"&gt;="&amp;A958,user_list!I:I,days!G958)+SUMIFS(user_list!O:O,user_list!F:F,"&lt;="&amp;A958,user_list!G:G,"&gt;="&amp;A958,user_list!I:I,days!G958-1)</f>
        <v>0</v>
      </c>
      <c r="E958" s="26">
        <f>COUNTIF(user_list!G:G,A958)</f>
        <v>0</v>
      </c>
      <c r="F958" s="48">
        <f t="shared" si="28"/>
        <v>8</v>
      </c>
      <c r="G958" s="48">
        <f t="shared" si="29"/>
        <v>2017</v>
      </c>
    </row>
    <row r="959" spans="1:7" x14ac:dyDescent="0.3">
      <c r="A959" s="51">
        <v>42962</v>
      </c>
      <c r="B959">
        <f>SUMIFS(user_list!O:O,user_list!F:F,"&lt;="&amp;A959,user_list!G:G,"&gt;="&amp;A959)</f>
        <v>0.48998922492512237</v>
      </c>
      <c r="C959">
        <f>SUMIFS(user_list!P:P,user_list!F:F,"&lt;="&amp;A959,user_list!G:G,"&gt;="&amp;A959)</f>
        <v>1.3326758711374096</v>
      </c>
      <c r="D959">
        <f>SUMIFS(user_list!O:O,user_list!F:F,"&lt;="&amp;A959,user_list!G:G,"&gt;="&amp;A959,user_list!I:I,days!G959)+SUMIFS(user_list!O:O,user_list!F:F,"&lt;="&amp;A959,user_list!G:G,"&gt;="&amp;A959,user_list!I:I,days!G959-1)</f>
        <v>0</v>
      </c>
      <c r="E959" s="26">
        <f>COUNTIF(user_list!G:G,A959)</f>
        <v>0</v>
      </c>
      <c r="F959" s="48">
        <f t="shared" si="28"/>
        <v>8</v>
      </c>
      <c r="G959" s="48">
        <f t="shared" si="29"/>
        <v>2017</v>
      </c>
    </row>
    <row r="960" spans="1:7" x14ac:dyDescent="0.3">
      <c r="A960" s="51">
        <v>42963</v>
      </c>
      <c r="B960">
        <f>SUMIFS(user_list!O:O,user_list!F:F,"&lt;="&amp;A960,user_list!G:G,"&gt;="&amp;A960)</f>
        <v>0.48998922492512237</v>
      </c>
      <c r="C960">
        <f>SUMIFS(user_list!P:P,user_list!F:F,"&lt;="&amp;A960,user_list!G:G,"&gt;="&amp;A960)</f>
        <v>1.3326758711374096</v>
      </c>
      <c r="D960">
        <f>SUMIFS(user_list!O:O,user_list!F:F,"&lt;="&amp;A960,user_list!G:G,"&gt;="&amp;A960,user_list!I:I,days!G960)+SUMIFS(user_list!O:O,user_list!F:F,"&lt;="&amp;A960,user_list!G:G,"&gt;="&amp;A960,user_list!I:I,days!G960-1)</f>
        <v>0</v>
      </c>
      <c r="E960" s="26">
        <f>COUNTIF(user_list!G:G,A960)</f>
        <v>0</v>
      </c>
      <c r="F960" s="48">
        <f t="shared" si="28"/>
        <v>8</v>
      </c>
      <c r="G960" s="48">
        <f t="shared" si="29"/>
        <v>2017</v>
      </c>
    </row>
    <row r="961" spans="1:7" x14ac:dyDescent="0.3">
      <c r="A961" s="51">
        <v>42964</v>
      </c>
      <c r="B961">
        <f>SUMIFS(user_list!O:O,user_list!F:F,"&lt;="&amp;A961,user_list!G:G,"&gt;="&amp;A961)</f>
        <v>0.48998922492512237</v>
      </c>
      <c r="C961">
        <f>SUMIFS(user_list!P:P,user_list!F:F,"&lt;="&amp;A961,user_list!G:G,"&gt;="&amp;A961)</f>
        <v>1.3326758711374096</v>
      </c>
      <c r="D961">
        <f>SUMIFS(user_list!O:O,user_list!F:F,"&lt;="&amp;A961,user_list!G:G,"&gt;="&amp;A961,user_list!I:I,days!G961)+SUMIFS(user_list!O:O,user_list!F:F,"&lt;="&amp;A961,user_list!G:G,"&gt;="&amp;A961,user_list!I:I,days!G961-1)</f>
        <v>0</v>
      </c>
      <c r="E961" s="26">
        <f>COUNTIF(user_list!G:G,A961)</f>
        <v>0</v>
      </c>
      <c r="F961" s="48">
        <f t="shared" si="28"/>
        <v>8</v>
      </c>
      <c r="G961" s="48">
        <f t="shared" si="29"/>
        <v>2017</v>
      </c>
    </row>
    <row r="962" spans="1:7" x14ac:dyDescent="0.3">
      <c r="A962" s="51">
        <v>42965</v>
      </c>
      <c r="B962">
        <f>SUMIFS(user_list!O:O,user_list!F:F,"&lt;="&amp;A962,user_list!G:G,"&gt;="&amp;A962)</f>
        <v>0.48998922492512237</v>
      </c>
      <c r="C962">
        <f>SUMIFS(user_list!P:P,user_list!F:F,"&lt;="&amp;A962,user_list!G:G,"&gt;="&amp;A962)</f>
        <v>1.3326758711374096</v>
      </c>
      <c r="D962">
        <f>SUMIFS(user_list!O:O,user_list!F:F,"&lt;="&amp;A962,user_list!G:G,"&gt;="&amp;A962,user_list!I:I,days!G962)+SUMIFS(user_list!O:O,user_list!F:F,"&lt;="&amp;A962,user_list!G:G,"&gt;="&amp;A962,user_list!I:I,days!G962-1)</f>
        <v>0</v>
      </c>
      <c r="E962" s="26">
        <f>COUNTIF(user_list!G:G,A962)</f>
        <v>0</v>
      </c>
      <c r="F962" s="48">
        <f t="shared" ref="F962:F1025" si="30">MONTH(A962)</f>
        <v>8</v>
      </c>
      <c r="G962" s="48">
        <f t="shared" ref="G962:G1025" si="31">YEAR(A962)</f>
        <v>2017</v>
      </c>
    </row>
    <row r="963" spans="1:7" x14ac:dyDescent="0.3">
      <c r="A963" s="51">
        <v>42966</v>
      </c>
      <c r="B963">
        <f>SUMIFS(user_list!O:O,user_list!F:F,"&lt;="&amp;A963,user_list!G:G,"&gt;="&amp;A963)</f>
        <v>0.48998922492512237</v>
      </c>
      <c r="C963">
        <f>SUMIFS(user_list!P:P,user_list!F:F,"&lt;="&amp;A963,user_list!G:G,"&gt;="&amp;A963)</f>
        <v>1.3326758711374096</v>
      </c>
      <c r="D963">
        <f>SUMIFS(user_list!O:O,user_list!F:F,"&lt;="&amp;A963,user_list!G:G,"&gt;="&amp;A963,user_list!I:I,days!G963)+SUMIFS(user_list!O:O,user_list!F:F,"&lt;="&amp;A963,user_list!G:G,"&gt;="&amp;A963,user_list!I:I,days!G963-1)</f>
        <v>0</v>
      </c>
      <c r="E963" s="26">
        <f>COUNTIF(user_list!G:G,A963)</f>
        <v>0</v>
      </c>
      <c r="F963" s="48">
        <f t="shared" si="30"/>
        <v>8</v>
      </c>
      <c r="G963" s="48">
        <f t="shared" si="31"/>
        <v>2017</v>
      </c>
    </row>
    <row r="964" spans="1:7" x14ac:dyDescent="0.3">
      <c r="A964" s="51">
        <v>42967</v>
      </c>
      <c r="B964">
        <f>SUMIFS(user_list!O:O,user_list!F:F,"&lt;="&amp;A964,user_list!G:G,"&gt;="&amp;A964)</f>
        <v>0.48998922492512237</v>
      </c>
      <c r="C964">
        <f>SUMIFS(user_list!P:P,user_list!F:F,"&lt;="&amp;A964,user_list!G:G,"&gt;="&amp;A964)</f>
        <v>1.3326758711374096</v>
      </c>
      <c r="D964">
        <f>SUMIFS(user_list!O:O,user_list!F:F,"&lt;="&amp;A964,user_list!G:G,"&gt;="&amp;A964,user_list!I:I,days!G964)+SUMIFS(user_list!O:O,user_list!F:F,"&lt;="&amp;A964,user_list!G:G,"&gt;="&amp;A964,user_list!I:I,days!G964-1)</f>
        <v>0</v>
      </c>
      <c r="E964" s="26">
        <f>COUNTIF(user_list!G:G,A964)</f>
        <v>0</v>
      </c>
      <c r="F964" s="48">
        <f t="shared" si="30"/>
        <v>8</v>
      </c>
      <c r="G964" s="48">
        <f t="shared" si="31"/>
        <v>2017</v>
      </c>
    </row>
    <row r="965" spans="1:7" x14ac:dyDescent="0.3">
      <c r="A965" s="51">
        <v>42968</v>
      </c>
      <c r="B965">
        <f>SUMIFS(user_list!O:O,user_list!F:F,"&lt;="&amp;A965,user_list!G:G,"&gt;="&amp;A965)</f>
        <v>0.48998922492512237</v>
      </c>
      <c r="C965">
        <f>SUMIFS(user_list!P:P,user_list!F:F,"&lt;="&amp;A965,user_list!G:G,"&gt;="&amp;A965)</f>
        <v>1.3326758711374096</v>
      </c>
      <c r="D965">
        <f>SUMIFS(user_list!O:O,user_list!F:F,"&lt;="&amp;A965,user_list!G:G,"&gt;="&amp;A965,user_list!I:I,days!G965)+SUMIFS(user_list!O:O,user_list!F:F,"&lt;="&amp;A965,user_list!G:G,"&gt;="&amp;A965,user_list!I:I,days!G965-1)</f>
        <v>0</v>
      </c>
      <c r="E965" s="26">
        <f>COUNTIF(user_list!G:G,A965)</f>
        <v>0</v>
      </c>
      <c r="F965" s="48">
        <f t="shared" si="30"/>
        <v>8</v>
      </c>
      <c r="G965" s="48">
        <f t="shared" si="31"/>
        <v>2017</v>
      </c>
    </row>
    <row r="966" spans="1:7" x14ac:dyDescent="0.3">
      <c r="A966" s="51">
        <v>42969</v>
      </c>
      <c r="B966">
        <f>SUMIFS(user_list!O:O,user_list!F:F,"&lt;="&amp;A966,user_list!G:G,"&gt;="&amp;A966)</f>
        <v>0.48998922492512237</v>
      </c>
      <c r="C966">
        <f>SUMIFS(user_list!P:P,user_list!F:F,"&lt;="&amp;A966,user_list!G:G,"&gt;="&amp;A966)</f>
        <v>1.3326758711374096</v>
      </c>
      <c r="D966">
        <f>SUMIFS(user_list!O:O,user_list!F:F,"&lt;="&amp;A966,user_list!G:G,"&gt;="&amp;A966,user_list!I:I,days!G966)+SUMIFS(user_list!O:O,user_list!F:F,"&lt;="&amp;A966,user_list!G:G,"&gt;="&amp;A966,user_list!I:I,days!G966-1)</f>
        <v>0</v>
      </c>
      <c r="E966" s="26">
        <f>COUNTIF(user_list!G:G,A966)</f>
        <v>0</v>
      </c>
      <c r="F966" s="48">
        <f t="shared" si="30"/>
        <v>8</v>
      </c>
      <c r="G966" s="48">
        <f t="shared" si="31"/>
        <v>2017</v>
      </c>
    </row>
    <row r="967" spans="1:7" x14ac:dyDescent="0.3">
      <c r="A967" s="51">
        <v>42970</v>
      </c>
      <c r="B967">
        <f>SUMIFS(user_list!O:O,user_list!F:F,"&lt;="&amp;A967,user_list!G:G,"&gt;="&amp;A967)</f>
        <v>0.48998922492512237</v>
      </c>
      <c r="C967">
        <f>SUMIFS(user_list!P:P,user_list!F:F,"&lt;="&amp;A967,user_list!G:G,"&gt;="&amp;A967)</f>
        <v>1.3326758711374096</v>
      </c>
      <c r="D967">
        <f>SUMIFS(user_list!O:O,user_list!F:F,"&lt;="&amp;A967,user_list!G:G,"&gt;="&amp;A967,user_list!I:I,days!G967)+SUMIFS(user_list!O:O,user_list!F:F,"&lt;="&amp;A967,user_list!G:G,"&gt;="&amp;A967,user_list!I:I,days!G967-1)</f>
        <v>0</v>
      </c>
      <c r="E967" s="26">
        <f>COUNTIF(user_list!G:G,A967)</f>
        <v>0</v>
      </c>
      <c r="F967" s="48">
        <f t="shared" si="30"/>
        <v>8</v>
      </c>
      <c r="G967" s="48">
        <f t="shared" si="31"/>
        <v>2017</v>
      </c>
    </row>
    <row r="968" spans="1:7" x14ac:dyDescent="0.3">
      <c r="A968" s="51">
        <v>42971</v>
      </c>
      <c r="B968">
        <f>SUMIFS(user_list!O:O,user_list!F:F,"&lt;="&amp;A968,user_list!G:G,"&gt;="&amp;A968)</f>
        <v>0.48998922492512237</v>
      </c>
      <c r="C968">
        <f>SUMIFS(user_list!P:P,user_list!F:F,"&lt;="&amp;A968,user_list!G:G,"&gt;="&amp;A968)</f>
        <v>1.3326758711374096</v>
      </c>
      <c r="D968">
        <f>SUMIFS(user_list!O:O,user_list!F:F,"&lt;="&amp;A968,user_list!G:G,"&gt;="&amp;A968,user_list!I:I,days!G968)+SUMIFS(user_list!O:O,user_list!F:F,"&lt;="&amp;A968,user_list!G:G,"&gt;="&amp;A968,user_list!I:I,days!G968-1)</f>
        <v>0</v>
      </c>
      <c r="E968" s="26">
        <f>COUNTIF(user_list!G:G,A968)</f>
        <v>0</v>
      </c>
      <c r="F968" s="48">
        <f t="shared" si="30"/>
        <v>8</v>
      </c>
      <c r="G968" s="48">
        <f t="shared" si="31"/>
        <v>2017</v>
      </c>
    </row>
    <row r="969" spans="1:7" x14ac:dyDescent="0.3">
      <c r="A969" s="51">
        <v>42972</v>
      </c>
      <c r="B969">
        <f>SUMIFS(user_list!O:O,user_list!F:F,"&lt;="&amp;A969,user_list!G:G,"&gt;="&amp;A969)</f>
        <v>0.48998922492512237</v>
      </c>
      <c r="C969">
        <f>SUMIFS(user_list!P:P,user_list!F:F,"&lt;="&amp;A969,user_list!G:G,"&gt;="&amp;A969)</f>
        <v>1.3326758711374096</v>
      </c>
      <c r="D969">
        <f>SUMIFS(user_list!O:O,user_list!F:F,"&lt;="&amp;A969,user_list!G:G,"&gt;="&amp;A969,user_list!I:I,days!G969)+SUMIFS(user_list!O:O,user_list!F:F,"&lt;="&amp;A969,user_list!G:G,"&gt;="&amp;A969,user_list!I:I,days!G969-1)</f>
        <v>0</v>
      </c>
      <c r="E969" s="26">
        <f>COUNTIF(user_list!G:G,A969)</f>
        <v>0</v>
      </c>
      <c r="F969" s="48">
        <f t="shared" si="30"/>
        <v>8</v>
      </c>
      <c r="G969" s="48">
        <f t="shared" si="31"/>
        <v>2017</v>
      </c>
    </row>
    <row r="970" spans="1:7" x14ac:dyDescent="0.3">
      <c r="A970" s="51">
        <v>42973</v>
      </c>
      <c r="B970">
        <f>SUMIFS(user_list!O:O,user_list!F:F,"&lt;="&amp;A970,user_list!G:G,"&gt;="&amp;A970)</f>
        <v>0.48998922492512237</v>
      </c>
      <c r="C970">
        <f>SUMIFS(user_list!P:P,user_list!F:F,"&lt;="&amp;A970,user_list!G:G,"&gt;="&amp;A970)</f>
        <v>1.3326758711374096</v>
      </c>
      <c r="D970">
        <f>SUMIFS(user_list!O:O,user_list!F:F,"&lt;="&amp;A970,user_list!G:G,"&gt;="&amp;A970,user_list!I:I,days!G970)+SUMIFS(user_list!O:O,user_list!F:F,"&lt;="&amp;A970,user_list!G:G,"&gt;="&amp;A970,user_list!I:I,days!G970-1)</f>
        <v>0</v>
      </c>
      <c r="E970" s="26">
        <f>COUNTIF(user_list!G:G,A970)</f>
        <v>0</v>
      </c>
      <c r="F970" s="48">
        <f t="shared" si="30"/>
        <v>8</v>
      </c>
      <c r="G970" s="48">
        <f t="shared" si="31"/>
        <v>2017</v>
      </c>
    </row>
    <row r="971" spans="1:7" x14ac:dyDescent="0.3">
      <c r="A971" s="51">
        <v>42974</v>
      </c>
      <c r="B971">
        <f>SUMIFS(user_list!O:O,user_list!F:F,"&lt;="&amp;A971,user_list!G:G,"&gt;="&amp;A971)</f>
        <v>0.48998922492512237</v>
      </c>
      <c r="C971">
        <f>SUMIFS(user_list!P:P,user_list!F:F,"&lt;="&amp;A971,user_list!G:G,"&gt;="&amp;A971)</f>
        <v>1.3326758711374096</v>
      </c>
      <c r="D971">
        <f>SUMIFS(user_list!O:O,user_list!F:F,"&lt;="&amp;A971,user_list!G:G,"&gt;="&amp;A971,user_list!I:I,days!G971)+SUMIFS(user_list!O:O,user_list!F:F,"&lt;="&amp;A971,user_list!G:G,"&gt;="&amp;A971,user_list!I:I,days!G971-1)</f>
        <v>0</v>
      </c>
      <c r="E971" s="26">
        <f>COUNTIF(user_list!G:G,A971)</f>
        <v>0</v>
      </c>
      <c r="F971" s="48">
        <f t="shared" si="30"/>
        <v>8</v>
      </c>
      <c r="G971" s="48">
        <f t="shared" si="31"/>
        <v>2017</v>
      </c>
    </row>
    <row r="972" spans="1:7" x14ac:dyDescent="0.3">
      <c r="A972" s="51">
        <v>42975</v>
      </c>
      <c r="B972">
        <f>SUMIFS(user_list!O:O,user_list!F:F,"&lt;="&amp;A972,user_list!G:G,"&gt;="&amp;A972)</f>
        <v>1.2899892249251224</v>
      </c>
      <c r="C972">
        <f>SUMIFS(user_list!P:P,user_list!F:F,"&lt;="&amp;A972,user_list!G:G,"&gt;="&amp;A972)</f>
        <v>2.3326758711374094</v>
      </c>
      <c r="D972">
        <f>SUMIFS(user_list!O:O,user_list!F:F,"&lt;="&amp;A972,user_list!G:G,"&gt;="&amp;A972,user_list!I:I,days!G972)+SUMIFS(user_list!O:O,user_list!F:F,"&lt;="&amp;A972,user_list!G:G,"&gt;="&amp;A972,user_list!I:I,days!G972-1)</f>
        <v>0</v>
      </c>
      <c r="E972" s="26">
        <f>COUNTIF(user_list!G:G,A972)</f>
        <v>1</v>
      </c>
      <c r="F972" s="48">
        <f t="shared" si="30"/>
        <v>8</v>
      </c>
      <c r="G972" s="48">
        <f t="shared" si="31"/>
        <v>2017</v>
      </c>
    </row>
    <row r="973" spans="1:7" x14ac:dyDescent="0.3">
      <c r="A973" s="51">
        <v>42976</v>
      </c>
      <c r="B973">
        <f>SUMIFS(user_list!O:O,user_list!F:F,"&lt;="&amp;A973,user_list!G:G,"&gt;="&amp;A973)</f>
        <v>0.48998922492512237</v>
      </c>
      <c r="C973">
        <f>SUMIFS(user_list!P:P,user_list!F:F,"&lt;="&amp;A973,user_list!G:G,"&gt;="&amp;A973)</f>
        <v>1.3326758711374096</v>
      </c>
      <c r="D973">
        <f>SUMIFS(user_list!O:O,user_list!F:F,"&lt;="&amp;A973,user_list!G:G,"&gt;="&amp;A973,user_list!I:I,days!G973)+SUMIFS(user_list!O:O,user_list!F:F,"&lt;="&amp;A973,user_list!G:G,"&gt;="&amp;A973,user_list!I:I,days!G973-1)</f>
        <v>0</v>
      </c>
      <c r="E973" s="26">
        <f>COUNTIF(user_list!G:G,A973)</f>
        <v>0</v>
      </c>
      <c r="F973" s="48">
        <f t="shared" si="30"/>
        <v>8</v>
      </c>
      <c r="G973" s="48">
        <f t="shared" si="31"/>
        <v>2017</v>
      </c>
    </row>
    <row r="974" spans="1:7" x14ac:dyDescent="0.3">
      <c r="A974" s="51">
        <v>42977</v>
      </c>
      <c r="B974">
        <f>SUMIFS(user_list!O:O,user_list!F:F,"&lt;="&amp;A974,user_list!G:G,"&gt;="&amp;A974)</f>
        <v>0.48998922492512237</v>
      </c>
      <c r="C974">
        <f>SUMIFS(user_list!P:P,user_list!F:F,"&lt;="&amp;A974,user_list!G:G,"&gt;="&amp;A974)</f>
        <v>1.3326758711374096</v>
      </c>
      <c r="D974">
        <f>SUMIFS(user_list!O:O,user_list!F:F,"&lt;="&amp;A974,user_list!G:G,"&gt;="&amp;A974,user_list!I:I,days!G974)+SUMIFS(user_list!O:O,user_list!F:F,"&lt;="&amp;A974,user_list!G:G,"&gt;="&amp;A974,user_list!I:I,days!G974-1)</f>
        <v>0</v>
      </c>
      <c r="E974" s="26">
        <f>COUNTIF(user_list!G:G,A974)</f>
        <v>0</v>
      </c>
      <c r="F974" s="48">
        <f t="shared" si="30"/>
        <v>8</v>
      </c>
      <c r="G974" s="48">
        <f t="shared" si="31"/>
        <v>2017</v>
      </c>
    </row>
    <row r="975" spans="1:7" x14ac:dyDescent="0.3">
      <c r="A975" s="51">
        <v>42978</v>
      </c>
      <c r="B975">
        <f>SUMIFS(user_list!O:O,user_list!F:F,"&lt;="&amp;A975,user_list!G:G,"&gt;="&amp;A975)</f>
        <v>1.9027670027029</v>
      </c>
      <c r="C975">
        <f>SUMIFS(user_list!P:P,user_list!F:F,"&lt;="&amp;A975,user_list!G:G,"&gt;="&amp;A975)</f>
        <v>3.3326758711374094</v>
      </c>
      <c r="D975">
        <f>SUMIFS(user_list!O:O,user_list!F:F,"&lt;="&amp;A975,user_list!G:G,"&gt;="&amp;A975,user_list!I:I,days!G975)+SUMIFS(user_list!O:O,user_list!F:F,"&lt;="&amp;A975,user_list!G:G,"&gt;="&amp;A975,user_list!I:I,days!G975-1)</f>
        <v>0</v>
      </c>
      <c r="E975" s="26">
        <f>COUNTIF(user_list!G:G,A975)</f>
        <v>2</v>
      </c>
      <c r="F975" s="48">
        <f t="shared" si="30"/>
        <v>8</v>
      </c>
      <c r="G975" s="48">
        <f t="shared" si="31"/>
        <v>2017</v>
      </c>
    </row>
    <row r="976" spans="1:7" x14ac:dyDescent="0.3">
      <c r="A976" s="51">
        <v>42979</v>
      </c>
      <c r="B976">
        <f>SUMIFS(user_list!O:O,user_list!F:F,"&lt;="&amp;A976,user_list!G:G,"&gt;="&amp;A976)</f>
        <v>0.48998922492512237</v>
      </c>
      <c r="C976">
        <f>SUMIFS(user_list!P:P,user_list!F:F,"&lt;="&amp;A976,user_list!G:G,"&gt;="&amp;A976)</f>
        <v>1.3326758711374096</v>
      </c>
      <c r="D976">
        <f>SUMIFS(user_list!O:O,user_list!F:F,"&lt;="&amp;A976,user_list!G:G,"&gt;="&amp;A976,user_list!I:I,days!G976)+SUMIFS(user_list!O:O,user_list!F:F,"&lt;="&amp;A976,user_list!G:G,"&gt;="&amp;A976,user_list!I:I,days!G976-1)</f>
        <v>0</v>
      </c>
      <c r="E976" s="26">
        <f>COUNTIF(user_list!G:G,A976)</f>
        <v>0</v>
      </c>
      <c r="F976" s="48">
        <f t="shared" si="30"/>
        <v>9</v>
      </c>
      <c r="G976" s="48">
        <f t="shared" si="31"/>
        <v>2017</v>
      </c>
    </row>
    <row r="977" spans="1:7" x14ac:dyDescent="0.3">
      <c r="A977" s="51">
        <v>42980</v>
      </c>
      <c r="B977">
        <f>SUMIFS(user_list!O:O,user_list!F:F,"&lt;="&amp;A977,user_list!G:G,"&gt;="&amp;A977)</f>
        <v>0.48998922492512237</v>
      </c>
      <c r="C977">
        <f>SUMIFS(user_list!P:P,user_list!F:F,"&lt;="&amp;A977,user_list!G:G,"&gt;="&amp;A977)</f>
        <v>1.3326758711374096</v>
      </c>
      <c r="D977">
        <f>SUMIFS(user_list!O:O,user_list!F:F,"&lt;="&amp;A977,user_list!G:G,"&gt;="&amp;A977,user_list!I:I,days!G977)+SUMIFS(user_list!O:O,user_list!F:F,"&lt;="&amp;A977,user_list!G:G,"&gt;="&amp;A977,user_list!I:I,days!G977-1)</f>
        <v>0</v>
      </c>
      <c r="E977" s="26">
        <f>COUNTIF(user_list!G:G,A977)</f>
        <v>0</v>
      </c>
      <c r="F977" s="48">
        <f t="shared" si="30"/>
        <v>9</v>
      </c>
      <c r="G977" s="48">
        <f t="shared" si="31"/>
        <v>2017</v>
      </c>
    </row>
    <row r="978" spans="1:7" x14ac:dyDescent="0.3">
      <c r="A978" s="51">
        <v>42981</v>
      </c>
      <c r="B978">
        <f>SUMIFS(user_list!O:O,user_list!F:F,"&lt;="&amp;A978,user_list!G:G,"&gt;="&amp;A978)</f>
        <v>2.3066558915917894</v>
      </c>
      <c r="C978">
        <f>SUMIFS(user_list!P:P,user_list!F:F,"&lt;="&amp;A978,user_list!G:G,"&gt;="&amp;A978)</f>
        <v>2.3326758711374094</v>
      </c>
      <c r="D978">
        <f>SUMIFS(user_list!O:O,user_list!F:F,"&lt;="&amp;A978,user_list!G:G,"&gt;="&amp;A978,user_list!I:I,days!G978)+SUMIFS(user_list!O:O,user_list!F:F,"&lt;="&amp;A978,user_list!G:G,"&gt;="&amp;A978,user_list!I:I,days!G978-1)</f>
        <v>0</v>
      </c>
      <c r="E978" s="26">
        <f>COUNTIF(user_list!G:G,A978)</f>
        <v>1</v>
      </c>
      <c r="F978" s="48">
        <f t="shared" si="30"/>
        <v>9</v>
      </c>
      <c r="G978" s="48">
        <f t="shared" si="31"/>
        <v>2017</v>
      </c>
    </row>
    <row r="979" spans="1:7" x14ac:dyDescent="0.3">
      <c r="A979" s="51">
        <v>42982</v>
      </c>
      <c r="B979">
        <f>SUMIFS(user_list!O:O,user_list!F:F,"&lt;="&amp;A979,user_list!G:G,"&gt;="&amp;A979)</f>
        <v>0.48998922492512237</v>
      </c>
      <c r="C979">
        <f>SUMIFS(user_list!P:P,user_list!F:F,"&lt;="&amp;A979,user_list!G:G,"&gt;="&amp;A979)</f>
        <v>1.3326758711374096</v>
      </c>
      <c r="D979">
        <f>SUMIFS(user_list!O:O,user_list!F:F,"&lt;="&amp;A979,user_list!G:G,"&gt;="&amp;A979,user_list!I:I,days!G979)+SUMIFS(user_list!O:O,user_list!F:F,"&lt;="&amp;A979,user_list!G:G,"&gt;="&amp;A979,user_list!I:I,days!G979-1)</f>
        <v>0</v>
      </c>
      <c r="E979" s="26">
        <f>COUNTIF(user_list!G:G,A979)</f>
        <v>0</v>
      </c>
      <c r="F979" s="48">
        <f t="shared" si="30"/>
        <v>9</v>
      </c>
      <c r="G979" s="48">
        <f t="shared" si="31"/>
        <v>2017</v>
      </c>
    </row>
    <row r="980" spans="1:7" x14ac:dyDescent="0.3">
      <c r="A980" s="51">
        <v>42983</v>
      </c>
      <c r="B980">
        <f>SUMIFS(user_list!O:O,user_list!F:F,"&lt;="&amp;A980,user_list!G:G,"&gt;="&amp;A980)</f>
        <v>0.48998922492512237</v>
      </c>
      <c r="C980">
        <f>SUMIFS(user_list!P:P,user_list!F:F,"&lt;="&amp;A980,user_list!G:G,"&gt;="&amp;A980)</f>
        <v>1.3326758711374096</v>
      </c>
      <c r="D980">
        <f>SUMIFS(user_list!O:O,user_list!F:F,"&lt;="&amp;A980,user_list!G:G,"&gt;="&amp;A980,user_list!I:I,days!G980)+SUMIFS(user_list!O:O,user_list!F:F,"&lt;="&amp;A980,user_list!G:G,"&gt;="&amp;A980,user_list!I:I,days!G980-1)</f>
        <v>0</v>
      </c>
      <c r="E980" s="26">
        <f>COUNTIF(user_list!G:G,A980)</f>
        <v>1</v>
      </c>
      <c r="F980" s="48">
        <f t="shared" si="30"/>
        <v>9</v>
      </c>
      <c r="G980" s="48">
        <f t="shared" si="31"/>
        <v>2017</v>
      </c>
    </row>
    <row r="981" spans="1:7" x14ac:dyDescent="0.3">
      <c r="A981" s="51">
        <v>42984</v>
      </c>
      <c r="B981">
        <f>SUMIFS(user_list!O:O,user_list!F:F,"&lt;="&amp;A981,user_list!G:G,"&gt;="&amp;A981)</f>
        <v>0.17393984220907299</v>
      </c>
      <c r="C981">
        <f>SUMIFS(user_list!P:P,user_list!F:F,"&lt;="&amp;A981,user_list!G:G,"&gt;="&amp;A981)</f>
        <v>0.4437869822485207</v>
      </c>
      <c r="D981">
        <f>SUMIFS(user_list!O:O,user_list!F:F,"&lt;="&amp;A981,user_list!G:G,"&gt;="&amp;A981,user_list!I:I,days!G981)+SUMIFS(user_list!O:O,user_list!F:F,"&lt;="&amp;A981,user_list!G:G,"&gt;="&amp;A981,user_list!I:I,days!G981-1)</f>
        <v>0</v>
      </c>
      <c r="E981" s="26">
        <f>COUNTIF(user_list!G:G,A981)</f>
        <v>0</v>
      </c>
      <c r="F981" s="48">
        <f t="shared" si="30"/>
        <v>9</v>
      </c>
      <c r="G981" s="48">
        <f t="shared" si="31"/>
        <v>2017</v>
      </c>
    </row>
    <row r="982" spans="1:7" x14ac:dyDescent="0.3">
      <c r="A982" s="51">
        <v>42985</v>
      </c>
      <c r="B982">
        <f>SUMIFS(user_list!O:O,user_list!F:F,"&lt;="&amp;A982,user_list!G:G,"&gt;="&amp;A982)</f>
        <v>0.17393984220907299</v>
      </c>
      <c r="C982">
        <f>SUMIFS(user_list!P:P,user_list!F:F,"&lt;="&amp;A982,user_list!G:G,"&gt;="&amp;A982)</f>
        <v>0.4437869822485207</v>
      </c>
      <c r="D982">
        <f>SUMIFS(user_list!O:O,user_list!F:F,"&lt;="&amp;A982,user_list!G:G,"&gt;="&amp;A982,user_list!I:I,days!G982)+SUMIFS(user_list!O:O,user_list!F:F,"&lt;="&amp;A982,user_list!G:G,"&gt;="&amp;A982,user_list!I:I,days!G982-1)</f>
        <v>0</v>
      </c>
      <c r="E982" s="26">
        <f>COUNTIF(user_list!G:G,A982)</f>
        <v>0</v>
      </c>
      <c r="F982" s="48">
        <f t="shared" si="30"/>
        <v>9</v>
      </c>
      <c r="G982" s="48">
        <f t="shared" si="31"/>
        <v>2017</v>
      </c>
    </row>
    <row r="983" spans="1:7" x14ac:dyDescent="0.3">
      <c r="A983" s="51">
        <v>42986</v>
      </c>
      <c r="B983">
        <f>SUMIFS(user_list!O:O,user_list!F:F,"&lt;="&amp;A983,user_list!G:G,"&gt;="&amp;A983)</f>
        <v>0.17393984220907299</v>
      </c>
      <c r="C983">
        <f>SUMIFS(user_list!P:P,user_list!F:F,"&lt;="&amp;A983,user_list!G:G,"&gt;="&amp;A983)</f>
        <v>0.4437869822485207</v>
      </c>
      <c r="D983">
        <f>SUMIFS(user_list!O:O,user_list!F:F,"&lt;="&amp;A983,user_list!G:G,"&gt;="&amp;A983,user_list!I:I,days!G983)+SUMIFS(user_list!O:O,user_list!F:F,"&lt;="&amp;A983,user_list!G:G,"&gt;="&amp;A983,user_list!I:I,days!G983-1)</f>
        <v>0</v>
      </c>
      <c r="E983" s="26">
        <f>COUNTIF(user_list!G:G,A983)</f>
        <v>0</v>
      </c>
      <c r="F983" s="48">
        <f t="shared" si="30"/>
        <v>9</v>
      </c>
      <c r="G983" s="48">
        <f t="shared" si="31"/>
        <v>2017</v>
      </c>
    </row>
    <row r="984" spans="1:7" x14ac:dyDescent="0.3">
      <c r="A984" s="51">
        <v>42987</v>
      </c>
      <c r="B984">
        <f>SUMIFS(user_list!O:O,user_list!F:F,"&lt;="&amp;A984,user_list!G:G,"&gt;="&amp;A984)</f>
        <v>0.17393984220907299</v>
      </c>
      <c r="C984">
        <f>SUMIFS(user_list!P:P,user_list!F:F,"&lt;="&amp;A984,user_list!G:G,"&gt;="&amp;A984)</f>
        <v>0.4437869822485207</v>
      </c>
      <c r="D984">
        <f>SUMIFS(user_list!O:O,user_list!F:F,"&lt;="&amp;A984,user_list!G:G,"&gt;="&amp;A984,user_list!I:I,days!G984)+SUMIFS(user_list!O:O,user_list!F:F,"&lt;="&amp;A984,user_list!G:G,"&gt;="&amp;A984,user_list!I:I,days!G984-1)</f>
        <v>0</v>
      </c>
      <c r="E984" s="26">
        <f>COUNTIF(user_list!G:G,A984)</f>
        <v>0</v>
      </c>
      <c r="F984" s="48">
        <f t="shared" si="30"/>
        <v>9</v>
      </c>
      <c r="G984" s="48">
        <f t="shared" si="31"/>
        <v>2017</v>
      </c>
    </row>
    <row r="985" spans="1:7" x14ac:dyDescent="0.3">
      <c r="A985" s="51">
        <v>42988</v>
      </c>
      <c r="B985">
        <f>SUMIFS(user_list!O:O,user_list!F:F,"&lt;="&amp;A985,user_list!G:G,"&gt;="&amp;A985)</f>
        <v>0.17393984220907299</v>
      </c>
      <c r="C985">
        <f>SUMIFS(user_list!P:P,user_list!F:F,"&lt;="&amp;A985,user_list!G:G,"&gt;="&amp;A985)</f>
        <v>0.4437869822485207</v>
      </c>
      <c r="D985">
        <f>SUMIFS(user_list!O:O,user_list!F:F,"&lt;="&amp;A985,user_list!G:G,"&gt;="&amp;A985,user_list!I:I,days!G985)+SUMIFS(user_list!O:O,user_list!F:F,"&lt;="&amp;A985,user_list!G:G,"&gt;="&amp;A985,user_list!I:I,days!G985-1)</f>
        <v>0</v>
      </c>
      <c r="E985" s="26">
        <f>COUNTIF(user_list!G:G,A985)</f>
        <v>0</v>
      </c>
      <c r="F985" s="48">
        <f t="shared" si="30"/>
        <v>9</v>
      </c>
      <c r="G985" s="48">
        <f t="shared" si="31"/>
        <v>2017</v>
      </c>
    </row>
    <row r="986" spans="1:7" x14ac:dyDescent="0.3">
      <c r="A986" s="51">
        <v>42989</v>
      </c>
      <c r="B986">
        <f>SUMIFS(user_list!O:O,user_list!F:F,"&lt;="&amp;A986,user_list!G:G,"&gt;="&amp;A986)</f>
        <v>0.17393984220907299</v>
      </c>
      <c r="C986">
        <f>SUMIFS(user_list!P:P,user_list!F:F,"&lt;="&amp;A986,user_list!G:G,"&gt;="&amp;A986)</f>
        <v>0.4437869822485207</v>
      </c>
      <c r="D986">
        <f>SUMIFS(user_list!O:O,user_list!F:F,"&lt;="&amp;A986,user_list!G:G,"&gt;="&amp;A986,user_list!I:I,days!G986)+SUMIFS(user_list!O:O,user_list!F:F,"&lt;="&amp;A986,user_list!G:G,"&gt;="&amp;A986,user_list!I:I,days!G986-1)</f>
        <v>0</v>
      </c>
      <c r="E986" s="26">
        <f>COUNTIF(user_list!G:G,A986)</f>
        <v>0</v>
      </c>
      <c r="F986" s="48">
        <f t="shared" si="30"/>
        <v>9</v>
      </c>
      <c r="G986" s="48">
        <f t="shared" si="31"/>
        <v>2017</v>
      </c>
    </row>
    <row r="987" spans="1:7" x14ac:dyDescent="0.3">
      <c r="A987" s="51">
        <v>42990</v>
      </c>
      <c r="B987">
        <f>SUMIFS(user_list!O:O,user_list!F:F,"&lt;="&amp;A987,user_list!G:G,"&gt;="&amp;A987)</f>
        <v>0.17393984220907299</v>
      </c>
      <c r="C987">
        <f>SUMIFS(user_list!P:P,user_list!F:F,"&lt;="&amp;A987,user_list!G:G,"&gt;="&amp;A987)</f>
        <v>0.4437869822485207</v>
      </c>
      <c r="D987">
        <f>SUMIFS(user_list!O:O,user_list!F:F,"&lt;="&amp;A987,user_list!G:G,"&gt;="&amp;A987,user_list!I:I,days!G987)+SUMIFS(user_list!O:O,user_list!F:F,"&lt;="&amp;A987,user_list!G:G,"&gt;="&amp;A987,user_list!I:I,days!G987-1)</f>
        <v>0</v>
      </c>
      <c r="E987" s="26">
        <f>COUNTIF(user_list!G:G,A987)</f>
        <v>0</v>
      </c>
      <c r="F987" s="48">
        <f t="shared" si="30"/>
        <v>9</v>
      </c>
      <c r="G987" s="48">
        <f t="shared" si="31"/>
        <v>2017</v>
      </c>
    </row>
    <row r="988" spans="1:7" x14ac:dyDescent="0.3">
      <c r="A988" s="51">
        <v>42991</v>
      </c>
      <c r="B988">
        <f>SUMIFS(user_list!O:O,user_list!F:F,"&lt;="&amp;A988,user_list!G:G,"&gt;="&amp;A988)</f>
        <v>0.42015196342119421</v>
      </c>
      <c r="C988">
        <f>SUMIFS(user_list!P:P,user_list!F:F,"&lt;="&amp;A988,user_list!G:G,"&gt;="&amp;A988)</f>
        <v>1.0346960731576116</v>
      </c>
      <c r="D988">
        <f>SUMIFS(user_list!O:O,user_list!F:F,"&lt;="&amp;A988,user_list!G:G,"&gt;="&amp;A988,user_list!I:I,days!G988)+SUMIFS(user_list!O:O,user_list!F:F,"&lt;="&amp;A988,user_list!G:G,"&gt;="&amp;A988,user_list!I:I,days!G988-1)</f>
        <v>0</v>
      </c>
      <c r="E988" s="26">
        <f>COUNTIF(user_list!G:G,A988)</f>
        <v>0</v>
      </c>
      <c r="F988" s="48">
        <f t="shared" si="30"/>
        <v>9</v>
      </c>
      <c r="G988" s="48">
        <f t="shared" si="31"/>
        <v>2017</v>
      </c>
    </row>
    <row r="989" spans="1:7" x14ac:dyDescent="0.3">
      <c r="A989" s="51">
        <v>42992</v>
      </c>
      <c r="B989">
        <f>SUMIFS(user_list!O:O,user_list!F:F,"&lt;="&amp;A989,user_list!G:G,"&gt;="&amp;A989)</f>
        <v>0.42015196342119421</v>
      </c>
      <c r="C989">
        <f>SUMIFS(user_list!P:P,user_list!F:F,"&lt;="&amp;A989,user_list!G:G,"&gt;="&amp;A989)</f>
        <v>1.0346960731576116</v>
      </c>
      <c r="D989">
        <f>SUMIFS(user_list!O:O,user_list!F:F,"&lt;="&amp;A989,user_list!G:G,"&gt;="&amp;A989,user_list!I:I,days!G989)+SUMIFS(user_list!O:O,user_list!F:F,"&lt;="&amp;A989,user_list!G:G,"&gt;="&amp;A989,user_list!I:I,days!G989-1)</f>
        <v>0</v>
      </c>
      <c r="E989" s="26">
        <f>COUNTIF(user_list!G:G,A989)</f>
        <v>0</v>
      </c>
      <c r="F989" s="48">
        <f t="shared" si="30"/>
        <v>9</v>
      </c>
      <c r="G989" s="48">
        <f t="shared" si="31"/>
        <v>2017</v>
      </c>
    </row>
    <row r="990" spans="1:7" x14ac:dyDescent="0.3">
      <c r="A990" s="51">
        <v>42993</v>
      </c>
      <c r="B990">
        <f>SUMIFS(user_list!O:O,user_list!F:F,"&lt;="&amp;A990,user_list!G:G,"&gt;="&amp;A990)</f>
        <v>0.42015196342119421</v>
      </c>
      <c r="C990">
        <f>SUMIFS(user_list!P:P,user_list!F:F,"&lt;="&amp;A990,user_list!G:G,"&gt;="&amp;A990)</f>
        <v>1.0346960731576116</v>
      </c>
      <c r="D990">
        <f>SUMIFS(user_list!O:O,user_list!F:F,"&lt;="&amp;A990,user_list!G:G,"&gt;="&amp;A990,user_list!I:I,days!G990)+SUMIFS(user_list!O:O,user_list!F:F,"&lt;="&amp;A990,user_list!G:G,"&gt;="&amp;A990,user_list!I:I,days!G990-1)</f>
        <v>0</v>
      </c>
      <c r="E990" s="26">
        <f>COUNTIF(user_list!G:G,A990)</f>
        <v>0</v>
      </c>
      <c r="F990" s="48">
        <f t="shared" si="30"/>
        <v>9</v>
      </c>
      <c r="G990" s="48">
        <f t="shared" si="31"/>
        <v>2017</v>
      </c>
    </row>
    <row r="991" spans="1:7" x14ac:dyDescent="0.3">
      <c r="A991" s="51">
        <v>42994</v>
      </c>
      <c r="B991">
        <f>SUMIFS(user_list!O:O,user_list!F:F,"&lt;="&amp;A991,user_list!G:G,"&gt;="&amp;A991)</f>
        <v>0.42015196342119421</v>
      </c>
      <c r="C991">
        <f>SUMIFS(user_list!P:P,user_list!F:F,"&lt;="&amp;A991,user_list!G:G,"&gt;="&amp;A991)</f>
        <v>1.0346960731576116</v>
      </c>
      <c r="D991">
        <f>SUMIFS(user_list!O:O,user_list!F:F,"&lt;="&amp;A991,user_list!G:G,"&gt;="&amp;A991,user_list!I:I,days!G991)+SUMIFS(user_list!O:O,user_list!F:F,"&lt;="&amp;A991,user_list!G:G,"&gt;="&amp;A991,user_list!I:I,days!G991-1)</f>
        <v>0</v>
      </c>
      <c r="E991" s="26">
        <f>COUNTIF(user_list!G:G,A991)</f>
        <v>0</v>
      </c>
      <c r="F991" s="48">
        <f t="shared" si="30"/>
        <v>9</v>
      </c>
      <c r="G991" s="48">
        <f t="shared" si="31"/>
        <v>2017</v>
      </c>
    </row>
    <row r="992" spans="1:7" x14ac:dyDescent="0.3">
      <c r="A992" s="51">
        <v>42995</v>
      </c>
      <c r="B992">
        <f>SUMIFS(user_list!O:O,user_list!F:F,"&lt;="&amp;A992,user_list!G:G,"&gt;="&amp;A992)</f>
        <v>0.42015196342119421</v>
      </c>
      <c r="C992">
        <f>SUMIFS(user_list!P:P,user_list!F:F,"&lt;="&amp;A992,user_list!G:G,"&gt;="&amp;A992)</f>
        <v>1.0346960731576116</v>
      </c>
      <c r="D992">
        <f>SUMIFS(user_list!O:O,user_list!F:F,"&lt;="&amp;A992,user_list!G:G,"&gt;="&amp;A992,user_list!I:I,days!G992)+SUMIFS(user_list!O:O,user_list!F:F,"&lt;="&amp;A992,user_list!G:G,"&gt;="&amp;A992,user_list!I:I,days!G992-1)</f>
        <v>0</v>
      </c>
      <c r="E992" s="26">
        <f>COUNTIF(user_list!G:G,A992)</f>
        <v>0</v>
      </c>
      <c r="F992" s="48">
        <f t="shared" si="30"/>
        <v>9</v>
      </c>
      <c r="G992" s="48">
        <f t="shared" si="31"/>
        <v>2017</v>
      </c>
    </row>
    <row r="993" spans="1:7" x14ac:dyDescent="0.3">
      <c r="A993" s="51">
        <v>42996</v>
      </c>
      <c r="B993">
        <f>SUMIFS(user_list!O:O,user_list!F:F,"&lt;="&amp;A993,user_list!G:G,"&gt;="&amp;A993)</f>
        <v>0.42015196342119421</v>
      </c>
      <c r="C993">
        <f>SUMIFS(user_list!P:P,user_list!F:F,"&lt;="&amp;A993,user_list!G:G,"&gt;="&amp;A993)</f>
        <v>1.0346960731576116</v>
      </c>
      <c r="D993">
        <f>SUMIFS(user_list!O:O,user_list!F:F,"&lt;="&amp;A993,user_list!G:G,"&gt;="&amp;A993,user_list!I:I,days!G993)+SUMIFS(user_list!O:O,user_list!F:F,"&lt;="&amp;A993,user_list!G:G,"&gt;="&amp;A993,user_list!I:I,days!G993-1)</f>
        <v>0</v>
      </c>
      <c r="E993" s="26">
        <f>COUNTIF(user_list!G:G,A993)</f>
        <v>0</v>
      </c>
      <c r="F993" s="48">
        <f t="shared" si="30"/>
        <v>9</v>
      </c>
      <c r="G993" s="48">
        <f t="shared" si="31"/>
        <v>2017</v>
      </c>
    </row>
    <row r="994" spans="1:7" x14ac:dyDescent="0.3">
      <c r="A994" s="51">
        <v>42997</v>
      </c>
      <c r="B994">
        <f>SUMIFS(user_list!O:O,user_list!F:F,"&lt;="&amp;A994,user_list!G:G,"&gt;="&amp;A994)</f>
        <v>0.42015196342119421</v>
      </c>
      <c r="C994">
        <f>SUMIFS(user_list!P:P,user_list!F:F,"&lt;="&amp;A994,user_list!G:G,"&gt;="&amp;A994)</f>
        <v>1.0346960731576116</v>
      </c>
      <c r="D994">
        <f>SUMIFS(user_list!O:O,user_list!F:F,"&lt;="&amp;A994,user_list!G:G,"&gt;="&amp;A994,user_list!I:I,days!G994)+SUMIFS(user_list!O:O,user_list!F:F,"&lt;="&amp;A994,user_list!G:G,"&gt;="&amp;A994,user_list!I:I,days!G994-1)</f>
        <v>0</v>
      </c>
      <c r="E994" s="26">
        <f>COUNTIF(user_list!G:G,A994)</f>
        <v>0</v>
      </c>
      <c r="F994" s="48">
        <f t="shared" si="30"/>
        <v>9</v>
      </c>
      <c r="G994" s="48">
        <f t="shared" si="31"/>
        <v>2017</v>
      </c>
    </row>
    <row r="995" spans="1:7" x14ac:dyDescent="0.3">
      <c r="A995" s="51">
        <v>42998</v>
      </c>
      <c r="B995">
        <f>SUMIFS(user_list!O:O,user_list!F:F,"&lt;="&amp;A995,user_list!G:G,"&gt;="&amp;A995)</f>
        <v>0.42015196342119421</v>
      </c>
      <c r="C995">
        <f>SUMIFS(user_list!P:P,user_list!F:F,"&lt;="&amp;A995,user_list!G:G,"&gt;="&amp;A995)</f>
        <v>1.0346960731576116</v>
      </c>
      <c r="D995">
        <f>SUMIFS(user_list!O:O,user_list!F:F,"&lt;="&amp;A995,user_list!G:G,"&gt;="&amp;A995,user_list!I:I,days!G995)+SUMIFS(user_list!O:O,user_list!F:F,"&lt;="&amp;A995,user_list!G:G,"&gt;="&amp;A995,user_list!I:I,days!G995-1)</f>
        <v>0</v>
      </c>
      <c r="E995" s="26">
        <f>COUNTIF(user_list!G:G,A995)</f>
        <v>0</v>
      </c>
      <c r="F995" s="48">
        <f t="shared" si="30"/>
        <v>9</v>
      </c>
      <c r="G995" s="48">
        <f t="shared" si="31"/>
        <v>2017</v>
      </c>
    </row>
    <row r="996" spans="1:7" x14ac:dyDescent="0.3">
      <c r="A996" s="51">
        <v>42999</v>
      </c>
      <c r="B996">
        <f>SUMIFS(user_list!O:O,user_list!F:F,"&lt;="&amp;A996,user_list!G:G,"&gt;="&amp;A996)</f>
        <v>0.42015196342119421</v>
      </c>
      <c r="C996">
        <f>SUMIFS(user_list!P:P,user_list!F:F,"&lt;="&amp;A996,user_list!G:G,"&gt;="&amp;A996)</f>
        <v>1.0346960731576116</v>
      </c>
      <c r="D996">
        <f>SUMIFS(user_list!O:O,user_list!F:F,"&lt;="&amp;A996,user_list!G:G,"&gt;="&amp;A996,user_list!I:I,days!G996)+SUMIFS(user_list!O:O,user_list!F:F,"&lt;="&amp;A996,user_list!G:G,"&gt;="&amp;A996,user_list!I:I,days!G996-1)</f>
        <v>0</v>
      </c>
      <c r="E996" s="26">
        <f>COUNTIF(user_list!G:G,A996)</f>
        <v>0</v>
      </c>
      <c r="F996" s="48">
        <f t="shared" si="30"/>
        <v>9</v>
      </c>
      <c r="G996" s="48">
        <f t="shared" si="31"/>
        <v>2017</v>
      </c>
    </row>
    <row r="997" spans="1:7" x14ac:dyDescent="0.3">
      <c r="A997" s="51">
        <v>43000</v>
      </c>
      <c r="B997">
        <f>SUMIFS(user_list!O:O,user_list!F:F,"&lt;="&amp;A997,user_list!G:G,"&gt;="&amp;A997)</f>
        <v>0.42015196342119421</v>
      </c>
      <c r="C997">
        <f>SUMIFS(user_list!P:P,user_list!F:F,"&lt;="&amp;A997,user_list!G:G,"&gt;="&amp;A997)</f>
        <v>1.0346960731576116</v>
      </c>
      <c r="D997">
        <f>SUMIFS(user_list!O:O,user_list!F:F,"&lt;="&amp;A997,user_list!G:G,"&gt;="&amp;A997,user_list!I:I,days!G997)+SUMIFS(user_list!O:O,user_list!F:F,"&lt;="&amp;A997,user_list!G:G,"&gt;="&amp;A997,user_list!I:I,days!G997-1)</f>
        <v>0</v>
      </c>
      <c r="E997" s="26">
        <f>COUNTIF(user_list!G:G,A997)</f>
        <v>0</v>
      </c>
      <c r="F997" s="48">
        <f t="shared" si="30"/>
        <v>9</v>
      </c>
      <c r="G997" s="48">
        <f t="shared" si="31"/>
        <v>2017</v>
      </c>
    </row>
    <row r="998" spans="1:7" x14ac:dyDescent="0.3">
      <c r="A998" s="51">
        <v>43001</v>
      </c>
      <c r="B998">
        <f>SUMIFS(user_list!O:O,user_list!F:F,"&lt;="&amp;A998,user_list!G:G,"&gt;="&amp;A998)</f>
        <v>0.42015196342119421</v>
      </c>
      <c r="C998">
        <f>SUMIFS(user_list!P:P,user_list!F:F,"&lt;="&amp;A998,user_list!G:G,"&gt;="&amp;A998)</f>
        <v>1.0346960731576116</v>
      </c>
      <c r="D998">
        <f>SUMIFS(user_list!O:O,user_list!F:F,"&lt;="&amp;A998,user_list!G:G,"&gt;="&amp;A998,user_list!I:I,days!G998)+SUMIFS(user_list!O:O,user_list!F:F,"&lt;="&amp;A998,user_list!G:G,"&gt;="&amp;A998,user_list!I:I,days!G998-1)</f>
        <v>0</v>
      </c>
      <c r="E998" s="26">
        <f>COUNTIF(user_list!G:G,A998)</f>
        <v>0</v>
      </c>
      <c r="F998" s="48">
        <f t="shared" si="30"/>
        <v>9</v>
      </c>
      <c r="G998" s="48">
        <f t="shared" si="31"/>
        <v>2017</v>
      </c>
    </row>
    <row r="999" spans="1:7" x14ac:dyDescent="0.3">
      <c r="A999" s="51">
        <v>43002</v>
      </c>
      <c r="B999">
        <f>SUMIFS(user_list!O:O,user_list!F:F,"&lt;="&amp;A999,user_list!G:G,"&gt;="&amp;A999)</f>
        <v>0.42015196342119421</v>
      </c>
      <c r="C999">
        <f>SUMIFS(user_list!P:P,user_list!F:F,"&lt;="&amp;A999,user_list!G:G,"&gt;="&amp;A999)</f>
        <v>1.0346960731576116</v>
      </c>
      <c r="D999">
        <f>SUMIFS(user_list!O:O,user_list!F:F,"&lt;="&amp;A999,user_list!G:G,"&gt;="&amp;A999,user_list!I:I,days!G999)+SUMIFS(user_list!O:O,user_list!F:F,"&lt;="&amp;A999,user_list!G:G,"&gt;="&amp;A999,user_list!I:I,days!G999-1)</f>
        <v>0</v>
      </c>
      <c r="E999" s="26">
        <f>COUNTIF(user_list!G:G,A999)</f>
        <v>0</v>
      </c>
      <c r="F999" s="48">
        <f t="shared" si="30"/>
        <v>9</v>
      </c>
      <c r="G999" s="48">
        <f t="shared" si="31"/>
        <v>2017</v>
      </c>
    </row>
    <row r="1000" spans="1:7" x14ac:dyDescent="0.3">
      <c r="A1000" s="51">
        <v>43003</v>
      </c>
      <c r="B1000">
        <f>SUMIFS(user_list!O:O,user_list!F:F,"&lt;="&amp;A1000,user_list!G:G,"&gt;="&amp;A1000)</f>
        <v>1.0473921067903698</v>
      </c>
      <c r="C1000">
        <f>SUMIFS(user_list!P:P,user_list!F:F,"&lt;="&amp;A1000,user_list!G:G,"&gt;="&amp;A1000)</f>
        <v>2.6475992989640633</v>
      </c>
      <c r="D1000">
        <f>SUMIFS(user_list!O:O,user_list!F:F,"&lt;="&amp;A1000,user_list!G:G,"&gt;="&amp;A1000,user_list!I:I,days!G1000)+SUMIFS(user_list!O:O,user_list!F:F,"&lt;="&amp;A1000,user_list!G:G,"&gt;="&amp;A1000,user_list!I:I,days!G1000-1)</f>
        <v>0</v>
      </c>
      <c r="E1000" s="26">
        <f>COUNTIF(user_list!G:G,A1000)</f>
        <v>0</v>
      </c>
      <c r="F1000" s="48">
        <f t="shared" si="30"/>
        <v>9</v>
      </c>
      <c r="G1000" s="48">
        <f t="shared" si="31"/>
        <v>2017</v>
      </c>
    </row>
    <row r="1001" spans="1:7" x14ac:dyDescent="0.3">
      <c r="A1001" s="51">
        <v>43004</v>
      </c>
      <c r="B1001">
        <f>SUMIFS(user_list!O:O,user_list!F:F,"&lt;="&amp;A1001,user_list!G:G,"&gt;="&amp;A1001)</f>
        <v>1.0473921067903698</v>
      </c>
      <c r="C1001">
        <f>SUMIFS(user_list!P:P,user_list!F:F,"&lt;="&amp;A1001,user_list!G:G,"&gt;="&amp;A1001)</f>
        <v>2.6475992989640633</v>
      </c>
      <c r="D1001">
        <f>SUMIFS(user_list!O:O,user_list!F:F,"&lt;="&amp;A1001,user_list!G:G,"&gt;="&amp;A1001,user_list!I:I,days!G1001)+SUMIFS(user_list!O:O,user_list!F:F,"&lt;="&amp;A1001,user_list!G:G,"&gt;="&amp;A1001,user_list!I:I,days!G1001-1)</f>
        <v>0</v>
      </c>
      <c r="E1001" s="26">
        <f>COUNTIF(user_list!G:G,A1001)</f>
        <v>0</v>
      </c>
      <c r="F1001" s="48">
        <f t="shared" si="30"/>
        <v>9</v>
      </c>
      <c r="G1001" s="48">
        <f t="shared" si="31"/>
        <v>2017</v>
      </c>
    </row>
    <row r="1002" spans="1:7" x14ac:dyDescent="0.3">
      <c r="A1002" s="51">
        <v>43005</v>
      </c>
      <c r="B1002">
        <f>SUMIFS(user_list!O:O,user_list!F:F,"&lt;="&amp;A1002,user_list!G:G,"&gt;="&amp;A1002)</f>
        <v>1.0473921067903698</v>
      </c>
      <c r="C1002">
        <f>SUMIFS(user_list!P:P,user_list!F:F,"&lt;="&amp;A1002,user_list!G:G,"&gt;="&amp;A1002)</f>
        <v>2.6475992989640633</v>
      </c>
      <c r="D1002">
        <f>SUMIFS(user_list!O:O,user_list!F:F,"&lt;="&amp;A1002,user_list!G:G,"&gt;="&amp;A1002,user_list!I:I,days!G1002)+SUMIFS(user_list!O:O,user_list!F:F,"&lt;="&amp;A1002,user_list!G:G,"&gt;="&amp;A1002,user_list!I:I,days!G1002-1)</f>
        <v>0</v>
      </c>
      <c r="E1002" s="26">
        <f>COUNTIF(user_list!G:G,A1002)</f>
        <v>0</v>
      </c>
      <c r="F1002" s="48">
        <f t="shared" si="30"/>
        <v>9</v>
      </c>
      <c r="G1002" s="48">
        <f t="shared" si="31"/>
        <v>2017</v>
      </c>
    </row>
    <row r="1003" spans="1:7" x14ac:dyDescent="0.3">
      <c r="A1003" s="51">
        <v>43006</v>
      </c>
      <c r="B1003">
        <f>SUMIFS(user_list!O:O,user_list!F:F,"&lt;="&amp;A1003,user_list!G:G,"&gt;="&amp;A1003)</f>
        <v>1.0473921067903698</v>
      </c>
      <c r="C1003">
        <f>SUMIFS(user_list!P:P,user_list!F:F,"&lt;="&amp;A1003,user_list!G:G,"&gt;="&amp;A1003)</f>
        <v>2.6475992989640633</v>
      </c>
      <c r="D1003">
        <f>SUMIFS(user_list!O:O,user_list!F:F,"&lt;="&amp;A1003,user_list!G:G,"&gt;="&amp;A1003,user_list!I:I,days!G1003)+SUMIFS(user_list!O:O,user_list!F:F,"&lt;="&amp;A1003,user_list!G:G,"&gt;="&amp;A1003,user_list!I:I,days!G1003-1)</f>
        <v>0</v>
      </c>
      <c r="E1003" s="26">
        <f>COUNTIF(user_list!G:G,A1003)</f>
        <v>0</v>
      </c>
      <c r="F1003" s="48">
        <f t="shared" si="30"/>
        <v>9</v>
      </c>
      <c r="G1003" s="48">
        <f t="shared" si="31"/>
        <v>2017</v>
      </c>
    </row>
    <row r="1004" spans="1:7" x14ac:dyDescent="0.3">
      <c r="A1004" s="51">
        <v>43007</v>
      </c>
      <c r="B1004">
        <f>SUMIFS(user_list!O:O,user_list!F:F,"&lt;="&amp;A1004,user_list!G:G,"&gt;="&amp;A1004)</f>
        <v>1.0473921067903698</v>
      </c>
      <c r="C1004">
        <f>SUMIFS(user_list!P:P,user_list!F:F,"&lt;="&amp;A1004,user_list!G:G,"&gt;="&amp;A1004)</f>
        <v>2.6475992989640633</v>
      </c>
      <c r="D1004">
        <f>SUMIFS(user_list!O:O,user_list!F:F,"&lt;="&amp;A1004,user_list!G:G,"&gt;="&amp;A1004,user_list!I:I,days!G1004)+SUMIFS(user_list!O:O,user_list!F:F,"&lt;="&amp;A1004,user_list!G:G,"&gt;="&amp;A1004,user_list!I:I,days!G1004-1)</f>
        <v>0</v>
      </c>
      <c r="E1004" s="26">
        <f>COUNTIF(user_list!G:G,A1004)</f>
        <v>0</v>
      </c>
      <c r="F1004" s="48">
        <f t="shared" si="30"/>
        <v>9</v>
      </c>
      <c r="G1004" s="48">
        <f t="shared" si="31"/>
        <v>2017</v>
      </c>
    </row>
    <row r="1005" spans="1:7" x14ac:dyDescent="0.3">
      <c r="A1005" s="51">
        <v>43008</v>
      </c>
      <c r="B1005">
        <f>SUMIFS(user_list!O:O,user_list!F:F,"&lt;="&amp;A1005,user_list!G:G,"&gt;="&amp;A1005)</f>
        <v>1.0473921067903698</v>
      </c>
      <c r="C1005">
        <f>SUMIFS(user_list!P:P,user_list!F:F,"&lt;="&amp;A1005,user_list!G:G,"&gt;="&amp;A1005)</f>
        <v>2.6475992989640633</v>
      </c>
      <c r="D1005">
        <f>SUMIFS(user_list!O:O,user_list!F:F,"&lt;="&amp;A1005,user_list!G:G,"&gt;="&amp;A1005,user_list!I:I,days!G1005)+SUMIFS(user_list!O:O,user_list!F:F,"&lt;="&amp;A1005,user_list!G:G,"&gt;="&amp;A1005,user_list!I:I,days!G1005-1)</f>
        <v>0</v>
      </c>
      <c r="E1005" s="26">
        <f>COUNTIF(user_list!G:G,A1005)</f>
        <v>0</v>
      </c>
      <c r="F1005" s="48">
        <f t="shared" si="30"/>
        <v>9</v>
      </c>
      <c r="G1005" s="48">
        <f t="shared" si="31"/>
        <v>2017</v>
      </c>
    </row>
    <row r="1006" spans="1:7" x14ac:dyDescent="0.3">
      <c r="A1006" s="51">
        <v>43009</v>
      </c>
      <c r="B1006">
        <f>SUMIFS(user_list!O:O,user_list!F:F,"&lt;="&amp;A1006,user_list!G:G,"&gt;="&amp;A1006)</f>
        <v>3.0041934535917165</v>
      </c>
      <c r="C1006">
        <f>SUMIFS(user_list!P:P,user_list!F:F,"&lt;="&amp;A1006,user_list!G:G,"&gt;="&amp;A1006)</f>
        <v>8.3627508141155786</v>
      </c>
      <c r="D1006">
        <f>SUMIFS(user_list!O:O,user_list!F:F,"&lt;="&amp;A1006,user_list!G:G,"&gt;="&amp;A1006,user_list!I:I,days!G1006)+SUMIFS(user_list!O:O,user_list!F:F,"&lt;="&amp;A1006,user_list!G:G,"&gt;="&amp;A1006,user_list!I:I,days!G1006-1)</f>
        <v>0.39444444444444438</v>
      </c>
      <c r="E1006" s="26">
        <f>COUNTIF(user_list!G:G,A1006)</f>
        <v>1</v>
      </c>
      <c r="F1006" s="48">
        <f t="shared" si="30"/>
        <v>10</v>
      </c>
      <c r="G1006" s="48">
        <f t="shared" si="31"/>
        <v>2017</v>
      </c>
    </row>
    <row r="1007" spans="1:7" x14ac:dyDescent="0.3">
      <c r="A1007" s="51">
        <v>43010</v>
      </c>
      <c r="B1007">
        <f>SUMIFS(user_list!O:O,user_list!F:F,"&lt;="&amp;A1007,user_list!G:G,"&gt;="&amp;A1007)</f>
        <v>4.1174413168395807</v>
      </c>
      <c r="C1007">
        <f>SUMIFS(user_list!P:P,user_list!F:F,"&lt;="&amp;A1007,user_list!G:G,"&gt;="&amp;A1007)</f>
        <v>11.131981583346349</v>
      </c>
      <c r="D1007">
        <f>SUMIFS(user_list!O:O,user_list!F:F,"&lt;="&amp;A1007,user_list!G:G,"&gt;="&amp;A1007,user_list!I:I,days!G1007)+SUMIFS(user_list!O:O,user_list!F:F,"&lt;="&amp;A1007,user_list!G:G,"&gt;="&amp;A1007,user_list!I:I,days!G1007-1)</f>
        <v>0</v>
      </c>
      <c r="E1007" s="26">
        <f>COUNTIF(user_list!G:G,A1007)</f>
        <v>0</v>
      </c>
      <c r="F1007" s="48">
        <f t="shared" si="30"/>
        <v>10</v>
      </c>
      <c r="G1007" s="48">
        <f t="shared" si="31"/>
        <v>2017</v>
      </c>
    </row>
    <row r="1008" spans="1:7" x14ac:dyDescent="0.3">
      <c r="A1008" s="51">
        <v>43011</v>
      </c>
      <c r="B1008">
        <f>SUMIFS(user_list!O:O,user_list!F:F,"&lt;="&amp;A1008,user_list!G:G,"&gt;="&amp;A1008)</f>
        <v>4.1174413168395807</v>
      </c>
      <c r="C1008">
        <f>SUMIFS(user_list!P:P,user_list!F:F,"&lt;="&amp;A1008,user_list!G:G,"&gt;="&amp;A1008)</f>
        <v>11.131981583346349</v>
      </c>
      <c r="D1008">
        <f>SUMIFS(user_list!O:O,user_list!F:F,"&lt;="&amp;A1008,user_list!G:G,"&gt;="&amp;A1008,user_list!I:I,days!G1008)+SUMIFS(user_list!O:O,user_list!F:F,"&lt;="&amp;A1008,user_list!G:G,"&gt;="&amp;A1008,user_list!I:I,days!G1008-1)</f>
        <v>0</v>
      </c>
      <c r="E1008" s="26">
        <f>COUNTIF(user_list!G:G,A1008)</f>
        <v>0</v>
      </c>
      <c r="F1008" s="48">
        <f t="shared" si="30"/>
        <v>10</v>
      </c>
      <c r="G1008" s="48">
        <f t="shared" si="31"/>
        <v>2017</v>
      </c>
    </row>
    <row r="1009" spans="1:7" x14ac:dyDescent="0.3">
      <c r="A1009" s="51">
        <v>43012</v>
      </c>
      <c r="B1009">
        <f>SUMIFS(user_list!O:O,user_list!F:F,"&lt;="&amp;A1009,user_list!G:G,"&gt;="&amp;A1009)</f>
        <v>4.1174413168395807</v>
      </c>
      <c r="C1009">
        <f>SUMIFS(user_list!P:P,user_list!F:F,"&lt;="&amp;A1009,user_list!G:G,"&gt;="&amp;A1009)</f>
        <v>11.131981583346349</v>
      </c>
      <c r="D1009">
        <f>SUMIFS(user_list!O:O,user_list!F:F,"&lt;="&amp;A1009,user_list!G:G,"&gt;="&amp;A1009,user_list!I:I,days!G1009)+SUMIFS(user_list!O:O,user_list!F:F,"&lt;="&amp;A1009,user_list!G:G,"&gt;="&amp;A1009,user_list!I:I,days!G1009-1)</f>
        <v>0</v>
      </c>
      <c r="E1009" s="26">
        <f>COUNTIF(user_list!G:G,A1009)</f>
        <v>0</v>
      </c>
      <c r="F1009" s="48">
        <f t="shared" si="30"/>
        <v>10</v>
      </c>
      <c r="G1009" s="48">
        <f t="shared" si="31"/>
        <v>2017</v>
      </c>
    </row>
    <row r="1010" spans="1:7" x14ac:dyDescent="0.3">
      <c r="A1010" s="51">
        <v>43013</v>
      </c>
      <c r="B1010">
        <f>SUMIFS(user_list!O:O,user_list!F:F,"&lt;="&amp;A1010,user_list!G:G,"&gt;="&amp;A1010)</f>
        <v>4.1174413168395807</v>
      </c>
      <c r="C1010">
        <f>SUMIFS(user_list!P:P,user_list!F:F,"&lt;="&amp;A1010,user_list!G:G,"&gt;="&amp;A1010)</f>
        <v>11.131981583346349</v>
      </c>
      <c r="D1010">
        <f>SUMIFS(user_list!O:O,user_list!F:F,"&lt;="&amp;A1010,user_list!G:G,"&gt;="&amp;A1010,user_list!I:I,days!G1010)+SUMIFS(user_list!O:O,user_list!F:F,"&lt;="&amp;A1010,user_list!G:G,"&gt;="&amp;A1010,user_list!I:I,days!G1010-1)</f>
        <v>0</v>
      </c>
      <c r="E1010" s="26">
        <f>COUNTIF(user_list!G:G,A1010)</f>
        <v>0</v>
      </c>
      <c r="F1010" s="48">
        <f t="shared" si="30"/>
        <v>10</v>
      </c>
      <c r="G1010" s="48">
        <f t="shared" si="31"/>
        <v>2017</v>
      </c>
    </row>
    <row r="1011" spans="1:7" x14ac:dyDescent="0.3">
      <c r="A1011" s="51">
        <v>43014</v>
      </c>
      <c r="B1011">
        <f>SUMIFS(user_list!O:O,user_list!F:F,"&lt;="&amp;A1011,user_list!G:G,"&gt;="&amp;A1011)</f>
        <v>4.1174413168395807</v>
      </c>
      <c r="C1011">
        <f>SUMIFS(user_list!P:P,user_list!F:F,"&lt;="&amp;A1011,user_list!G:G,"&gt;="&amp;A1011)</f>
        <v>11.131981583346349</v>
      </c>
      <c r="D1011">
        <f>SUMIFS(user_list!O:O,user_list!F:F,"&lt;="&amp;A1011,user_list!G:G,"&gt;="&amp;A1011,user_list!I:I,days!G1011)+SUMIFS(user_list!O:O,user_list!F:F,"&lt;="&amp;A1011,user_list!G:G,"&gt;="&amp;A1011,user_list!I:I,days!G1011-1)</f>
        <v>0</v>
      </c>
      <c r="E1011" s="26">
        <f>COUNTIF(user_list!G:G,A1011)</f>
        <v>0</v>
      </c>
      <c r="F1011" s="48">
        <f t="shared" si="30"/>
        <v>10</v>
      </c>
      <c r="G1011" s="48">
        <f t="shared" si="31"/>
        <v>2017</v>
      </c>
    </row>
    <row r="1012" spans="1:7" x14ac:dyDescent="0.3">
      <c r="A1012" s="51">
        <v>43015</v>
      </c>
      <c r="B1012">
        <f>SUMIFS(user_list!O:O,user_list!F:F,"&lt;="&amp;A1012,user_list!G:G,"&gt;="&amp;A1012)</f>
        <v>4.1174413168395807</v>
      </c>
      <c r="C1012">
        <f>SUMIFS(user_list!P:P,user_list!F:F,"&lt;="&amp;A1012,user_list!G:G,"&gt;="&amp;A1012)</f>
        <v>11.131981583346349</v>
      </c>
      <c r="D1012">
        <f>SUMIFS(user_list!O:O,user_list!F:F,"&lt;="&amp;A1012,user_list!G:G,"&gt;="&amp;A1012,user_list!I:I,days!G1012)+SUMIFS(user_list!O:O,user_list!F:F,"&lt;="&amp;A1012,user_list!G:G,"&gt;="&amp;A1012,user_list!I:I,days!G1012-1)</f>
        <v>0</v>
      </c>
      <c r="E1012" s="26">
        <f>COUNTIF(user_list!G:G,A1012)</f>
        <v>0</v>
      </c>
      <c r="F1012" s="48">
        <f t="shared" si="30"/>
        <v>10</v>
      </c>
      <c r="G1012" s="48">
        <f t="shared" si="31"/>
        <v>2017</v>
      </c>
    </row>
    <row r="1013" spans="1:7" x14ac:dyDescent="0.3">
      <c r="A1013" s="51">
        <v>43016</v>
      </c>
      <c r="B1013">
        <f>SUMIFS(user_list!O:O,user_list!F:F,"&lt;="&amp;A1013,user_list!G:G,"&gt;="&amp;A1013)</f>
        <v>4.1174413168395807</v>
      </c>
      <c r="C1013">
        <f>SUMIFS(user_list!P:P,user_list!F:F,"&lt;="&amp;A1013,user_list!G:G,"&gt;="&amp;A1013)</f>
        <v>11.131981583346349</v>
      </c>
      <c r="D1013">
        <f>SUMIFS(user_list!O:O,user_list!F:F,"&lt;="&amp;A1013,user_list!G:G,"&gt;="&amp;A1013,user_list!I:I,days!G1013)+SUMIFS(user_list!O:O,user_list!F:F,"&lt;="&amp;A1013,user_list!G:G,"&gt;="&amp;A1013,user_list!I:I,days!G1013-1)</f>
        <v>0</v>
      </c>
      <c r="E1013" s="26">
        <f>COUNTIF(user_list!G:G,A1013)</f>
        <v>0</v>
      </c>
      <c r="F1013" s="48">
        <f t="shared" si="30"/>
        <v>10</v>
      </c>
      <c r="G1013" s="48">
        <f t="shared" si="31"/>
        <v>2017</v>
      </c>
    </row>
    <row r="1014" spans="1:7" x14ac:dyDescent="0.3">
      <c r="A1014" s="51">
        <v>43017</v>
      </c>
      <c r="B1014">
        <f>SUMIFS(user_list!O:O,user_list!F:F,"&lt;="&amp;A1014,user_list!G:G,"&gt;="&amp;A1014)</f>
        <v>4.1174413168395807</v>
      </c>
      <c r="C1014">
        <f>SUMIFS(user_list!P:P,user_list!F:F,"&lt;="&amp;A1014,user_list!G:G,"&gt;="&amp;A1014)</f>
        <v>11.131981583346349</v>
      </c>
      <c r="D1014">
        <f>SUMIFS(user_list!O:O,user_list!F:F,"&lt;="&amp;A1014,user_list!G:G,"&gt;="&amp;A1014,user_list!I:I,days!G1014)+SUMIFS(user_list!O:O,user_list!F:F,"&lt;="&amp;A1014,user_list!G:G,"&gt;="&amp;A1014,user_list!I:I,days!G1014-1)</f>
        <v>0</v>
      </c>
      <c r="E1014" s="26">
        <f>COUNTIF(user_list!G:G,A1014)</f>
        <v>0</v>
      </c>
      <c r="F1014" s="48">
        <f t="shared" si="30"/>
        <v>10</v>
      </c>
      <c r="G1014" s="48">
        <f t="shared" si="31"/>
        <v>2017</v>
      </c>
    </row>
    <row r="1015" spans="1:7" x14ac:dyDescent="0.3">
      <c r="A1015" s="51">
        <v>43018</v>
      </c>
      <c r="B1015">
        <f>SUMIFS(user_list!O:O,user_list!F:F,"&lt;="&amp;A1015,user_list!G:G,"&gt;="&amp;A1015)</f>
        <v>4.1174413168395807</v>
      </c>
      <c r="C1015">
        <f>SUMIFS(user_list!P:P,user_list!F:F,"&lt;="&amp;A1015,user_list!G:G,"&gt;="&amp;A1015)</f>
        <v>11.131981583346349</v>
      </c>
      <c r="D1015">
        <f>SUMIFS(user_list!O:O,user_list!F:F,"&lt;="&amp;A1015,user_list!G:G,"&gt;="&amp;A1015,user_list!I:I,days!G1015)+SUMIFS(user_list!O:O,user_list!F:F,"&lt;="&amp;A1015,user_list!G:G,"&gt;="&amp;A1015,user_list!I:I,days!G1015-1)</f>
        <v>0</v>
      </c>
      <c r="E1015" s="26">
        <f>COUNTIF(user_list!G:G,A1015)</f>
        <v>0</v>
      </c>
      <c r="F1015" s="48">
        <f t="shared" si="30"/>
        <v>10</v>
      </c>
      <c r="G1015" s="48">
        <f t="shared" si="31"/>
        <v>2017</v>
      </c>
    </row>
    <row r="1016" spans="1:7" x14ac:dyDescent="0.3">
      <c r="A1016" s="51">
        <v>43019</v>
      </c>
      <c r="B1016">
        <f>SUMIFS(user_list!O:O,user_list!F:F,"&lt;="&amp;A1016,user_list!G:G,"&gt;="&amp;A1016)</f>
        <v>4.1174413168395807</v>
      </c>
      <c r="C1016">
        <f>SUMIFS(user_list!P:P,user_list!F:F,"&lt;="&amp;A1016,user_list!G:G,"&gt;="&amp;A1016)</f>
        <v>11.131981583346349</v>
      </c>
      <c r="D1016">
        <f>SUMIFS(user_list!O:O,user_list!F:F,"&lt;="&amp;A1016,user_list!G:G,"&gt;="&amp;A1016,user_list!I:I,days!G1016)+SUMIFS(user_list!O:O,user_list!F:F,"&lt;="&amp;A1016,user_list!G:G,"&gt;="&amp;A1016,user_list!I:I,days!G1016-1)</f>
        <v>0</v>
      </c>
      <c r="E1016" s="26">
        <f>COUNTIF(user_list!G:G,A1016)</f>
        <v>1</v>
      </c>
      <c r="F1016" s="48">
        <f t="shared" si="30"/>
        <v>10</v>
      </c>
      <c r="G1016" s="48">
        <f t="shared" si="31"/>
        <v>2017</v>
      </c>
    </row>
    <row r="1017" spans="1:7" x14ac:dyDescent="0.3">
      <c r="A1017" s="51">
        <v>43020</v>
      </c>
      <c r="B1017">
        <f>SUMIFS(user_list!O:O,user_list!F:F,"&lt;="&amp;A1017,user_list!G:G,"&gt;="&amp;A1017)</f>
        <v>3.2447140441123077</v>
      </c>
      <c r="C1017">
        <f>SUMIFS(user_list!P:P,user_list!F:F,"&lt;="&amp;A1017,user_list!G:G,"&gt;="&amp;A1017)</f>
        <v>8.950163401528167</v>
      </c>
      <c r="D1017">
        <f>SUMIFS(user_list!O:O,user_list!F:F,"&lt;="&amp;A1017,user_list!G:G,"&gt;="&amp;A1017,user_list!I:I,days!G1017)+SUMIFS(user_list!O:O,user_list!F:F,"&lt;="&amp;A1017,user_list!G:G,"&gt;="&amp;A1017,user_list!I:I,days!G1017-1)</f>
        <v>0</v>
      </c>
      <c r="E1017" s="26">
        <f>COUNTIF(user_list!G:G,A1017)</f>
        <v>0</v>
      </c>
      <c r="F1017" s="48">
        <f t="shared" si="30"/>
        <v>10</v>
      </c>
      <c r="G1017" s="48">
        <f t="shared" si="31"/>
        <v>2017</v>
      </c>
    </row>
    <row r="1018" spans="1:7" x14ac:dyDescent="0.3">
      <c r="A1018" s="51">
        <v>43021</v>
      </c>
      <c r="B1018">
        <f>SUMIFS(user_list!O:O,user_list!F:F,"&lt;="&amp;A1018,user_list!G:G,"&gt;="&amp;A1018)</f>
        <v>3.2447140441123077</v>
      </c>
      <c r="C1018">
        <f>SUMIFS(user_list!P:P,user_list!F:F,"&lt;="&amp;A1018,user_list!G:G,"&gt;="&amp;A1018)</f>
        <v>8.950163401528167</v>
      </c>
      <c r="D1018">
        <f>SUMIFS(user_list!O:O,user_list!F:F,"&lt;="&amp;A1018,user_list!G:G,"&gt;="&amp;A1018,user_list!I:I,days!G1018)+SUMIFS(user_list!O:O,user_list!F:F,"&lt;="&amp;A1018,user_list!G:G,"&gt;="&amp;A1018,user_list!I:I,days!G1018-1)</f>
        <v>0</v>
      </c>
      <c r="E1018" s="26">
        <f>COUNTIF(user_list!G:G,A1018)</f>
        <v>0</v>
      </c>
      <c r="F1018" s="48">
        <f t="shared" si="30"/>
        <v>10</v>
      </c>
      <c r="G1018" s="48">
        <f t="shared" si="31"/>
        <v>2017</v>
      </c>
    </row>
    <row r="1019" spans="1:7" x14ac:dyDescent="0.3">
      <c r="A1019" s="51">
        <v>43022</v>
      </c>
      <c r="B1019">
        <f>SUMIFS(user_list!O:O,user_list!F:F,"&lt;="&amp;A1019,user_list!G:G,"&gt;="&amp;A1019)</f>
        <v>3.2447140441123077</v>
      </c>
      <c r="C1019">
        <f>SUMIFS(user_list!P:P,user_list!F:F,"&lt;="&amp;A1019,user_list!G:G,"&gt;="&amp;A1019)</f>
        <v>8.950163401528167</v>
      </c>
      <c r="D1019">
        <f>SUMIFS(user_list!O:O,user_list!F:F,"&lt;="&amp;A1019,user_list!G:G,"&gt;="&amp;A1019,user_list!I:I,days!G1019)+SUMIFS(user_list!O:O,user_list!F:F,"&lt;="&amp;A1019,user_list!G:G,"&gt;="&amp;A1019,user_list!I:I,days!G1019-1)</f>
        <v>0</v>
      </c>
      <c r="E1019" s="26">
        <f>COUNTIF(user_list!G:G,A1019)</f>
        <v>1</v>
      </c>
      <c r="F1019" s="48">
        <f t="shared" si="30"/>
        <v>10</v>
      </c>
      <c r="G1019" s="48">
        <f t="shared" si="31"/>
        <v>2017</v>
      </c>
    </row>
    <row r="1020" spans="1:7" x14ac:dyDescent="0.3">
      <c r="A1020" s="51">
        <v>43023</v>
      </c>
      <c r="B1020">
        <f>SUMIFS(user_list!O:O,user_list!F:F,"&lt;="&amp;A1020,user_list!G:G,"&gt;="&amp;A1020)</f>
        <v>2.5856328475311106</v>
      </c>
      <c r="C1020">
        <f>SUMIFS(user_list!P:P,user_list!F:F,"&lt;="&amp;A1020,user_list!G:G,"&gt;="&amp;A1020)</f>
        <v>7.3475992989640631</v>
      </c>
      <c r="D1020">
        <f>SUMIFS(user_list!O:O,user_list!F:F,"&lt;="&amp;A1020,user_list!G:G,"&gt;="&amp;A1020,user_list!I:I,days!G1020)+SUMIFS(user_list!O:O,user_list!F:F,"&lt;="&amp;A1020,user_list!G:G,"&gt;="&amp;A1020,user_list!I:I,days!G1020-1)</f>
        <v>0</v>
      </c>
      <c r="E1020" s="26">
        <f>COUNTIF(user_list!G:G,A1020)</f>
        <v>1</v>
      </c>
      <c r="F1020" s="48">
        <f t="shared" si="30"/>
        <v>10</v>
      </c>
      <c r="G1020" s="48">
        <f t="shared" si="31"/>
        <v>2017</v>
      </c>
    </row>
    <row r="1021" spans="1:7" x14ac:dyDescent="0.3">
      <c r="A1021" s="51">
        <v>43024</v>
      </c>
      <c r="B1021">
        <f>SUMIFS(user_list!O:O,user_list!F:F,"&lt;="&amp;A1021,user_list!G:G,"&gt;="&amp;A1021)</f>
        <v>1.8960032179014807</v>
      </c>
      <c r="C1021">
        <f>SUMIFS(user_list!P:P,user_list!F:F,"&lt;="&amp;A1021,user_list!G:G,"&gt;="&amp;A1021)</f>
        <v>4.8142659656307307</v>
      </c>
      <c r="D1021">
        <f>SUMIFS(user_list!O:O,user_list!F:F,"&lt;="&amp;A1021,user_list!G:G,"&gt;="&amp;A1021,user_list!I:I,days!G1021)+SUMIFS(user_list!O:O,user_list!F:F,"&lt;="&amp;A1021,user_list!G:G,"&gt;="&amp;A1021,user_list!I:I,days!G1021-1)</f>
        <v>0</v>
      </c>
      <c r="E1021" s="26">
        <f>COUNTIF(user_list!G:G,A1021)</f>
        <v>0</v>
      </c>
      <c r="F1021" s="48">
        <f t="shared" si="30"/>
        <v>10</v>
      </c>
      <c r="G1021" s="48">
        <f t="shared" si="31"/>
        <v>2017</v>
      </c>
    </row>
    <row r="1022" spans="1:7" x14ac:dyDescent="0.3">
      <c r="A1022" s="51">
        <v>43025</v>
      </c>
      <c r="B1022">
        <f>SUMIFS(user_list!O:O,user_list!F:F,"&lt;="&amp;A1022,user_list!G:G,"&gt;="&amp;A1022)</f>
        <v>1.8960032179014807</v>
      </c>
      <c r="C1022">
        <f>SUMIFS(user_list!P:P,user_list!F:F,"&lt;="&amp;A1022,user_list!G:G,"&gt;="&amp;A1022)</f>
        <v>4.8142659656307307</v>
      </c>
      <c r="D1022">
        <f>SUMIFS(user_list!O:O,user_list!F:F,"&lt;="&amp;A1022,user_list!G:G,"&gt;="&amp;A1022,user_list!I:I,days!G1022)+SUMIFS(user_list!O:O,user_list!F:F,"&lt;="&amp;A1022,user_list!G:G,"&gt;="&amp;A1022,user_list!I:I,days!G1022-1)</f>
        <v>0</v>
      </c>
      <c r="E1022" s="26">
        <f>COUNTIF(user_list!G:G,A1022)</f>
        <v>0</v>
      </c>
      <c r="F1022" s="48">
        <f t="shared" si="30"/>
        <v>10</v>
      </c>
      <c r="G1022" s="48">
        <f t="shared" si="31"/>
        <v>2017</v>
      </c>
    </row>
    <row r="1023" spans="1:7" x14ac:dyDescent="0.3">
      <c r="A1023" s="51">
        <v>43026</v>
      </c>
      <c r="B1023">
        <f>SUMIFS(user_list!O:O,user_list!F:F,"&lt;="&amp;A1023,user_list!G:G,"&gt;="&amp;A1023)</f>
        <v>1.8960032179014807</v>
      </c>
      <c r="C1023">
        <f>SUMIFS(user_list!P:P,user_list!F:F,"&lt;="&amp;A1023,user_list!G:G,"&gt;="&amp;A1023)</f>
        <v>4.8142659656307307</v>
      </c>
      <c r="D1023">
        <f>SUMIFS(user_list!O:O,user_list!F:F,"&lt;="&amp;A1023,user_list!G:G,"&gt;="&amp;A1023,user_list!I:I,days!G1023)+SUMIFS(user_list!O:O,user_list!F:F,"&lt;="&amp;A1023,user_list!G:G,"&gt;="&amp;A1023,user_list!I:I,days!G1023-1)</f>
        <v>0</v>
      </c>
      <c r="E1023" s="26">
        <f>COUNTIF(user_list!G:G,A1023)</f>
        <v>0</v>
      </c>
      <c r="F1023" s="48">
        <f t="shared" si="30"/>
        <v>10</v>
      </c>
      <c r="G1023" s="48">
        <f t="shared" si="31"/>
        <v>2017</v>
      </c>
    </row>
    <row r="1024" spans="1:7" x14ac:dyDescent="0.3">
      <c r="A1024" s="51">
        <v>43027</v>
      </c>
      <c r="B1024">
        <f>SUMIFS(user_list!O:O,user_list!F:F,"&lt;="&amp;A1024,user_list!G:G,"&gt;="&amp;A1024)</f>
        <v>1.8960032179014807</v>
      </c>
      <c r="C1024">
        <f>SUMIFS(user_list!P:P,user_list!F:F,"&lt;="&amp;A1024,user_list!G:G,"&gt;="&amp;A1024)</f>
        <v>4.8142659656307307</v>
      </c>
      <c r="D1024">
        <f>SUMIFS(user_list!O:O,user_list!F:F,"&lt;="&amp;A1024,user_list!G:G,"&gt;="&amp;A1024,user_list!I:I,days!G1024)+SUMIFS(user_list!O:O,user_list!F:F,"&lt;="&amp;A1024,user_list!G:G,"&gt;="&amp;A1024,user_list!I:I,days!G1024-1)</f>
        <v>0</v>
      </c>
      <c r="E1024" s="26">
        <f>COUNTIF(user_list!G:G,A1024)</f>
        <v>0</v>
      </c>
      <c r="F1024" s="48">
        <f t="shared" si="30"/>
        <v>10</v>
      </c>
      <c r="G1024" s="48">
        <f t="shared" si="31"/>
        <v>2017</v>
      </c>
    </row>
    <row r="1025" spans="1:7" x14ac:dyDescent="0.3">
      <c r="A1025" s="51">
        <v>43028</v>
      </c>
      <c r="B1025">
        <f>SUMIFS(user_list!O:O,user_list!F:F,"&lt;="&amp;A1025,user_list!G:G,"&gt;="&amp;A1025)</f>
        <v>1.8960032179014807</v>
      </c>
      <c r="C1025">
        <f>SUMIFS(user_list!P:P,user_list!F:F,"&lt;="&amp;A1025,user_list!G:G,"&gt;="&amp;A1025)</f>
        <v>4.8142659656307307</v>
      </c>
      <c r="D1025">
        <f>SUMIFS(user_list!O:O,user_list!F:F,"&lt;="&amp;A1025,user_list!G:G,"&gt;="&amp;A1025,user_list!I:I,days!G1025)+SUMIFS(user_list!O:O,user_list!F:F,"&lt;="&amp;A1025,user_list!G:G,"&gt;="&amp;A1025,user_list!I:I,days!G1025-1)</f>
        <v>0</v>
      </c>
      <c r="E1025" s="26">
        <f>COUNTIF(user_list!G:G,A1025)</f>
        <v>0</v>
      </c>
      <c r="F1025" s="48">
        <f t="shared" si="30"/>
        <v>10</v>
      </c>
      <c r="G1025" s="48">
        <f t="shared" si="31"/>
        <v>2017</v>
      </c>
    </row>
    <row r="1026" spans="1:7" x14ac:dyDescent="0.3">
      <c r="A1026" s="51">
        <v>43029</v>
      </c>
      <c r="B1026">
        <f>SUMIFS(user_list!O:O,user_list!F:F,"&lt;="&amp;A1026,user_list!G:G,"&gt;="&amp;A1026)</f>
        <v>1.8960032179014807</v>
      </c>
      <c r="C1026">
        <f>SUMIFS(user_list!P:P,user_list!F:F,"&lt;="&amp;A1026,user_list!G:G,"&gt;="&amp;A1026)</f>
        <v>4.8142659656307307</v>
      </c>
      <c r="D1026">
        <f>SUMIFS(user_list!O:O,user_list!F:F,"&lt;="&amp;A1026,user_list!G:G,"&gt;="&amp;A1026,user_list!I:I,days!G1026)+SUMIFS(user_list!O:O,user_list!F:F,"&lt;="&amp;A1026,user_list!G:G,"&gt;="&amp;A1026,user_list!I:I,days!G1026-1)</f>
        <v>0</v>
      </c>
      <c r="E1026" s="26">
        <f>COUNTIF(user_list!G:G,A1026)</f>
        <v>1</v>
      </c>
      <c r="F1026" s="48">
        <f t="shared" ref="F1026:F1089" si="32">MONTH(A1026)</f>
        <v>10</v>
      </c>
      <c r="G1026" s="48">
        <f t="shared" ref="G1026:G1089" si="33">YEAR(A1026)</f>
        <v>2017</v>
      </c>
    </row>
    <row r="1027" spans="1:7" x14ac:dyDescent="0.3">
      <c r="A1027" s="51">
        <v>43030</v>
      </c>
      <c r="B1027">
        <f>SUMIFS(user_list!O:O,user_list!F:F,"&lt;="&amp;A1027,user_list!G:G,"&gt;="&amp;A1027)</f>
        <v>2.6747401433691755</v>
      </c>
      <c r="C1027">
        <f>SUMIFS(user_list!P:P,user_list!F:F,"&lt;="&amp;A1027,user_list!G:G,"&gt;="&amp;A1027)</f>
        <v>6.7341153470185739</v>
      </c>
      <c r="D1027">
        <f>SUMIFS(user_list!O:O,user_list!F:F,"&lt;="&amp;A1027,user_list!G:G,"&gt;="&amp;A1027,user_list!I:I,days!G1027)+SUMIFS(user_list!O:O,user_list!F:F,"&lt;="&amp;A1027,user_list!G:G,"&gt;="&amp;A1027,user_list!I:I,days!G1027-1)</f>
        <v>0</v>
      </c>
      <c r="E1027" s="26">
        <f>COUNTIF(user_list!G:G,A1027)</f>
        <v>0</v>
      </c>
      <c r="F1027" s="48">
        <f t="shared" si="32"/>
        <v>10</v>
      </c>
      <c r="G1027" s="48">
        <f t="shared" si="33"/>
        <v>2017</v>
      </c>
    </row>
    <row r="1028" spans="1:7" x14ac:dyDescent="0.3">
      <c r="A1028" s="51">
        <v>43031</v>
      </c>
      <c r="B1028">
        <f>SUMIFS(user_list!O:O,user_list!F:F,"&lt;="&amp;A1028,user_list!G:G,"&gt;="&amp;A1028)</f>
        <v>2.6747401433691755</v>
      </c>
      <c r="C1028">
        <f>SUMIFS(user_list!P:P,user_list!F:F,"&lt;="&amp;A1028,user_list!G:G,"&gt;="&amp;A1028)</f>
        <v>6.7341153470185739</v>
      </c>
      <c r="D1028">
        <f>SUMIFS(user_list!O:O,user_list!F:F,"&lt;="&amp;A1028,user_list!G:G,"&gt;="&amp;A1028,user_list!I:I,days!G1028)+SUMIFS(user_list!O:O,user_list!F:F,"&lt;="&amp;A1028,user_list!G:G,"&gt;="&amp;A1028,user_list!I:I,days!G1028-1)</f>
        <v>0</v>
      </c>
      <c r="E1028" s="26">
        <f>COUNTIF(user_list!G:G,A1028)</f>
        <v>0</v>
      </c>
      <c r="F1028" s="48">
        <f t="shared" si="32"/>
        <v>10</v>
      </c>
      <c r="G1028" s="48">
        <f t="shared" si="33"/>
        <v>2017</v>
      </c>
    </row>
    <row r="1029" spans="1:7" x14ac:dyDescent="0.3">
      <c r="A1029" s="51">
        <v>43032</v>
      </c>
      <c r="B1029">
        <f>SUMIFS(user_list!O:O,user_list!F:F,"&lt;="&amp;A1029,user_list!G:G,"&gt;="&amp;A1029)</f>
        <v>2.6747401433691755</v>
      </c>
      <c r="C1029">
        <f>SUMIFS(user_list!P:P,user_list!F:F,"&lt;="&amp;A1029,user_list!G:G,"&gt;="&amp;A1029)</f>
        <v>6.7341153470185739</v>
      </c>
      <c r="D1029">
        <f>SUMIFS(user_list!O:O,user_list!F:F,"&lt;="&amp;A1029,user_list!G:G,"&gt;="&amp;A1029,user_list!I:I,days!G1029)+SUMIFS(user_list!O:O,user_list!F:F,"&lt;="&amp;A1029,user_list!G:G,"&gt;="&amp;A1029,user_list!I:I,days!G1029-1)</f>
        <v>0</v>
      </c>
      <c r="E1029" s="26">
        <f>COUNTIF(user_list!G:G,A1029)</f>
        <v>0</v>
      </c>
      <c r="F1029" s="48">
        <f t="shared" si="32"/>
        <v>10</v>
      </c>
      <c r="G1029" s="48">
        <f t="shared" si="33"/>
        <v>2017</v>
      </c>
    </row>
    <row r="1030" spans="1:7" x14ac:dyDescent="0.3">
      <c r="A1030" s="51">
        <v>43033</v>
      </c>
      <c r="B1030">
        <f>SUMIFS(user_list!O:O,user_list!F:F,"&lt;="&amp;A1030,user_list!G:G,"&gt;="&amp;A1030)</f>
        <v>2.6747401433691755</v>
      </c>
      <c r="C1030">
        <f>SUMIFS(user_list!P:P,user_list!F:F,"&lt;="&amp;A1030,user_list!G:G,"&gt;="&amp;A1030)</f>
        <v>6.7341153470185739</v>
      </c>
      <c r="D1030">
        <f>SUMIFS(user_list!O:O,user_list!F:F,"&lt;="&amp;A1030,user_list!G:G,"&gt;="&amp;A1030,user_list!I:I,days!G1030)+SUMIFS(user_list!O:O,user_list!F:F,"&lt;="&amp;A1030,user_list!G:G,"&gt;="&amp;A1030,user_list!I:I,days!G1030-1)</f>
        <v>0</v>
      </c>
      <c r="E1030" s="26">
        <f>COUNTIF(user_list!G:G,A1030)</f>
        <v>1</v>
      </c>
      <c r="F1030" s="48">
        <f t="shared" si="32"/>
        <v>10</v>
      </c>
      <c r="G1030" s="48">
        <f t="shared" si="33"/>
        <v>2017</v>
      </c>
    </row>
    <row r="1031" spans="1:7" x14ac:dyDescent="0.3">
      <c r="A1031" s="51">
        <v>43034</v>
      </c>
      <c r="B1031">
        <f>SUMIFS(user_list!O:O,user_list!F:F,"&lt;="&amp;A1031,user_list!G:G,"&gt;="&amp;A1031)</f>
        <v>2.3725000000000001</v>
      </c>
      <c r="C1031">
        <f>SUMIFS(user_list!P:P,user_list!F:F,"&lt;="&amp;A1031,user_list!G:G,"&gt;="&amp;A1031)</f>
        <v>5.933712121212122</v>
      </c>
      <c r="D1031">
        <f>SUMIFS(user_list!O:O,user_list!F:F,"&lt;="&amp;A1031,user_list!G:G,"&gt;="&amp;A1031,user_list!I:I,days!G1031)+SUMIFS(user_list!O:O,user_list!F:F,"&lt;="&amp;A1031,user_list!G:G,"&gt;="&amp;A1031,user_list!I:I,days!G1031-1)</f>
        <v>0</v>
      </c>
      <c r="E1031" s="26">
        <f>COUNTIF(user_list!G:G,A1031)</f>
        <v>2</v>
      </c>
      <c r="F1031" s="48">
        <f t="shared" si="32"/>
        <v>10</v>
      </c>
      <c r="G1031" s="48">
        <f t="shared" si="33"/>
        <v>2017</v>
      </c>
    </row>
    <row r="1032" spans="1:7" x14ac:dyDescent="0.3">
      <c r="A1032" s="51">
        <v>43035</v>
      </c>
      <c r="B1032">
        <f>SUMIFS(user_list!O:O,user_list!F:F,"&lt;="&amp;A1032,user_list!G:G,"&gt;="&amp;A1032)</f>
        <v>1.2776767676767677</v>
      </c>
      <c r="C1032">
        <f>SUMIFS(user_list!P:P,user_list!F:F,"&lt;="&amp;A1032,user_list!G:G,"&gt;="&amp;A1032)</f>
        <v>3.1761363636363642</v>
      </c>
      <c r="D1032">
        <f>SUMIFS(user_list!O:O,user_list!F:F,"&lt;="&amp;A1032,user_list!G:G,"&gt;="&amp;A1032,user_list!I:I,days!G1032)+SUMIFS(user_list!O:O,user_list!F:F,"&lt;="&amp;A1032,user_list!G:G,"&gt;="&amp;A1032,user_list!I:I,days!G1032-1)</f>
        <v>0</v>
      </c>
      <c r="E1032" s="26">
        <f>COUNTIF(user_list!G:G,A1032)</f>
        <v>0</v>
      </c>
      <c r="F1032" s="48">
        <f t="shared" si="32"/>
        <v>10</v>
      </c>
      <c r="G1032" s="48">
        <f t="shared" si="33"/>
        <v>2017</v>
      </c>
    </row>
    <row r="1033" spans="1:7" x14ac:dyDescent="0.3">
      <c r="A1033" s="51">
        <v>43036</v>
      </c>
      <c r="B1033">
        <f>SUMIFS(user_list!O:O,user_list!F:F,"&lt;="&amp;A1033,user_list!G:G,"&gt;="&amp;A1033)</f>
        <v>1.8554545454545455</v>
      </c>
      <c r="C1033">
        <f>SUMIFS(user_list!P:P,user_list!F:F,"&lt;="&amp;A1033,user_list!G:G,"&gt;="&amp;A1033)</f>
        <v>4.620580808080808</v>
      </c>
      <c r="D1033">
        <f>SUMIFS(user_list!O:O,user_list!F:F,"&lt;="&amp;A1033,user_list!G:G,"&gt;="&amp;A1033,user_list!I:I,days!G1033)+SUMIFS(user_list!O:O,user_list!F:F,"&lt;="&amp;A1033,user_list!G:G,"&gt;="&amp;A1033,user_list!I:I,days!G1033-1)</f>
        <v>0</v>
      </c>
      <c r="E1033" s="26">
        <f>COUNTIF(user_list!G:G,A1033)</f>
        <v>0</v>
      </c>
      <c r="F1033" s="48">
        <f t="shared" si="32"/>
        <v>10</v>
      </c>
      <c r="G1033" s="48">
        <f t="shared" si="33"/>
        <v>2017</v>
      </c>
    </row>
    <row r="1034" spans="1:7" x14ac:dyDescent="0.3">
      <c r="A1034" s="51">
        <v>43037</v>
      </c>
      <c r="B1034">
        <f>SUMIFS(user_list!O:O,user_list!F:F,"&lt;="&amp;A1034,user_list!G:G,"&gt;="&amp;A1034)</f>
        <v>1.8554545454545455</v>
      </c>
      <c r="C1034">
        <f>SUMIFS(user_list!P:P,user_list!F:F,"&lt;="&amp;A1034,user_list!G:G,"&gt;="&amp;A1034)</f>
        <v>4.620580808080808</v>
      </c>
      <c r="D1034">
        <f>SUMIFS(user_list!O:O,user_list!F:F,"&lt;="&amp;A1034,user_list!G:G,"&gt;="&amp;A1034,user_list!I:I,days!G1034)+SUMIFS(user_list!O:O,user_list!F:F,"&lt;="&amp;A1034,user_list!G:G,"&gt;="&amp;A1034,user_list!I:I,days!G1034-1)</f>
        <v>0</v>
      </c>
      <c r="E1034" s="26">
        <f>COUNTIF(user_list!G:G,A1034)</f>
        <v>0</v>
      </c>
      <c r="F1034" s="48">
        <f t="shared" si="32"/>
        <v>10</v>
      </c>
      <c r="G1034" s="48">
        <f t="shared" si="33"/>
        <v>2017</v>
      </c>
    </row>
    <row r="1035" spans="1:7" x14ac:dyDescent="0.3">
      <c r="A1035" s="51">
        <v>43038</v>
      </c>
      <c r="B1035">
        <f>SUMIFS(user_list!O:O,user_list!F:F,"&lt;="&amp;A1035,user_list!G:G,"&gt;="&amp;A1035)</f>
        <v>1.8554545454545455</v>
      </c>
      <c r="C1035">
        <f>SUMIFS(user_list!P:P,user_list!F:F,"&lt;="&amp;A1035,user_list!G:G,"&gt;="&amp;A1035)</f>
        <v>4.620580808080808</v>
      </c>
      <c r="D1035">
        <f>SUMIFS(user_list!O:O,user_list!F:F,"&lt;="&amp;A1035,user_list!G:G,"&gt;="&amp;A1035,user_list!I:I,days!G1035)+SUMIFS(user_list!O:O,user_list!F:F,"&lt;="&amp;A1035,user_list!G:G,"&gt;="&amp;A1035,user_list!I:I,days!G1035-1)</f>
        <v>0</v>
      </c>
      <c r="E1035" s="26">
        <f>COUNTIF(user_list!G:G,A1035)</f>
        <v>0</v>
      </c>
      <c r="F1035" s="48">
        <f t="shared" si="32"/>
        <v>10</v>
      </c>
      <c r="G1035" s="48">
        <f t="shared" si="33"/>
        <v>2017</v>
      </c>
    </row>
    <row r="1036" spans="1:7" x14ac:dyDescent="0.3">
      <c r="A1036" s="51">
        <v>43039</v>
      </c>
      <c r="B1036">
        <f>SUMIFS(user_list!O:O,user_list!F:F,"&lt;="&amp;A1036,user_list!G:G,"&gt;="&amp;A1036)</f>
        <v>1.8554545454545455</v>
      </c>
      <c r="C1036">
        <f>SUMIFS(user_list!P:P,user_list!F:F,"&lt;="&amp;A1036,user_list!G:G,"&gt;="&amp;A1036)</f>
        <v>4.620580808080808</v>
      </c>
      <c r="D1036">
        <f>SUMIFS(user_list!O:O,user_list!F:F,"&lt;="&amp;A1036,user_list!G:G,"&gt;="&amp;A1036,user_list!I:I,days!G1036)+SUMIFS(user_list!O:O,user_list!F:F,"&lt;="&amp;A1036,user_list!G:G,"&gt;="&amp;A1036,user_list!I:I,days!G1036-1)</f>
        <v>0</v>
      </c>
      <c r="E1036" s="26">
        <f>COUNTIF(user_list!G:G,A1036)</f>
        <v>0</v>
      </c>
      <c r="F1036" s="48">
        <f t="shared" si="32"/>
        <v>10</v>
      </c>
      <c r="G1036" s="48">
        <f t="shared" si="33"/>
        <v>2017</v>
      </c>
    </row>
    <row r="1037" spans="1:7" x14ac:dyDescent="0.3">
      <c r="A1037" s="51">
        <v>43040</v>
      </c>
      <c r="B1037">
        <f>SUMIFS(user_list!O:O,user_list!F:F,"&lt;="&amp;A1037,user_list!G:G,"&gt;="&amp;A1037)</f>
        <v>2.2021212121212121</v>
      </c>
      <c r="C1037">
        <f>SUMIFS(user_list!P:P,user_list!F:F,"&lt;="&amp;A1037,user_list!G:G,"&gt;="&amp;A1037)</f>
        <v>5.4872474747474751</v>
      </c>
      <c r="D1037">
        <f>SUMIFS(user_list!O:O,user_list!F:F,"&lt;="&amp;A1037,user_list!G:G,"&gt;="&amp;A1037,user_list!I:I,days!G1037)+SUMIFS(user_list!O:O,user_list!F:F,"&lt;="&amp;A1037,user_list!G:G,"&gt;="&amp;A1037,user_list!I:I,days!G1037-1)</f>
        <v>0</v>
      </c>
      <c r="E1037" s="26">
        <f>COUNTIF(user_list!G:G,A1037)</f>
        <v>1</v>
      </c>
      <c r="F1037" s="48">
        <f t="shared" si="32"/>
        <v>11</v>
      </c>
      <c r="G1037" s="48">
        <f t="shared" si="33"/>
        <v>2017</v>
      </c>
    </row>
    <row r="1038" spans="1:7" x14ac:dyDescent="0.3">
      <c r="A1038" s="51">
        <v>43041</v>
      </c>
      <c r="B1038">
        <f>SUMIFS(user_list!O:O,user_list!F:F,"&lt;="&amp;A1038,user_list!G:G,"&gt;="&amp;A1038)</f>
        <v>1.2494444444444446</v>
      </c>
      <c r="C1038">
        <f>SUMIFS(user_list!P:P,user_list!F:F,"&lt;="&amp;A1038,user_list!G:G,"&gt;="&amp;A1038)</f>
        <v>3.1236111111111109</v>
      </c>
      <c r="D1038">
        <f>SUMIFS(user_list!O:O,user_list!F:F,"&lt;="&amp;A1038,user_list!G:G,"&gt;="&amp;A1038,user_list!I:I,days!G1038)+SUMIFS(user_list!O:O,user_list!F:F,"&lt;="&amp;A1038,user_list!G:G,"&gt;="&amp;A1038,user_list!I:I,days!G1038-1)</f>
        <v>0</v>
      </c>
      <c r="E1038" s="26">
        <f>COUNTIF(user_list!G:G,A1038)</f>
        <v>0</v>
      </c>
      <c r="F1038" s="48">
        <f t="shared" si="32"/>
        <v>11</v>
      </c>
      <c r="G1038" s="48">
        <f t="shared" si="33"/>
        <v>2017</v>
      </c>
    </row>
    <row r="1039" spans="1:7" x14ac:dyDescent="0.3">
      <c r="A1039" s="51">
        <v>43042</v>
      </c>
      <c r="B1039">
        <f>SUMIFS(user_list!O:O,user_list!F:F,"&lt;="&amp;A1039,user_list!G:G,"&gt;="&amp;A1039)</f>
        <v>1.2494444444444446</v>
      </c>
      <c r="C1039">
        <f>SUMIFS(user_list!P:P,user_list!F:F,"&lt;="&amp;A1039,user_list!G:G,"&gt;="&amp;A1039)</f>
        <v>3.1236111111111109</v>
      </c>
      <c r="D1039">
        <f>SUMIFS(user_list!O:O,user_list!F:F,"&lt;="&amp;A1039,user_list!G:G,"&gt;="&amp;A1039,user_list!I:I,days!G1039)+SUMIFS(user_list!O:O,user_list!F:F,"&lt;="&amp;A1039,user_list!G:G,"&gt;="&amp;A1039,user_list!I:I,days!G1039-1)</f>
        <v>0</v>
      </c>
      <c r="E1039" s="26">
        <f>COUNTIF(user_list!G:G,A1039)</f>
        <v>0</v>
      </c>
      <c r="F1039" s="48">
        <f t="shared" si="32"/>
        <v>11</v>
      </c>
      <c r="G1039" s="48">
        <f t="shared" si="33"/>
        <v>2017</v>
      </c>
    </row>
    <row r="1040" spans="1:7" x14ac:dyDescent="0.3">
      <c r="A1040" s="51">
        <v>43043</v>
      </c>
      <c r="B1040">
        <f>SUMIFS(user_list!O:O,user_list!F:F,"&lt;="&amp;A1040,user_list!G:G,"&gt;="&amp;A1040)</f>
        <v>1.2494444444444446</v>
      </c>
      <c r="C1040">
        <f>SUMIFS(user_list!P:P,user_list!F:F,"&lt;="&amp;A1040,user_list!G:G,"&gt;="&amp;A1040)</f>
        <v>3.1236111111111109</v>
      </c>
      <c r="D1040">
        <f>SUMIFS(user_list!O:O,user_list!F:F,"&lt;="&amp;A1040,user_list!G:G,"&gt;="&amp;A1040,user_list!I:I,days!G1040)+SUMIFS(user_list!O:O,user_list!F:F,"&lt;="&amp;A1040,user_list!G:G,"&gt;="&amp;A1040,user_list!I:I,days!G1040-1)</f>
        <v>0</v>
      </c>
      <c r="E1040" s="26">
        <f>COUNTIF(user_list!G:G,A1040)</f>
        <v>0</v>
      </c>
      <c r="F1040" s="48">
        <f t="shared" si="32"/>
        <v>11</v>
      </c>
      <c r="G1040" s="48">
        <f t="shared" si="33"/>
        <v>2017</v>
      </c>
    </row>
    <row r="1041" spans="1:7" x14ac:dyDescent="0.3">
      <c r="A1041" s="51">
        <v>43044</v>
      </c>
      <c r="B1041">
        <f>SUMIFS(user_list!O:O,user_list!F:F,"&lt;="&amp;A1041,user_list!G:G,"&gt;="&amp;A1041)</f>
        <v>1.2494444444444446</v>
      </c>
      <c r="C1041">
        <f>SUMIFS(user_list!P:P,user_list!F:F,"&lt;="&amp;A1041,user_list!G:G,"&gt;="&amp;A1041)</f>
        <v>3.1236111111111109</v>
      </c>
      <c r="D1041">
        <f>SUMIFS(user_list!O:O,user_list!F:F,"&lt;="&amp;A1041,user_list!G:G,"&gt;="&amp;A1041,user_list!I:I,days!G1041)+SUMIFS(user_list!O:O,user_list!F:F,"&lt;="&amp;A1041,user_list!G:G,"&gt;="&amp;A1041,user_list!I:I,days!G1041-1)</f>
        <v>0</v>
      </c>
      <c r="E1041" s="26">
        <f>COUNTIF(user_list!G:G,A1041)</f>
        <v>0</v>
      </c>
      <c r="F1041" s="48">
        <f t="shared" si="32"/>
        <v>11</v>
      </c>
      <c r="G1041" s="48">
        <f t="shared" si="33"/>
        <v>2017</v>
      </c>
    </row>
    <row r="1042" spans="1:7" x14ac:dyDescent="0.3">
      <c r="A1042" s="51">
        <v>43045</v>
      </c>
      <c r="B1042">
        <f>SUMIFS(user_list!O:O,user_list!F:F,"&lt;="&amp;A1042,user_list!G:G,"&gt;="&amp;A1042)</f>
        <v>1.2494444444444446</v>
      </c>
      <c r="C1042">
        <f>SUMIFS(user_list!P:P,user_list!F:F,"&lt;="&amp;A1042,user_list!G:G,"&gt;="&amp;A1042)</f>
        <v>3.1236111111111109</v>
      </c>
      <c r="D1042">
        <f>SUMIFS(user_list!O:O,user_list!F:F,"&lt;="&amp;A1042,user_list!G:G,"&gt;="&amp;A1042,user_list!I:I,days!G1042)+SUMIFS(user_list!O:O,user_list!F:F,"&lt;="&amp;A1042,user_list!G:G,"&gt;="&amp;A1042,user_list!I:I,days!G1042-1)</f>
        <v>0</v>
      </c>
      <c r="E1042" s="26">
        <f>COUNTIF(user_list!G:G,A1042)</f>
        <v>0</v>
      </c>
      <c r="F1042" s="48">
        <f t="shared" si="32"/>
        <v>11</v>
      </c>
      <c r="G1042" s="48">
        <f t="shared" si="33"/>
        <v>2017</v>
      </c>
    </row>
    <row r="1043" spans="1:7" x14ac:dyDescent="0.3">
      <c r="A1043" s="51">
        <v>43046</v>
      </c>
      <c r="B1043">
        <f>SUMIFS(user_list!O:O,user_list!F:F,"&lt;="&amp;A1043,user_list!G:G,"&gt;="&amp;A1043)</f>
        <v>1.2494444444444446</v>
      </c>
      <c r="C1043">
        <f>SUMIFS(user_list!P:P,user_list!F:F,"&lt;="&amp;A1043,user_list!G:G,"&gt;="&amp;A1043)</f>
        <v>3.1236111111111109</v>
      </c>
      <c r="D1043">
        <f>SUMIFS(user_list!O:O,user_list!F:F,"&lt;="&amp;A1043,user_list!G:G,"&gt;="&amp;A1043,user_list!I:I,days!G1043)+SUMIFS(user_list!O:O,user_list!F:F,"&lt;="&amp;A1043,user_list!G:G,"&gt;="&amp;A1043,user_list!I:I,days!G1043-1)</f>
        <v>0</v>
      </c>
      <c r="E1043" s="26">
        <f>COUNTIF(user_list!G:G,A1043)</f>
        <v>0</v>
      </c>
      <c r="F1043" s="48">
        <f t="shared" si="32"/>
        <v>11</v>
      </c>
      <c r="G1043" s="48">
        <f t="shared" si="33"/>
        <v>2017</v>
      </c>
    </row>
    <row r="1044" spans="1:7" x14ac:dyDescent="0.3">
      <c r="A1044" s="51">
        <v>43047</v>
      </c>
      <c r="B1044">
        <f>SUMIFS(user_list!O:O,user_list!F:F,"&lt;="&amp;A1044,user_list!G:G,"&gt;="&amp;A1044)</f>
        <v>1.2494444444444446</v>
      </c>
      <c r="C1044">
        <f>SUMIFS(user_list!P:P,user_list!F:F,"&lt;="&amp;A1044,user_list!G:G,"&gt;="&amp;A1044)</f>
        <v>3.1236111111111109</v>
      </c>
      <c r="D1044">
        <f>SUMIFS(user_list!O:O,user_list!F:F,"&lt;="&amp;A1044,user_list!G:G,"&gt;="&amp;A1044,user_list!I:I,days!G1044)+SUMIFS(user_list!O:O,user_list!F:F,"&lt;="&amp;A1044,user_list!G:G,"&gt;="&amp;A1044,user_list!I:I,days!G1044-1)</f>
        <v>0</v>
      </c>
      <c r="E1044" s="26">
        <f>COUNTIF(user_list!G:G,A1044)</f>
        <v>0</v>
      </c>
      <c r="F1044" s="48">
        <f t="shared" si="32"/>
        <v>11</v>
      </c>
      <c r="G1044" s="48">
        <f t="shared" si="33"/>
        <v>2017</v>
      </c>
    </row>
    <row r="1045" spans="1:7" x14ac:dyDescent="0.3">
      <c r="A1045" s="51">
        <v>43048</v>
      </c>
      <c r="B1045">
        <f>SUMIFS(user_list!O:O,user_list!F:F,"&lt;="&amp;A1045,user_list!G:G,"&gt;="&amp;A1045)</f>
        <v>1.2494444444444446</v>
      </c>
      <c r="C1045">
        <f>SUMIFS(user_list!P:P,user_list!F:F,"&lt;="&amp;A1045,user_list!G:G,"&gt;="&amp;A1045)</f>
        <v>3.1236111111111109</v>
      </c>
      <c r="D1045">
        <f>SUMIFS(user_list!O:O,user_list!F:F,"&lt;="&amp;A1045,user_list!G:G,"&gt;="&amp;A1045,user_list!I:I,days!G1045)+SUMIFS(user_list!O:O,user_list!F:F,"&lt;="&amp;A1045,user_list!G:G,"&gt;="&amp;A1045,user_list!I:I,days!G1045-1)</f>
        <v>0</v>
      </c>
      <c r="E1045" s="26">
        <f>COUNTIF(user_list!G:G,A1045)</f>
        <v>0</v>
      </c>
      <c r="F1045" s="48">
        <f t="shared" si="32"/>
        <v>11</v>
      </c>
      <c r="G1045" s="48">
        <f t="shared" si="33"/>
        <v>2017</v>
      </c>
    </row>
    <row r="1046" spans="1:7" x14ac:dyDescent="0.3">
      <c r="A1046" s="51">
        <v>43049</v>
      </c>
      <c r="B1046">
        <f>SUMIFS(user_list!O:O,user_list!F:F,"&lt;="&amp;A1046,user_list!G:G,"&gt;="&amp;A1046)</f>
        <v>1.2494444444444446</v>
      </c>
      <c r="C1046">
        <f>SUMIFS(user_list!P:P,user_list!F:F,"&lt;="&amp;A1046,user_list!G:G,"&gt;="&amp;A1046)</f>
        <v>3.1236111111111109</v>
      </c>
      <c r="D1046">
        <f>SUMIFS(user_list!O:O,user_list!F:F,"&lt;="&amp;A1046,user_list!G:G,"&gt;="&amp;A1046,user_list!I:I,days!G1046)+SUMIFS(user_list!O:O,user_list!F:F,"&lt;="&amp;A1046,user_list!G:G,"&gt;="&amp;A1046,user_list!I:I,days!G1046-1)</f>
        <v>0</v>
      </c>
      <c r="E1046" s="26">
        <f>COUNTIF(user_list!G:G,A1046)</f>
        <v>0</v>
      </c>
      <c r="F1046" s="48">
        <f t="shared" si="32"/>
        <v>11</v>
      </c>
      <c r="G1046" s="48">
        <f t="shared" si="33"/>
        <v>2017</v>
      </c>
    </row>
    <row r="1047" spans="1:7" x14ac:dyDescent="0.3">
      <c r="A1047" s="51">
        <v>43050</v>
      </c>
      <c r="B1047">
        <f>SUMIFS(user_list!O:O,user_list!F:F,"&lt;="&amp;A1047,user_list!G:G,"&gt;="&amp;A1047)</f>
        <v>1.2494444444444446</v>
      </c>
      <c r="C1047">
        <f>SUMIFS(user_list!P:P,user_list!F:F,"&lt;="&amp;A1047,user_list!G:G,"&gt;="&amp;A1047)</f>
        <v>3.1236111111111109</v>
      </c>
      <c r="D1047">
        <f>SUMIFS(user_list!O:O,user_list!F:F,"&lt;="&amp;A1047,user_list!G:G,"&gt;="&amp;A1047,user_list!I:I,days!G1047)+SUMIFS(user_list!O:O,user_list!F:F,"&lt;="&amp;A1047,user_list!G:G,"&gt;="&amp;A1047,user_list!I:I,days!G1047-1)</f>
        <v>0</v>
      </c>
      <c r="E1047" s="26">
        <f>COUNTIF(user_list!G:G,A1047)</f>
        <v>0</v>
      </c>
      <c r="F1047" s="48">
        <f t="shared" si="32"/>
        <v>11</v>
      </c>
      <c r="G1047" s="48">
        <f t="shared" si="33"/>
        <v>2017</v>
      </c>
    </row>
    <row r="1048" spans="1:7" x14ac:dyDescent="0.3">
      <c r="A1048" s="51">
        <v>43051</v>
      </c>
      <c r="B1048">
        <f>SUMIFS(user_list!O:O,user_list!F:F,"&lt;="&amp;A1048,user_list!G:G,"&gt;="&amp;A1048)</f>
        <v>1.2494444444444446</v>
      </c>
      <c r="C1048">
        <f>SUMIFS(user_list!P:P,user_list!F:F,"&lt;="&amp;A1048,user_list!G:G,"&gt;="&amp;A1048)</f>
        <v>3.1236111111111109</v>
      </c>
      <c r="D1048">
        <f>SUMIFS(user_list!O:O,user_list!F:F,"&lt;="&amp;A1048,user_list!G:G,"&gt;="&amp;A1048,user_list!I:I,days!G1048)+SUMIFS(user_list!O:O,user_list!F:F,"&lt;="&amp;A1048,user_list!G:G,"&gt;="&amp;A1048,user_list!I:I,days!G1048-1)</f>
        <v>0</v>
      </c>
      <c r="E1048" s="26">
        <f>COUNTIF(user_list!G:G,A1048)</f>
        <v>0</v>
      </c>
      <c r="F1048" s="48">
        <f t="shared" si="32"/>
        <v>11</v>
      </c>
      <c r="G1048" s="48">
        <f t="shared" si="33"/>
        <v>2017</v>
      </c>
    </row>
    <row r="1049" spans="1:7" x14ac:dyDescent="0.3">
      <c r="A1049" s="51">
        <v>43052</v>
      </c>
      <c r="B1049">
        <f>SUMIFS(user_list!O:O,user_list!F:F,"&lt;="&amp;A1049,user_list!G:G,"&gt;="&amp;A1049)</f>
        <v>1.2494444444444446</v>
      </c>
      <c r="C1049">
        <f>SUMIFS(user_list!P:P,user_list!F:F,"&lt;="&amp;A1049,user_list!G:G,"&gt;="&amp;A1049)</f>
        <v>3.1236111111111109</v>
      </c>
      <c r="D1049">
        <f>SUMIFS(user_list!O:O,user_list!F:F,"&lt;="&amp;A1049,user_list!G:G,"&gt;="&amp;A1049,user_list!I:I,days!G1049)+SUMIFS(user_list!O:O,user_list!F:F,"&lt;="&amp;A1049,user_list!G:G,"&gt;="&amp;A1049,user_list!I:I,days!G1049-1)</f>
        <v>0</v>
      </c>
      <c r="E1049" s="26">
        <f>COUNTIF(user_list!G:G,A1049)</f>
        <v>0</v>
      </c>
      <c r="F1049" s="48">
        <f t="shared" si="32"/>
        <v>11</v>
      </c>
      <c r="G1049" s="48">
        <f t="shared" si="33"/>
        <v>2017</v>
      </c>
    </row>
    <row r="1050" spans="1:7" x14ac:dyDescent="0.3">
      <c r="A1050" s="51">
        <v>43053</v>
      </c>
      <c r="B1050">
        <f>SUMIFS(user_list!O:O,user_list!F:F,"&lt;="&amp;A1050,user_list!G:G,"&gt;="&amp;A1050)</f>
        <v>1.2494444444444446</v>
      </c>
      <c r="C1050">
        <f>SUMIFS(user_list!P:P,user_list!F:F,"&lt;="&amp;A1050,user_list!G:G,"&gt;="&amp;A1050)</f>
        <v>3.1236111111111109</v>
      </c>
      <c r="D1050">
        <f>SUMIFS(user_list!O:O,user_list!F:F,"&lt;="&amp;A1050,user_list!G:G,"&gt;="&amp;A1050,user_list!I:I,days!G1050)+SUMIFS(user_list!O:O,user_list!F:F,"&lt;="&amp;A1050,user_list!G:G,"&gt;="&amp;A1050,user_list!I:I,days!G1050-1)</f>
        <v>0</v>
      </c>
      <c r="E1050" s="26">
        <f>COUNTIF(user_list!G:G,A1050)</f>
        <v>1</v>
      </c>
      <c r="F1050" s="48">
        <f t="shared" si="32"/>
        <v>11</v>
      </c>
      <c r="G1050" s="48">
        <f t="shared" si="33"/>
        <v>2017</v>
      </c>
    </row>
    <row r="1051" spans="1:7" x14ac:dyDescent="0.3">
      <c r="A1051" s="51">
        <v>43054</v>
      </c>
      <c r="B1051">
        <f>SUMIFS(user_list!O:O,user_list!F:F,"&lt;="&amp;A1051,user_list!G:G,"&gt;="&amp;A1051)</f>
        <v>0.67166666666666663</v>
      </c>
      <c r="C1051">
        <f>SUMIFS(user_list!P:P,user_list!F:F,"&lt;="&amp;A1051,user_list!G:G,"&gt;="&amp;A1051)</f>
        <v>1.6791666666666667</v>
      </c>
      <c r="D1051">
        <f>SUMIFS(user_list!O:O,user_list!F:F,"&lt;="&amp;A1051,user_list!G:G,"&gt;="&amp;A1051,user_list!I:I,days!G1051)+SUMIFS(user_list!O:O,user_list!F:F,"&lt;="&amp;A1051,user_list!G:G,"&gt;="&amp;A1051,user_list!I:I,days!G1051-1)</f>
        <v>0</v>
      </c>
      <c r="E1051" s="26">
        <f>COUNTIF(user_list!G:G,A1051)</f>
        <v>1</v>
      </c>
      <c r="F1051" s="48">
        <f t="shared" si="32"/>
        <v>11</v>
      </c>
      <c r="G1051" s="48">
        <f t="shared" si="33"/>
        <v>2017</v>
      </c>
    </row>
    <row r="1052" spans="1:7" x14ac:dyDescent="0.3">
      <c r="A1052" s="51">
        <v>43055</v>
      </c>
      <c r="B1052">
        <f>SUMIFS(user_list!O:O,user_list!F:F,"&lt;="&amp;A1052,user_list!G:G,"&gt;="&amp;A1052)</f>
        <v>0.32500000000000001</v>
      </c>
      <c r="C1052">
        <f>SUMIFS(user_list!P:P,user_list!F:F,"&lt;="&amp;A1052,user_list!G:G,"&gt;="&amp;A1052)</f>
        <v>0.8125</v>
      </c>
      <c r="D1052">
        <f>SUMIFS(user_list!O:O,user_list!F:F,"&lt;="&amp;A1052,user_list!G:G,"&gt;="&amp;A1052,user_list!I:I,days!G1052)+SUMIFS(user_list!O:O,user_list!F:F,"&lt;="&amp;A1052,user_list!G:G,"&gt;="&amp;A1052,user_list!I:I,days!G1052-1)</f>
        <v>0</v>
      </c>
      <c r="E1052" s="26">
        <f>COUNTIF(user_list!G:G,A1052)</f>
        <v>0</v>
      </c>
      <c r="F1052" s="48">
        <f t="shared" si="32"/>
        <v>11</v>
      </c>
      <c r="G1052" s="48">
        <f t="shared" si="33"/>
        <v>2017</v>
      </c>
    </row>
    <row r="1053" spans="1:7" x14ac:dyDescent="0.3">
      <c r="A1053" s="51">
        <v>43056</v>
      </c>
      <c r="B1053">
        <f>SUMIFS(user_list!O:O,user_list!F:F,"&lt;="&amp;A1053,user_list!G:G,"&gt;="&amp;A1053)</f>
        <v>0.67261904761904767</v>
      </c>
      <c r="C1053">
        <f>SUMIFS(user_list!P:P,user_list!F:F,"&lt;="&amp;A1053,user_list!G:G,"&gt;="&amp;A1053)</f>
        <v>2.4315476190476191</v>
      </c>
      <c r="D1053">
        <f>SUMIFS(user_list!O:O,user_list!F:F,"&lt;="&amp;A1053,user_list!G:G,"&gt;="&amp;A1053,user_list!I:I,days!G1053)+SUMIFS(user_list!O:O,user_list!F:F,"&lt;="&amp;A1053,user_list!G:G,"&gt;="&amp;A1053,user_list!I:I,days!G1053-1)</f>
        <v>0</v>
      </c>
      <c r="E1053" s="26">
        <f>COUNTIF(user_list!G:G,A1053)</f>
        <v>1</v>
      </c>
      <c r="F1053" s="48">
        <f t="shared" si="32"/>
        <v>11</v>
      </c>
      <c r="G1053" s="48">
        <f t="shared" si="33"/>
        <v>2017</v>
      </c>
    </row>
    <row r="1054" spans="1:7" x14ac:dyDescent="0.3">
      <c r="A1054" s="51">
        <v>43057</v>
      </c>
      <c r="B1054">
        <f>SUMIFS(user_list!O:O,user_list!F:F,"&lt;="&amp;A1054,user_list!G:G,"&gt;="&amp;A1054)</f>
        <v>0.57261904761904758</v>
      </c>
      <c r="C1054">
        <f>SUMIFS(user_list!P:P,user_list!F:F,"&lt;="&amp;A1054,user_list!G:G,"&gt;="&amp;A1054)</f>
        <v>1.4315476190476191</v>
      </c>
      <c r="D1054">
        <f>SUMIFS(user_list!O:O,user_list!F:F,"&lt;="&amp;A1054,user_list!G:G,"&gt;="&amp;A1054,user_list!I:I,days!G1054)+SUMIFS(user_list!O:O,user_list!F:F,"&lt;="&amp;A1054,user_list!G:G,"&gt;="&amp;A1054,user_list!I:I,days!G1054-1)</f>
        <v>0</v>
      </c>
      <c r="E1054" s="26">
        <f>COUNTIF(user_list!G:G,A1054)</f>
        <v>0</v>
      </c>
      <c r="F1054" s="48">
        <f t="shared" si="32"/>
        <v>11</v>
      </c>
      <c r="G1054" s="48">
        <f t="shared" si="33"/>
        <v>2017</v>
      </c>
    </row>
    <row r="1055" spans="1:7" x14ac:dyDescent="0.3">
      <c r="A1055" s="51">
        <v>43058</v>
      </c>
      <c r="B1055">
        <f>SUMIFS(user_list!O:O,user_list!F:F,"&lt;="&amp;A1055,user_list!G:G,"&gt;="&amp;A1055)</f>
        <v>0.57261904761904758</v>
      </c>
      <c r="C1055">
        <f>SUMIFS(user_list!P:P,user_list!F:F,"&lt;="&amp;A1055,user_list!G:G,"&gt;="&amp;A1055)</f>
        <v>1.4315476190476191</v>
      </c>
      <c r="D1055">
        <f>SUMIFS(user_list!O:O,user_list!F:F,"&lt;="&amp;A1055,user_list!G:G,"&gt;="&amp;A1055,user_list!I:I,days!G1055)+SUMIFS(user_list!O:O,user_list!F:F,"&lt;="&amp;A1055,user_list!G:G,"&gt;="&amp;A1055,user_list!I:I,days!G1055-1)</f>
        <v>0</v>
      </c>
      <c r="E1055" s="26">
        <f>COUNTIF(user_list!G:G,A1055)</f>
        <v>0</v>
      </c>
      <c r="F1055" s="48">
        <f t="shared" si="32"/>
        <v>11</v>
      </c>
      <c r="G1055" s="48">
        <f t="shared" si="33"/>
        <v>2017</v>
      </c>
    </row>
    <row r="1056" spans="1:7" x14ac:dyDescent="0.3">
      <c r="A1056" s="51">
        <v>43059</v>
      </c>
      <c r="B1056">
        <f>SUMIFS(user_list!O:O,user_list!F:F,"&lt;="&amp;A1056,user_list!G:G,"&gt;="&amp;A1056)</f>
        <v>0.57261904761904758</v>
      </c>
      <c r="C1056">
        <f>SUMIFS(user_list!P:P,user_list!F:F,"&lt;="&amp;A1056,user_list!G:G,"&gt;="&amp;A1056)</f>
        <v>1.4315476190476191</v>
      </c>
      <c r="D1056">
        <f>SUMIFS(user_list!O:O,user_list!F:F,"&lt;="&amp;A1056,user_list!G:G,"&gt;="&amp;A1056,user_list!I:I,days!G1056)+SUMIFS(user_list!O:O,user_list!F:F,"&lt;="&amp;A1056,user_list!G:G,"&gt;="&amp;A1056,user_list!I:I,days!G1056-1)</f>
        <v>0</v>
      </c>
      <c r="E1056" s="26">
        <f>COUNTIF(user_list!G:G,A1056)</f>
        <v>0</v>
      </c>
      <c r="F1056" s="48">
        <f t="shared" si="32"/>
        <v>11</v>
      </c>
      <c r="G1056" s="48">
        <f t="shared" si="33"/>
        <v>2017</v>
      </c>
    </row>
    <row r="1057" spans="1:7" x14ac:dyDescent="0.3">
      <c r="A1057" s="51">
        <v>43060</v>
      </c>
      <c r="B1057">
        <f>SUMIFS(user_list!O:O,user_list!F:F,"&lt;="&amp;A1057,user_list!G:G,"&gt;="&amp;A1057)</f>
        <v>0.57261904761904758</v>
      </c>
      <c r="C1057">
        <f>SUMIFS(user_list!P:P,user_list!F:F,"&lt;="&amp;A1057,user_list!G:G,"&gt;="&amp;A1057)</f>
        <v>1.4315476190476191</v>
      </c>
      <c r="D1057">
        <f>SUMIFS(user_list!O:O,user_list!F:F,"&lt;="&amp;A1057,user_list!G:G,"&gt;="&amp;A1057,user_list!I:I,days!G1057)+SUMIFS(user_list!O:O,user_list!F:F,"&lt;="&amp;A1057,user_list!G:G,"&gt;="&amp;A1057,user_list!I:I,days!G1057-1)</f>
        <v>0</v>
      </c>
      <c r="E1057" s="26">
        <f>COUNTIF(user_list!G:G,A1057)</f>
        <v>0</v>
      </c>
      <c r="F1057" s="48">
        <f t="shared" si="32"/>
        <v>11</v>
      </c>
      <c r="G1057" s="48">
        <f t="shared" si="33"/>
        <v>2017</v>
      </c>
    </row>
    <row r="1058" spans="1:7" x14ac:dyDescent="0.3">
      <c r="A1058" s="51">
        <v>43061</v>
      </c>
      <c r="B1058">
        <f>SUMIFS(user_list!O:O,user_list!F:F,"&lt;="&amp;A1058,user_list!G:G,"&gt;="&amp;A1058)</f>
        <v>0.57261904761904758</v>
      </c>
      <c r="C1058">
        <f>SUMIFS(user_list!P:P,user_list!F:F,"&lt;="&amp;A1058,user_list!G:G,"&gt;="&amp;A1058)</f>
        <v>1.4315476190476191</v>
      </c>
      <c r="D1058">
        <f>SUMIFS(user_list!O:O,user_list!F:F,"&lt;="&amp;A1058,user_list!G:G,"&gt;="&amp;A1058,user_list!I:I,days!G1058)+SUMIFS(user_list!O:O,user_list!F:F,"&lt;="&amp;A1058,user_list!G:G,"&gt;="&amp;A1058,user_list!I:I,days!G1058-1)</f>
        <v>0</v>
      </c>
      <c r="E1058" s="26">
        <f>COUNTIF(user_list!G:G,A1058)</f>
        <v>0</v>
      </c>
      <c r="F1058" s="48">
        <f t="shared" si="32"/>
        <v>11</v>
      </c>
      <c r="G1058" s="48">
        <f t="shared" si="33"/>
        <v>2017</v>
      </c>
    </row>
    <row r="1059" spans="1:7" x14ac:dyDescent="0.3">
      <c r="A1059" s="51">
        <v>43062</v>
      </c>
      <c r="B1059">
        <f>SUMIFS(user_list!O:O,user_list!F:F,"&lt;="&amp;A1059,user_list!G:G,"&gt;="&amp;A1059)</f>
        <v>0.57261904761904758</v>
      </c>
      <c r="C1059">
        <f>SUMIFS(user_list!P:P,user_list!F:F,"&lt;="&amp;A1059,user_list!G:G,"&gt;="&amp;A1059)</f>
        <v>1.4315476190476191</v>
      </c>
      <c r="D1059">
        <f>SUMIFS(user_list!O:O,user_list!F:F,"&lt;="&amp;A1059,user_list!G:G,"&gt;="&amp;A1059,user_list!I:I,days!G1059)+SUMIFS(user_list!O:O,user_list!F:F,"&lt;="&amp;A1059,user_list!G:G,"&gt;="&amp;A1059,user_list!I:I,days!G1059-1)</f>
        <v>0</v>
      </c>
      <c r="E1059" s="26">
        <f>COUNTIF(user_list!G:G,A1059)</f>
        <v>0</v>
      </c>
      <c r="F1059" s="48">
        <f t="shared" si="32"/>
        <v>11</v>
      </c>
      <c r="G1059" s="48">
        <f t="shared" si="33"/>
        <v>2017</v>
      </c>
    </row>
    <row r="1060" spans="1:7" x14ac:dyDescent="0.3">
      <c r="A1060" s="51">
        <v>43063</v>
      </c>
      <c r="B1060">
        <f>SUMIFS(user_list!O:O,user_list!F:F,"&lt;="&amp;A1060,user_list!G:G,"&gt;="&amp;A1060)</f>
        <v>0.57261904761904758</v>
      </c>
      <c r="C1060">
        <f>SUMIFS(user_list!P:P,user_list!F:F,"&lt;="&amp;A1060,user_list!G:G,"&gt;="&amp;A1060)</f>
        <v>1.4315476190476191</v>
      </c>
      <c r="D1060">
        <f>SUMIFS(user_list!O:O,user_list!F:F,"&lt;="&amp;A1060,user_list!G:G,"&gt;="&amp;A1060,user_list!I:I,days!G1060)+SUMIFS(user_list!O:O,user_list!F:F,"&lt;="&amp;A1060,user_list!G:G,"&gt;="&amp;A1060,user_list!I:I,days!G1060-1)</f>
        <v>0</v>
      </c>
      <c r="E1060" s="26">
        <f>COUNTIF(user_list!G:G,A1060)</f>
        <v>0</v>
      </c>
      <c r="F1060" s="48">
        <f t="shared" si="32"/>
        <v>11</v>
      </c>
      <c r="G1060" s="48">
        <f t="shared" si="33"/>
        <v>2017</v>
      </c>
    </row>
    <row r="1061" spans="1:7" x14ac:dyDescent="0.3">
      <c r="A1061" s="51">
        <v>43064</v>
      </c>
      <c r="B1061">
        <f>SUMIFS(user_list!O:O,user_list!F:F,"&lt;="&amp;A1061,user_list!G:G,"&gt;="&amp;A1061)</f>
        <v>0.57261904761904758</v>
      </c>
      <c r="C1061">
        <f>SUMIFS(user_list!P:P,user_list!F:F,"&lt;="&amp;A1061,user_list!G:G,"&gt;="&amp;A1061)</f>
        <v>1.4315476190476191</v>
      </c>
      <c r="D1061">
        <f>SUMIFS(user_list!O:O,user_list!F:F,"&lt;="&amp;A1061,user_list!G:G,"&gt;="&amp;A1061,user_list!I:I,days!G1061)+SUMIFS(user_list!O:O,user_list!F:F,"&lt;="&amp;A1061,user_list!G:G,"&gt;="&amp;A1061,user_list!I:I,days!G1061-1)</f>
        <v>0</v>
      </c>
      <c r="E1061" s="26">
        <f>COUNTIF(user_list!G:G,A1061)</f>
        <v>0</v>
      </c>
      <c r="F1061" s="48">
        <f t="shared" si="32"/>
        <v>11</v>
      </c>
      <c r="G1061" s="48">
        <f t="shared" si="33"/>
        <v>2017</v>
      </c>
    </row>
    <row r="1062" spans="1:7" x14ac:dyDescent="0.3">
      <c r="A1062" s="51">
        <v>43065</v>
      </c>
      <c r="B1062">
        <f>SUMIFS(user_list!O:O,user_list!F:F,"&lt;="&amp;A1062,user_list!G:G,"&gt;="&amp;A1062)</f>
        <v>0.57261904761904758</v>
      </c>
      <c r="C1062">
        <f>SUMIFS(user_list!P:P,user_list!F:F,"&lt;="&amp;A1062,user_list!G:G,"&gt;="&amp;A1062)</f>
        <v>1.4315476190476191</v>
      </c>
      <c r="D1062">
        <f>SUMIFS(user_list!O:O,user_list!F:F,"&lt;="&amp;A1062,user_list!G:G,"&gt;="&amp;A1062,user_list!I:I,days!G1062)+SUMIFS(user_list!O:O,user_list!F:F,"&lt;="&amp;A1062,user_list!G:G,"&gt;="&amp;A1062,user_list!I:I,days!G1062-1)</f>
        <v>0</v>
      </c>
      <c r="E1062" s="26">
        <f>COUNTIF(user_list!G:G,A1062)</f>
        <v>1</v>
      </c>
      <c r="F1062" s="48">
        <f t="shared" si="32"/>
        <v>11</v>
      </c>
      <c r="G1062" s="48">
        <f t="shared" si="33"/>
        <v>2017</v>
      </c>
    </row>
    <row r="1063" spans="1:7" x14ac:dyDescent="0.3">
      <c r="A1063" s="51">
        <v>43066</v>
      </c>
      <c r="B1063">
        <f>SUMIFS(user_list!O:O,user_list!F:F,"&lt;="&amp;A1063,user_list!G:G,"&gt;="&amp;A1063)</f>
        <v>0.2476190476190476</v>
      </c>
      <c r="C1063">
        <f>SUMIFS(user_list!P:P,user_list!F:F,"&lt;="&amp;A1063,user_list!G:G,"&gt;="&amp;A1063)</f>
        <v>0.61904761904761907</v>
      </c>
      <c r="D1063">
        <f>SUMIFS(user_list!O:O,user_list!F:F,"&lt;="&amp;A1063,user_list!G:G,"&gt;="&amp;A1063,user_list!I:I,days!G1063)+SUMIFS(user_list!O:O,user_list!F:F,"&lt;="&amp;A1063,user_list!G:G,"&gt;="&amp;A1063,user_list!I:I,days!G1063-1)</f>
        <v>0</v>
      </c>
      <c r="E1063" s="26">
        <f>COUNTIF(user_list!G:G,A1063)</f>
        <v>0</v>
      </c>
      <c r="F1063" s="48">
        <f t="shared" si="32"/>
        <v>11</v>
      </c>
      <c r="G1063" s="48">
        <f t="shared" si="33"/>
        <v>2017</v>
      </c>
    </row>
    <row r="1064" spans="1:7" x14ac:dyDescent="0.3">
      <c r="A1064" s="51">
        <v>43067</v>
      </c>
      <c r="B1064">
        <f>SUMIFS(user_list!O:O,user_list!F:F,"&lt;="&amp;A1064,user_list!G:G,"&gt;="&amp;A1064)</f>
        <v>0.2476190476190476</v>
      </c>
      <c r="C1064">
        <f>SUMIFS(user_list!P:P,user_list!F:F,"&lt;="&amp;A1064,user_list!G:G,"&gt;="&amp;A1064)</f>
        <v>0.61904761904761907</v>
      </c>
      <c r="D1064">
        <f>SUMIFS(user_list!O:O,user_list!F:F,"&lt;="&amp;A1064,user_list!G:G,"&gt;="&amp;A1064,user_list!I:I,days!G1064)+SUMIFS(user_list!O:O,user_list!F:F,"&lt;="&amp;A1064,user_list!G:G,"&gt;="&amp;A1064,user_list!I:I,days!G1064-1)</f>
        <v>0</v>
      </c>
      <c r="E1064" s="26">
        <f>COUNTIF(user_list!G:G,A1064)</f>
        <v>0</v>
      </c>
      <c r="F1064" s="48">
        <f t="shared" si="32"/>
        <v>11</v>
      </c>
      <c r="G1064" s="48">
        <f t="shared" si="33"/>
        <v>2017</v>
      </c>
    </row>
    <row r="1065" spans="1:7" x14ac:dyDescent="0.3">
      <c r="A1065" s="51">
        <v>43068</v>
      </c>
      <c r="B1065">
        <f>SUMIFS(user_list!O:O,user_list!F:F,"&lt;="&amp;A1065,user_list!G:G,"&gt;="&amp;A1065)</f>
        <v>0.2476190476190476</v>
      </c>
      <c r="C1065">
        <f>SUMIFS(user_list!P:P,user_list!F:F,"&lt;="&amp;A1065,user_list!G:G,"&gt;="&amp;A1065)</f>
        <v>0.61904761904761907</v>
      </c>
      <c r="D1065">
        <f>SUMIFS(user_list!O:O,user_list!F:F,"&lt;="&amp;A1065,user_list!G:G,"&gt;="&amp;A1065,user_list!I:I,days!G1065)+SUMIFS(user_list!O:O,user_list!F:F,"&lt;="&amp;A1065,user_list!G:G,"&gt;="&amp;A1065,user_list!I:I,days!G1065-1)</f>
        <v>0</v>
      </c>
      <c r="E1065" s="26">
        <f>COUNTIF(user_list!G:G,A1065)</f>
        <v>0</v>
      </c>
      <c r="F1065" s="48">
        <f t="shared" si="32"/>
        <v>11</v>
      </c>
      <c r="G1065" s="48">
        <f t="shared" si="33"/>
        <v>2017</v>
      </c>
    </row>
    <row r="1066" spans="1:7" x14ac:dyDescent="0.3">
      <c r="A1066" s="51">
        <v>43069</v>
      </c>
      <c r="B1066">
        <f>SUMIFS(user_list!O:O,user_list!F:F,"&lt;="&amp;A1066,user_list!G:G,"&gt;="&amp;A1066)</f>
        <v>0.2476190476190476</v>
      </c>
      <c r="C1066">
        <f>SUMIFS(user_list!P:P,user_list!F:F,"&lt;="&amp;A1066,user_list!G:G,"&gt;="&amp;A1066)</f>
        <v>0.61904761904761907</v>
      </c>
      <c r="D1066">
        <f>SUMIFS(user_list!O:O,user_list!F:F,"&lt;="&amp;A1066,user_list!G:G,"&gt;="&amp;A1066,user_list!I:I,days!G1066)+SUMIFS(user_list!O:O,user_list!F:F,"&lt;="&amp;A1066,user_list!G:G,"&gt;="&amp;A1066,user_list!I:I,days!G1066-1)</f>
        <v>0</v>
      </c>
      <c r="E1066" s="26">
        <f>COUNTIF(user_list!G:G,A1066)</f>
        <v>0</v>
      </c>
      <c r="F1066" s="48">
        <f t="shared" si="32"/>
        <v>11</v>
      </c>
      <c r="G1066" s="48">
        <f t="shared" si="33"/>
        <v>2017</v>
      </c>
    </row>
    <row r="1067" spans="1:7" x14ac:dyDescent="0.3">
      <c r="A1067" s="51">
        <v>43070</v>
      </c>
      <c r="B1067">
        <f>SUMIFS(user_list!O:O,user_list!F:F,"&lt;="&amp;A1067,user_list!G:G,"&gt;="&amp;A1067)</f>
        <v>0.2476190476190476</v>
      </c>
      <c r="C1067">
        <f>SUMIFS(user_list!P:P,user_list!F:F,"&lt;="&amp;A1067,user_list!G:G,"&gt;="&amp;A1067)</f>
        <v>0.61904761904761907</v>
      </c>
      <c r="D1067">
        <f>SUMIFS(user_list!O:O,user_list!F:F,"&lt;="&amp;A1067,user_list!G:G,"&gt;="&amp;A1067,user_list!I:I,days!G1067)+SUMIFS(user_list!O:O,user_list!F:F,"&lt;="&amp;A1067,user_list!G:G,"&gt;="&amp;A1067,user_list!I:I,days!G1067-1)</f>
        <v>0</v>
      </c>
      <c r="E1067" s="26">
        <f>COUNTIF(user_list!G:G,A1067)</f>
        <v>0</v>
      </c>
      <c r="F1067" s="48">
        <f t="shared" si="32"/>
        <v>12</v>
      </c>
      <c r="G1067" s="48">
        <f t="shared" si="33"/>
        <v>2017</v>
      </c>
    </row>
    <row r="1068" spans="1:7" x14ac:dyDescent="0.3">
      <c r="A1068" s="51">
        <v>43071</v>
      </c>
      <c r="B1068">
        <f>SUMIFS(user_list!O:O,user_list!F:F,"&lt;="&amp;A1068,user_list!G:G,"&gt;="&amp;A1068)</f>
        <v>0.2476190476190476</v>
      </c>
      <c r="C1068">
        <f>SUMIFS(user_list!P:P,user_list!F:F,"&lt;="&amp;A1068,user_list!G:G,"&gt;="&amp;A1068)</f>
        <v>0.61904761904761907</v>
      </c>
      <c r="D1068">
        <f>SUMIFS(user_list!O:O,user_list!F:F,"&lt;="&amp;A1068,user_list!G:G,"&gt;="&amp;A1068,user_list!I:I,days!G1068)+SUMIFS(user_list!O:O,user_list!F:F,"&lt;="&amp;A1068,user_list!G:G,"&gt;="&amp;A1068,user_list!I:I,days!G1068-1)</f>
        <v>0</v>
      </c>
      <c r="E1068" s="26">
        <f>COUNTIF(user_list!G:G,A1068)</f>
        <v>0</v>
      </c>
      <c r="F1068" s="48">
        <f t="shared" si="32"/>
        <v>12</v>
      </c>
      <c r="G1068" s="48">
        <f t="shared" si="33"/>
        <v>2017</v>
      </c>
    </row>
    <row r="1069" spans="1:7" x14ac:dyDescent="0.3">
      <c r="A1069" s="51">
        <v>43072</v>
      </c>
      <c r="B1069">
        <f>SUMIFS(user_list!O:O,user_list!F:F,"&lt;="&amp;A1069,user_list!G:G,"&gt;="&amp;A1069)</f>
        <v>0.2476190476190476</v>
      </c>
      <c r="C1069">
        <f>SUMIFS(user_list!P:P,user_list!F:F,"&lt;="&amp;A1069,user_list!G:G,"&gt;="&amp;A1069)</f>
        <v>0.61904761904761907</v>
      </c>
      <c r="D1069">
        <f>SUMIFS(user_list!O:O,user_list!F:F,"&lt;="&amp;A1069,user_list!G:G,"&gt;="&amp;A1069,user_list!I:I,days!G1069)+SUMIFS(user_list!O:O,user_list!F:F,"&lt;="&amp;A1069,user_list!G:G,"&gt;="&amp;A1069,user_list!I:I,days!G1069-1)</f>
        <v>0</v>
      </c>
      <c r="E1069" s="26">
        <f>COUNTIF(user_list!G:G,A1069)</f>
        <v>0</v>
      </c>
      <c r="F1069" s="48">
        <f t="shared" si="32"/>
        <v>12</v>
      </c>
      <c r="G1069" s="48">
        <f t="shared" si="33"/>
        <v>2017</v>
      </c>
    </row>
    <row r="1070" spans="1:7" x14ac:dyDescent="0.3">
      <c r="A1070" s="51">
        <v>43073</v>
      </c>
      <c r="B1070">
        <f>SUMIFS(user_list!O:O,user_list!F:F,"&lt;="&amp;A1070,user_list!G:G,"&gt;="&amp;A1070)</f>
        <v>0.2476190476190476</v>
      </c>
      <c r="C1070">
        <f>SUMIFS(user_list!P:P,user_list!F:F,"&lt;="&amp;A1070,user_list!G:G,"&gt;="&amp;A1070)</f>
        <v>0.61904761904761907</v>
      </c>
      <c r="D1070">
        <f>SUMIFS(user_list!O:O,user_list!F:F,"&lt;="&amp;A1070,user_list!G:G,"&gt;="&amp;A1070,user_list!I:I,days!G1070)+SUMIFS(user_list!O:O,user_list!F:F,"&lt;="&amp;A1070,user_list!G:G,"&gt;="&amp;A1070,user_list!I:I,days!G1070-1)</f>
        <v>0</v>
      </c>
      <c r="E1070" s="26">
        <f>COUNTIF(user_list!G:G,A1070)</f>
        <v>0</v>
      </c>
      <c r="F1070" s="48">
        <f t="shared" si="32"/>
        <v>12</v>
      </c>
      <c r="G1070" s="48">
        <f t="shared" si="33"/>
        <v>2017</v>
      </c>
    </row>
    <row r="1071" spans="1:7" x14ac:dyDescent="0.3">
      <c r="A1071" s="51">
        <v>43074</v>
      </c>
      <c r="B1071">
        <f>SUMIFS(user_list!O:O,user_list!F:F,"&lt;="&amp;A1071,user_list!G:G,"&gt;="&amp;A1071)</f>
        <v>0.2476190476190476</v>
      </c>
      <c r="C1071">
        <f>SUMIFS(user_list!P:P,user_list!F:F,"&lt;="&amp;A1071,user_list!G:G,"&gt;="&amp;A1071)</f>
        <v>0.61904761904761907</v>
      </c>
      <c r="D1071">
        <f>SUMIFS(user_list!O:O,user_list!F:F,"&lt;="&amp;A1071,user_list!G:G,"&gt;="&amp;A1071,user_list!I:I,days!G1071)+SUMIFS(user_list!O:O,user_list!F:F,"&lt;="&amp;A1071,user_list!G:G,"&gt;="&amp;A1071,user_list!I:I,days!G1071-1)</f>
        <v>0</v>
      </c>
      <c r="E1071" s="26">
        <f>COUNTIF(user_list!G:G,A1071)</f>
        <v>0</v>
      </c>
      <c r="F1071" s="48">
        <f t="shared" si="32"/>
        <v>12</v>
      </c>
      <c r="G1071" s="48">
        <f t="shared" si="33"/>
        <v>2017</v>
      </c>
    </row>
    <row r="1072" spans="1:7" x14ac:dyDescent="0.3">
      <c r="A1072" s="51">
        <v>43075</v>
      </c>
      <c r="B1072">
        <f>SUMIFS(user_list!O:O,user_list!F:F,"&lt;="&amp;A1072,user_list!G:G,"&gt;="&amp;A1072)</f>
        <v>0.2476190476190476</v>
      </c>
      <c r="C1072">
        <f>SUMIFS(user_list!P:P,user_list!F:F,"&lt;="&amp;A1072,user_list!G:G,"&gt;="&amp;A1072)</f>
        <v>0.61904761904761907</v>
      </c>
      <c r="D1072">
        <f>SUMIFS(user_list!O:O,user_list!F:F,"&lt;="&amp;A1072,user_list!G:G,"&gt;="&amp;A1072,user_list!I:I,days!G1072)+SUMIFS(user_list!O:O,user_list!F:F,"&lt;="&amp;A1072,user_list!G:G,"&gt;="&amp;A1072,user_list!I:I,days!G1072-1)</f>
        <v>0</v>
      </c>
      <c r="E1072" s="26">
        <f>COUNTIF(user_list!G:G,A1072)</f>
        <v>0</v>
      </c>
      <c r="F1072" s="48">
        <f t="shared" si="32"/>
        <v>12</v>
      </c>
      <c r="G1072" s="48">
        <f t="shared" si="33"/>
        <v>2017</v>
      </c>
    </row>
    <row r="1073" spans="1:7" x14ac:dyDescent="0.3">
      <c r="A1073" s="51">
        <v>43076</v>
      </c>
      <c r="B1073">
        <f>SUMIFS(user_list!O:O,user_list!F:F,"&lt;="&amp;A1073,user_list!G:G,"&gt;="&amp;A1073)</f>
        <v>0.2476190476190476</v>
      </c>
      <c r="C1073">
        <f>SUMIFS(user_list!P:P,user_list!F:F,"&lt;="&amp;A1073,user_list!G:G,"&gt;="&amp;A1073)</f>
        <v>0.61904761904761907</v>
      </c>
      <c r="D1073">
        <f>SUMIFS(user_list!O:O,user_list!F:F,"&lt;="&amp;A1073,user_list!G:G,"&gt;="&amp;A1073,user_list!I:I,days!G1073)+SUMIFS(user_list!O:O,user_list!F:F,"&lt;="&amp;A1073,user_list!G:G,"&gt;="&amp;A1073,user_list!I:I,days!G1073-1)</f>
        <v>0</v>
      </c>
      <c r="E1073" s="26">
        <f>COUNTIF(user_list!G:G,A1073)</f>
        <v>0</v>
      </c>
      <c r="F1073" s="48">
        <f t="shared" si="32"/>
        <v>12</v>
      </c>
      <c r="G1073" s="48">
        <f t="shared" si="33"/>
        <v>2017</v>
      </c>
    </row>
    <row r="1074" spans="1:7" x14ac:dyDescent="0.3">
      <c r="A1074" s="51">
        <v>43077</v>
      </c>
      <c r="B1074">
        <f>SUMIFS(user_list!O:O,user_list!F:F,"&lt;="&amp;A1074,user_list!G:G,"&gt;="&amp;A1074)</f>
        <v>0.2476190476190476</v>
      </c>
      <c r="C1074">
        <f>SUMIFS(user_list!P:P,user_list!F:F,"&lt;="&amp;A1074,user_list!G:G,"&gt;="&amp;A1074)</f>
        <v>0.61904761904761907</v>
      </c>
      <c r="D1074">
        <f>SUMIFS(user_list!O:O,user_list!F:F,"&lt;="&amp;A1074,user_list!G:G,"&gt;="&amp;A1074,user_list!I:I,days!G1074)+SUMIFS(user_list!O:O,user_list!F:F,"&lt;="&amp;A1074,user_list!G:G,"&gt;="&amp;A1074,user_list!I:I,days!G1074-1)</f>
        <v>0</v>
      </c>
      <c r="E1074" s="26">
        <f>COUNTIF(user_list!G:G,A1074)</f>
        <v>0</v>
      </c>
      <c r="F1074" s="48">
        <f t="shared" si="32"/>
        <v>12</v>
      </c>
      <c r="G1074" s="48">
        <f t="shared" si="33"/>
        <v>2017</v>
      </c>
    </row>
    <row r="1075" spans="1:7" x14ac:dyDescent="0.3">
      <c r="A1075" s="51">
        <v>43078</v>
      </c>
      <c r="B1075">
        <f>SUMIFS(user_list!O:O,user_list!F:F,"&lt;="&amp;A1075,user_list!G:G,"&gt;="&amp;A1075)</f>
        <v>0.2476190476190476</v>
      </c>
      <c r="C1075">
        <f>SUMIFS(user_list!P:P,user_list!F:F,"&lt;="&amp;A1075,user_list!G:G,"&gt;="&amp;A1075)</f>
        <v>0.61904761904761907</v>
      </c>
      <c r="D1075">
        <f>SUMIFS(user_list!O:O,user_list!F:F,"&lt;="&amp;A1075,user_list!G:G,"&gt;="&amp;A1075,user_list!I:I,days!G1075)+SUMIFS(user_list!O:O,user_list!F:F,"&lt;="&amp;A1075,user_list!G:G,"&gt;="&amp;A1075,user_list!I:I,days!G1075-1)</f>
        <v>0</v>
      </c>
      <c r="E1075" s="26">
        <f>COUNTIF(user_list!G:G,A1075)</f>
        <v>0</v>
      </c>
      <c r="F1075" s="48">
        <f t="shared" si="32"/>
        <v>12</v>
      </c>
      <c r="G1075" s="48">
        <f t="shared" si="33"/>
        <v>2017</v>
      </c>
    </row>
    <row r="1076" spans="1:7" x14ac:dyDescent="0.3">
      <c r="A1076" s="51">
        <v>43079</v>
      </c>
      <c r="B1076">
        <f>SUMIFS(user_list!O:O,user_list!F:F,"&lt;="&amp;A1076,user_list!G:G,"&gt;="&amp;A1076)</f>
        <v>0.2476190476190476</v>
      </c>
      <c r="C1076">
        <f>SUMIFS(user_list!P:P,user_list!F:F,"&lt;="&amp;A1076,user_list!G:G,"&gt;="&amp;A1076)</f>
        <v>0.61904761904761907</v>
      </c>
      <c r="D1076">
        <f>SUMIFS(user_list!O:O,user_list!F:F,"&lt;="&amp;A1076,user_list!G:G,"&gt;="&amp;A1076,user_list!I:I,days!G1076)+SUMIFS(user_list!O:O,user_list!F:F,"&lt;="&amp;A1076,user_list!G:G,"&gt;="&amp;A1076,user_list!I:I,days!G1076-1)</f>
        <v>0</v>
      </c>
      <c r="E1076" s="26">
        <f>COUNTIF(user_list!G:G,A1076)</f>
        <v>0</v>
      </c>
      <c r="F1076" s="48">
        <f t="shared" si="32"/>
        <v>12</v>
      </c>
      <c r="G1076" s="48">
        <f t="shared" si="33"/>
        <v>2017</v>
      </c>
    </row>
    <row r="1077" spans="1:7" x14ac:dyDescent="0.3">
      <c r="A1077" s="51">
        <v>43080</v>
      </c>
      <c r="B1077">
        <f>SUMIFS(user_list!O:O,user_list!F:F,"&lt;="&amp;A1077,user_list!G:G,"&gt;="&amp;A1077)</f>
        <v>0.2476190476190476</v>
      </c>
      <c r="C1077">
        <f>SUMIFS(user_list!P:P,user_list!F:F,"&lt;="&amp;A1077,user_list!G:G,"&gt;="&amp;A1077)</f>
        <v>0.61904761904761907</v>
      </c>
      <c r="D1077">
        <f>SUMIFS(user_list!O:O,user_list!F:F,"&lt;="&amp;A1077,user_list!G:G,"&gt;="&amp;A1077,user_list!I:I,days!G1077)+SUMIFS(user_list!O:O,user_list!F:F,"&lt;="&amp;A1077,user_list!G:G,"&gt;="&amp;A1077,user_list!I:I,days!G1077-1)</f>
        <v>0</v>
      </c>
      <c r="E1077" s="26">
        <f>COUNTIF(user_list!G:G,A1077)</f>
        <v>0</v>
      </c>
      <c r="F1077" s="48">
        <f t="shared" si="32"/>
        <v>12</v>
      </c>
      <c r="G1077" s="48">
        <f t="shared" si="33"/>
        <v>2017</v>
      </c>
    </row>
    <row r="1078" spans="1:7" x14ac:dyDescent="0.3">
      <c r="A1078" s="51">
        <v>43081</v>
      </c>
      <c r="B1078">
        <f>SUMIFS(user_list!O:O,user_list!F:F,"&lt;="&amp;A1078,user_list!G:G,"&gt;="&amp;A1078)</f>
        <v>0.2476190476190476</v>
      </c>
      <c r="C1078">
        <f>SUMIFS(user_list!P:P,user_list!F:F,"&lt;="&amp;A1078,user_list!G:G,"&gt;="&amp;A1078)</f>
        <v>0.61904761904761907</v>
      </c>
      <c r="D1078">
        <f>SUMIFS(user_list!O:O,user_list!F:F,"&lt;="&amp;A1078,user_list!G:G,"&gt;="&amp;A1078,user_list!I:I,days!G1078)+SUMIFS(user_list!O:O,user_list!F:F,"&lt;="&amp;A1078,user_list!G:G,"&gt;="&amp;A1078,user_list!I:I,days!G1078-1)</f>
        <v>0</v>
      </c>
      <c r="E1078" s="26">
        <f>COUNTIF(user_list!G:G,A1078)</f>
        <v>0</v>
      </c>
      <c r="F1078" s="48">
        <f t="shared" si="32"/>
        <v>12</v>
      </c>
      <c r="G1078" s="48">
        <f t="shared" si="33"/>
        <v>2017</v>
      </c>
    </row>
    <row r="1079" spans="1:7" x14ac:dyDescent="0.3">
      <c r="A1079" s="51">
        <v>43082</v>
      </c>
      <c r="B1079">
        <f>SUMIFS(user_list!O:O,user_list!F:F,"&lt;="&amp;A1079,user_list!G:G,"&gt;="&amp;A1079)</f>
        <v>0.2476190476190476</v>
      </c>
      <c r="C1079">
        <f>SUMIFS(user_list!P:P,user_list!F:F,"&lt;="&amp;A1079,user_list!G:G,"&gt;="&amp;A1079)</f>
        <v>0.61904761904761907</v>
      </c>
      <c r="D1079">
        <f>SUMIFS(user_list!O:O,user_list!F:F,"&lt;="&amp;A1079,user_list!G:G,"&gt;="&amp;A1079,user_list!I:I,days!G1079)+SUMIFS(user_list!O:O,user_list!F:F,"&lt;="&amp;A1079,user_list!G:G,"&gt;="&amp;A1079,user_list!I:I,days!G1079-1)</f>
        <v>0</v>
      </c>
      <c r="E1079" s="26">
        <f>COUNTIF(user_list!G:G,A1079)</f>
        <v>0</v>
      </c>
      <c r="F1079" s="48">
        <f t="shared" si="32"/>
        <v>12</v>
      </c>
      <c r="G1079" s="48">
        <f t="shared" si="33"/>
        <v>2017</v>
      </c>
    </row>
    <row r="1080" spans="1:7" x14ac:dyDescent="0.3">
      <c r="A1080" s="51">
        <v>43083</v>
      </c>
      <c r="B1080">
        <f>SUMIFS(user_list!O:O,user_list!F:F,"&lt;="&amp;A1080,user_list!G:G,"&gt;="&amp;A1080)</f>
        <v>0.2476190476190476</v>
      </c>
      <c r="C1080">
        <f>SUMIFS(user_list!P:P,user_list!F:F,"&lt;="&amp;A1080,user_list!G:G,"&gt;="&amp;A1080)</f>
        <v>0.61904761904761907</v>
      </c>
      <c r="D1080">
        <f>SUMIFS(user_list!O:O,user_list!F:F,"&lt;="&amp;A1080,user_list!G:G,"&gt;="&amp;A1080,user_list!I:I,days!G1080)+SUMIFS(user_list!O:O,user_list!F:F,"&lt;="&amp;A1080,user_list!G:G,"&gt;="&amp;A1080,user_list!I:I,days!G1080-1)</f>
        <v>0</v>
      </c>
      <c r="E1080" s="26">
        <f>COUNTIF(user_list!G:G,A1080)</f>
        <v>0</v>
      </c>
      <c r="F1080" s="48">
        <f t="shared" si="32"/>
        <v>12</v>
      </c>
      <c r="G1080" s="48">
        <f t="shared" si="33"/>
        <v>2017</v>
      </c>
    </row>
    <row r="1081" spans="1:7" x14ac:dyDescent="0.3">
      <c r="A1081" s="51">
        <v>43084</v>
      </c>
      <c r="B1081">
        <f>SUMIFS(user_list!O:O,user_list!F:F,"&lt;="&amp;A1081,user_list!G:G,"&gt;="&amp;A1081)</f>
        <v>0.2476190476190476</v>
      </c>
      <c r="C1081">
        <f>SUMIFS(user_list!P:P,user_list!F:F,"&lt;="&amp;A1081,user_list!G:G,"&gt;="&amp;A1081)</f>
        <v>0.61904761904761907</v>
      </c>
      <c r="D1081">
        <f>SUMIFS(user_list!O:O,user_list!F:F,"&lt;="&amp;A1081,user_list!G:G,"&gt;="&amp;A1081,user_list!I:I,days!G1081)+SUMIFS(user_list!O:O,user_list!F:F,"&lt;="&amp;A1081,user_list!G:G,"&gt;="&amp;A1081,user_list!I:I,days!G1081-1)</f>
        <v>0</v>
      </c>
      <c r="E1081" s="26">
        <f>COUNTIF(user_list!G:G,A1081)</f>
        <v>0</v>
      </c>
      <c r="F1081" s="48">
        <f t="shared" si="32"/>
        <v>12</v>
      </c>
      <c r="G1081" s="48">
        <f t="shared" si="33"/>
        <v>2017</v>
      </c>
    </row>
    <row r="1082" spans="1:7" x14ac:dyDescent="0.3">
      <c r="A1082" s="51">
        <v>43085</v>
      </c>
      <c r="B1082">
        <f>SUMIFS(user_list!O:O,user_list!F:F,"&lt;="&amp;A1082,user_list!G:G,"&gt;="&amp;A1082)</f>
        <v>0.2476190476190476</v>
      </c>
      <c r="C1082">
        <f>SUMIFS(user_list!P:P,user_list!F:F,"&lt;="&amp;A1082,user_list!G:G,"&gt;="&amp;A1082)</f>
        <v>0.61904761904761907</v>
      </c>
      <c r="D1082">
        <f>SUMIFS(user_list!O:O,user_list!F:F,"&lt;="&amp;A1082,user_list!G:G,"&gt;="&amp;A1082,user_list!I:I,days!G1082)+SUMIFS(user_list!O:O,user_list!F:F,"&lt;="&amp;A1082,user_list!G:G,"&gt;="&amp;A1082,user_list!I:I,days!G1082-1)</f>
        <v>0</v>
      </c>
      <c r="E1082" s="26">
        <f>COUNTIF(user_list!G:G,A1082)</f>
        <v>0</v>
      </c>
      <c r="F1082" s="48">
        <f t="shared" si="32"/>
        <v>12</v>
      </c>
      <c r="G1082" s="48">
        <f t="shared" si="33"/>
        <v>2017</v>
      </c>
    </row>
    <row r="1083" spans="1:7" x14ac:dyDescent="0.3">
      <c r="A1083" s="51">
        <v>43086</v>
      </c>
      <c r="B1083">
        <f>SUMIFS(user_list!O:O,user_list!F:F,"&lt;="&amp;A1083,user_list!G:G,"&gt;="&amp;A1083)</f>
        <v>0.2476190476190476</v>
      </c>
      <c r="C1083">
        <f>SUMIFS(user_list!P:P,user_list!F:F,"&lt;="&amp;A1083,user_list!G:G,"&gt;="&amp;A1083)</f>
        <v>0.61904761904761907</v>
      </c>
      <c r="D1083">
        <f>SUMIFS(user_list!O:O,user_list!F:F,"&lt;="&amp;A1083,user_list!G:G,"&gt;="&amp;A1083,user_list!I:I,days!G1083)+SUMIFS(user_list!O:O,user_list!F:F,"&lt;="&amp;A1083,user_list!G:G,"&gt;="&amp;A1083,user_list!I:I,days!G1083-1)</f>
        <v>0</v>
      </c>
      <c r="E1083" s="26">
        <f>COUNTIF(user_list!G:G,A1083)</f>
        <v>0</v>
      </c>
      <c r="F1083" s="48">
        <f t="shared" si="32"/>
        <v>12</v>
      </c>
      <c r="G1083" s="48">
        <f t="shared" si="33"/>
        <v>2017</v>
      </c>
    </row>
    <row r="1084" spans="1:7" x14ac:dyDescent="0.3">
      <c r="A1084" s="51">
        <v>43087</v>
      </c>
      <c r="B1084">
        <f>SUMIFS(user_list!O:O,user_list!F:F,"&lt;="&amp;A1084,user_list!G:G,"&gt;="&amp;A1084)</f>
        <v>0.2476190476190476</v>
      </c>
      <c r="C1084">
        <f>SUMIFS(user_list!P:P,user_list!F:F,"&lt;="&amp;A1084,user_list!G:G,"&gt;="&amp;A1084)</f>
        <v>0.61904761904761907</v>
      </c>
      <c r="D1084">
        <f>SUMIFS(user_list!O:O,user_list!F:F,"&lt;="&amp;A1084,user_list!G:G,"&gt;="&amp;A1084,user_list!I:I,days!G1084)+SUMIFS(user_list!O:O,user_list!F:F,"&lt;="&amp;A1084,user_list!G:G,"&gt;="&amp;A1084,user_list!I:I,days!G1084-1)</f>
        <v>0</v>
      </c>
      <c r="E1084" s="26">
        <f>COUNTIF(user_list!G:G,A1084)</f>
        <v>0</v>
      </c>
      <c r="F1084" s="48">
        <f t="shared" si="32"/>
        <v>12</v>
      </c>
      <c r="G1084" s="48">
        <f t="shared" si="33"/>
        <v>2017</v>
      </c>
    </row>
    <row r="1085" spans="1:7" x14ac:dyDescent="0.3">
      <c r="A1085" s="51">
        <v>43088</v>
      </c>
      <c r="B1085">
        <f>SUMIFS(user_list!O:O,user_list!F:F,"&lt;="&amp;A1085,user_list!G:G,"&gt;="&amp;A1085)</f>
        <v>0.2476190476190476</v>
      </c>
      <c r="C1085">
        <f>SUMIFS(user_list!P:P,user_list!F:F,"&lt;="&amp;A1085,user_list!G:G,"&gt;="&amp;A1085)</f>
        <v>0.61904761904761907</v>
      </c>
      <c r="D1085">
        <f>SUMIFS(user_list!O:O,user_list!F:F,"&lt;="&amp;A1085,user_list!G:G,"&gt;="&amp;A1085,user_list!I:I,days!G1085)+SUMIFS(user_list!O:O,user_list!F:F,"&lt;="&amp;A1085,user_list!G:G,"&gt;="&amp;A1085,user_list!I:I,days!G1085-1)</f>
        <v>0</v>
      </c>
      <c r="E1085" s="26">
        <f>COUNTIF(user_list!G:G,A1085)</f>
        <v>0</v>
      </c>
      <c r="F1085" s="48">
        <f t="shared" si="32"/>
        <v>12</v>
      </c>
      <c r="G1085" s="48">
        <f t="shared" si="33"/>
        <v>2017</v>
      </c>
    </row>
    <row r="1086" spans="1:7" x14ac:dyDescent="0.3">
      <c r="A1086" s="51">
        <v>43089</v>
      </c>
      <c r="B1086">
        <f>SUMIFS(user_list!O:O,user_list!F:F,"&lt;="&amp;A1086,user_list!G:G,"&gt;="&amp;A1086)</f>
        <v>0.2476190476190476</v>
      </c>
      <c r="C1086">
        <f>SUMIFS(user_list!P:P,user_list!F:F,"&lt;="&amp;A1086,user_list!G:G,"&gt;="&amp;A1086)</f>
        <v>0.61904761904761907</v>
      </c>
      <c r="D1086">
        <f>SUMIFS(user_list!O:O,user_list!F:F,"&lt;="&amp;A1086,user_list!G:G,"&gt;="&amp;A1086,user_list!I:I,days!G1086)+SUMIFS(user_list!O:O,user_list!F:F,"&lt;="&amp;A1086,user_list!G:G,"&gt;="&amp;A1086,user_list!I:I,days!G1086-1)</f>
        <v>0</v>
      </c>
      <c r="E1086" s="26">
        <f>COUNTIF(user_list!G:G,A1086)</f>
        <v>0</v>
      </c>
      <c r="F1086" s="48">
        <f t="shared" si="32"/>
        <v>12</v>
      </c>
      <c r="G1086" s="48">
        <f t="shared" si="33"/>
        <v>2017</v>
      </c>
    </row>
    <row r="1087" spans="1:7" x14ac:dyDescent="0.3">
      <c r="A1087" s="51">
        <v>43090</v>
      </c>
      <c r="B1087">
        <f>SUMIFS(user_list!O:O,user_list!F:F,"&lt;="&amp;A1087,user_list!G:G,"&gt;="&amp;A1087)</f>
        <v>0.2476190476190476</v>
      </c>
      <c r="C1087">
        <f>SUMIFS(user_list!P:P,user_list!F:F,"&lt;="&amp;A1087,user_list!G:G,"&gt;="&amp;A1087)</f>
        <v>0.61904761904761907</v>
      </c>
      <c r="D1087">
        <f>SUMIFS(user_list!O:O,user_list!F:F,"&lt;="&amp;A1087,user_list!G:G,"&gt;="&amp;A1087,user_list!I:I,days!G1087)+SUMIFS(user_list!O:O,user_list!F:F,"&lt;="&amp;A1087,user_list!G:G,"&gt;="&amp;A1087,user_list!I:I,days!G1087-1)</f>
        <v>0</v>
      </c>
      <c r="E1087" s="26">
        <f>COUNTIF(user_list!G:G,A1087)</f>
        <v>0</v>
      </c>
      <c r="F1087" s="48">
        <f t="shared" si="32"/>
        <v>12</v>
      </c>
      <c r="G1087" s="48">
        <f t="shared" si="33"/>
        <v>2017</v>
      </c>
    </row>
    <row r="1088" spans="1:7" x14ac:dyDescent="0.3">
      <c r="A1088" s="51">
        <v>43091</v>
      </c>
      <c r="B1088">
        <f>SUMIFS(user_list!O:O,user_list!F:F,"&lt;="&amp;A1088,user_list!G:G,"&gt;="&amp;A1088)</f>
        <v>0.2476190476190476</v>
      </c>
      <c r="C1088">
        <f>SUMIFS(user_list!P:P,user_list!F:F,"&lt;="&amp;A1088,user_list!G:G,"&gt;="&amp;A1088)</f>
        <v>0.61904761904761907</v>
      </c>
      <c r="D1088">
        <f>SUMIFS(user_list!O:O,user_list!F:F,"&lt;="&amp;A1088,user_list!G:G,"&gt;="&amp;A1088,user_list!I:I,days!G1088)+SUMIFS(user_list!O:O,user_list!F:F,"&lt;="&amp;A1088,user_list!G:G,"&gt;="&amp;A1088,user_list!I:I,days!G1088-1)</f>
        <v>0</v>
      </c>
      <c r="E1088" s="26">
        <f>COUNTIF(user_list!G:G,A1088)</f>
        <v>0</v>
      </c>
      <c r="F1088" s="48">
        <f t="shared" si="32"/>
        <v>12</v>
      </c>
      <c r="G1088" s="48">
        <f t="shared" si="33"/>
        <v>2017</v>
      </c>
    </row>
    <row r="1089" spans="1:7" x14ac:dyDescent="0.3">
      <c r="A1089" s="51">
        <v>43092</v>
      </c>
      <c r="B1089">
        <f>SUMIFS(user_list!O:O,user_list!F:F,"&lt;="&amp;A1089,user_list!G:G,"&gt;="&amp;A1089)</f>
        <v>0.2476190476190476</v>
      </c>
      <c r="C1089">
        <f>SUMIFS(user_list!P:P,user_list!F:F,"&lt;="&amp;A1089,user_list!G:G,"&gt;="&amp;A1089)</f>
        <v>0.61904761904761907</v>
      </c>
      <c r="D1089">
        <f>SUMIFS(user_list!O:O,user_list!F:F,"&lt;="&amp;A1089,user_list!G:G,"&gt;="&amp;A1089,user_list!I:I,days!G1089)+SUMIFS(user_list!O:O,user_list!F:F,"&lt;="&amp;A1089,user_list!G:G,"&gt;="&amp;A1089,user_list!I:I,days!G1089-1)</f>
        <v>0</v>
      </c>
      <c r="E1089" s="26">
        <f>COUNTIF(user_list!G:G,A1089)</f>
        <v>0</v>
      </c>
      <c r="F1089" s="48">
        <f t="shared" si="32"/>
        <v>12</v>
      </c>
      <c r="G1089" s="48">
        <f t="shared" si="33"/>
        <v>2017</v>
      </c>
    </row>
    <row r="1090" spans="1:7" x14ac:dyDescent="0.3">
      <c r="A1090" s="51">
        <v>43093</v>
      </c>
      <c r="B1090">
        <f>SUMIFS(user_list!O:O,user_list!F:F,"&lt;="&amp;A1090,user_list!G:G,"&gt;="&amp;A1090)</f>
        <v>0.2476190476190476</v>
      </c>
      <c r="C1090">
        <f>SUMIFS(user_list!P:P,user_list!F:F,"&lt;="&amp;A1090,user_list!G:G,"&gt;="&amp;A1090)</f>
        <v>0.61904761904761907</v>
      </c>
      <c r="D1090">
        <f>SUMIFS(user_list!O:O,user_list!F:F,"&lt;="&amp;A1090,user_list!G:G,"&gt;="&amp;A1090,user_list!I:I,days!G1090)+SUMIFS(user_list!O:O,user_list!F:F,"&lt;="&amp;A1090,user_list!G:G,"&gt;="&amp;A1090,user_list!I:I,days!G1090-1)</f>
        <v>0</v>
      </c>
      <c r="E1090" s="26">
        <f>COUNTIF(user_list!G:G,A1090)</f>
        <v>0</v>
      </c>
      <c r="F1090" s="48">
        <f t="shared" ref="F1090:F1153" si="34">MONTH(A1090)</f>
        <v>12</v>
      </c>
      <c r="G1090" s="48">
        <f t="shared" ref="G1090:G1153" si="35">YEAR(A1090)</f>
        <v>2017</v>
      </c>
    </row>
    <row r="1091" spans="1:7" x14ac:dyDescent="0.3">
      <c r="A1091" s="51">
        <v>43094</v>
      </c>
      <c r="B1091">
        <f>SUMIFS(user_list!O:O,user_list!F:F,"&lt;="&amp;A1091,user_list!G:G,"&gt;="&amp;A1091)</f>
        <v>0.2476190476190476</v>
      </c>
      <c r="C1091">
        <f>SUMIFS(user_list!P:P,user_list!F:F,"&lt;="&amp;A1091,user_list!G:G,"&gt;="&amp;A1091)</f>
        <v>0.61904761904761907</v>
      </c>
      <c r="D1091">
        <f>SUMIFS(user_list!O:O,user_list!F:F,"&lt;="&amp;A1091,user_list!G:G,"&gt;="&amp;A1091,user_list!I:I,days!G1091)+SUMIFS(user_list!O:O,user_list!F:F,"&lt;="&amp;A1091,user_list!G:G,"&gt;="&amp;A1091,user_list!I:I,days!G1091-1)</f>
        <v>0</v>
      </c>
      <c r="E1091" s="26">
        <f>COUNTIF(user_list!G:G,A1091)</f>
        <v>0</v>
      </c>
      <c r="F1091" s="48">
        <f t="shared" si="34"/>
        <v>12</v>
      </c>
      <c r="G1091" s="48">
        <f t="shared" si="35"/>
        <v>2017</v>
      </c>
    </row>
    <row r="1092" spans="1:7" x14ac:dyDescent="0.3">
      <c r="A1092" s="51">
        <v>43095</v>
      </c>
      <c r="B1092">
        <f>SUMIFS(user_list!O:O,user_list!F:F,"&lt;="&amp;A1092,user_list!G:G,"&gt;="&amp;A1092)</f>
        <v>0.2476190476190476</v>
      </c>
      <c r="C1092">
        <f>SUMIFS(user_list!P:P,user_list!F:F,"&lt;="&amp;A1092,user_list!G:G,"&gt;="&amp;A1092)</f>
        <v>0.61904761904761907</v>
      </c>
      <c r="D1092">
        <f>SUMIFS(user_list!O:O,user_list!F:F,"&lt;="&amp;A1092,user_list!G:G,"&gt;="&amp;A1092,user_list!I:I,days!G1092)+SUMIFS(user_list!O:O,user_list!F:F,"&lt;="&amp;A1092,user_list!G:G,"&gt;="&amp;A1092,user_list!I:I,days!G1092-1)</f>
        <v>0</v>
      </c>
      <c r="E1092" s="26">
        <f>COUNTIF(user_list!G:G,A1092)</f>
        <v>0</v>
      </c>
      <c r="F1092" s="48">
        <f t="shared" si="34"/>
        <v>12</v>
      </c>
      <c r="G1092" s="48">
        <f t="shared" si="35"/>
        <v>2017</v>
      </c>
    </row>
    <row r="1093" spans="1:7" x14ac:dyDescent="0.3">
      <c r="A1093" s="51">
        <v>43096</v>
      </c>
      <c r="B1093">
        <f>SUMIFS(user_list!O:O,user_list!F:F,"&lt;="&amp;A1093,user_list!G:G,"&gt;="&amp;A1093)</f>
        <v>0.2476190476190476</v>
      </c>
      <c r="C1093">
        <f>SUMIFS(user_list!P:P,user_list!F:F,"&lt;="&amp;A1093,user_list!G:G,"&gt;="&amp;A1093)</f>
        <v>0.61904761904761907</v>
      </c>
      <c r="D1093">
        <f>SUMIFS(user_list!O:O,user_list!F:F,"&lt;="&amp;A1093,user_list!G:G,"&gt;="&amp;A1093,user_list!I:I,days!G1093)+SUMIFS(user_list!O:O,user_list!F:F,"&lt;="&amp;A1093,user_list!G:G,"&gt;="&amp;A1093,user_list!I:I,days!G1093-1)</f>
        <v>0</v>
      </c>
      <c r="E1093" s="26">
        <f>COUNTIF(user_list!G:G,A1093)</f>
        <v>0</v>
      </c>
      <c r="F1093" s="48">
        <f t="shared" si="34"/>
        <v>12</v>
      </c>
      <c r="G1093" s="48">
        <f t="shared" si="35"/>
        <v>2017</v>
      </c>
    </row>
    <row r="1094" spans="1:7" x14ac:dyDescent="0.3">
      <c r="A1094" s="51">
        <v>43097</v>
      </c>
      <c r="B1094">
        <f>SUMIFS(user_list!O:O,user_list!F:F,"&lt;="&amp;A1094,user_list!G:G,"&gt;="&amp;A1094)</f>
        <v>0.2476190476190476</v>
      </c>
      <c r="C1094">
        <f>SUMIFS(user_list!P:P,user_list!F:F,"&lt;="&amp;A1094,user_list!G:G,"&gt;="&amp;A1094)</f>
        <v>0.61904761904761907</v>
      </c>
      <c r="D1094">
        <f>SUMIFS(user_list!O:O,user_list!F:F,"&lt;="&amp;A1094,user_list!G:G,"&gt;="&amp;A1094,user_list!I:I,days!G1094)+SUMIFS(user_list!O:O,user_list!F:F,"&lt;="&amp;A1094,user_list!G:G,"&gt;="&amp;A1094,user_list!I:I,days!G1094-1)</f>
        <v>0</v>
      </c>
      <c r="E1094" s="26">
        <f>COUNTIF(user_list!G:G,A1094)</f>
        <v>1</v>
      </c>
      <c r="F1094" s="48">
        <f t="shared" si="34"/>
        <v>12</v>
      </c>
      <c r="G1094" s="48">
        <f t="shared" si="35"/>
        <v>2017</v>
      </c>
    </row>
    <row r="1095" spans="1:7" x14ac:dyDescent="0.3">
      <c r="A1095" s="51">
        <v>43098</v>
      </c>
      <c r="B1095">
        <f>SUMIFS(user_list!O:O,user_list!F:F,"&lt;="&amp;A1095,user_list!G:G,"&gt;="&amp;A1095)</f>
        <v>0</v>
      </c>
      <c r="C1095">
        <f>SUMIFS(user_list!P:P,user_list!F:F,"&lt;="&amp;A1095,user_list!G:G,"&gt;="&amp;A1095)</f>
        <v>0</v>
      </c>
      <c r="D1095">
        <f>SUMIFS(user_list!O:O,user_list!F:F,"&lt;="&amp;A1095,user_list!G:G,"&gt;="&amp;A1095,user_list!I:I,days!G1095)+SUMIFS(user_list!O:O,user_list!F:F,"&lt;="&amp;A1095,user_list!G:G,"&gt;="&amp;A1095,user_list!I:I,days!G1095-1)</f>
        <v>0</v>
      </c>
      <c r="E1095" s="26">
        <f>COUNTIF(user_list!G:G,A1095)</f>
        <v>0</v>
      </c>
      <c r="F1095" s="48">
        <f t="shared" si="34"/>
        <v>12</v>
      </c>
      <c r="G1095" s="48">
        <f t="shared" si="35"/>
        <v>2017</v>
      </c>
    </row>
    <row r="1096" spans="1:7" x14ac:dyDescent="0.3">
      <c r="A1096" s="51">
        <v>43099</v>
      </c>
      <c r="B1096">
        <f>SUMIFS(user_list!O:O,user_list!F:F,"&lt;="&amp;A1096,user_list!G:G,"&gt;="&amp;A1096)</f>
        <v>0</v>
      </c>
      <c r="C1096">
        <f>SUMIFS(user_list!P:P,user_list!F:F,"&lt;="&amp;A1096,user_list!G:G,"&gt;="&amp;A1096)</f>
        <v>0</v>
      </c>
      <c r="D1096">
        <f>SUMIFS(user_list!O:O,user_list!F:F,"&lt;="&amp;A1096,user_list!G:G,"&gt;="&amp;A1096,user_list!I:I,days!G1096)+SUMIFS(user_list!O:O,user_list!F:F,"&lt;="&amp;A1096,user_list!G:G,"&gt;="&amp;A1096,user_list!I:I,days!G1096-1)</f>
        <v>0</v>
      </c>
      <c r="E1096" s="26">
        <f>COUNTIF(user_list!G:G,A1096)</f>
        <v>0</v>
      </c>
      <c r="F1096" s="48">
        <f t="shared" si="34"/>
        <v>12</v>
      </c>
      <c r="G1096" s="48">
        <f t="shared" si="35"/>
        <v>2017</v>
      </c>
    </row>
    <row r="1097" spans="1:7" x14ac:dyDescent="0.3">
      <c r="A1097" s="51">
        <v>43100</v>
      </c>
      <c r="B1097">
        <f>SUMIFS(user_list!O:O,user_list!F:F,"&lt;="&amp;A1097,user_list!G:G,"&gt;="&amp;A1097)</f>
        <v>0</v>
      </c>
      <c r="C1097">
        <f>SUMIFS(user_list!P:P,user_list!F:F,"&lt;="&amp;A1097,user_list!G:G,"&gt;="&amp;A1097)</f>
        <v>0</v>
      </c>
      <c r="D1097">
        <f>SUMIFS(user_list!O:O,user_list!F:F,"&lt;="&amp;A1097,user_list!G:G,"&gt;="&amp;A1097,user_list!I:I,days!G1097)+SUMIFS(user_list!O:O,user_list!F:F,"&lt;="&amp;A1097,user_list!G:G,"&gt;="&amp;A1097,user_list!I:I,days!G1097-1)</f>
        <v>0</v>
      </c>
      <c r="E1097" s="26">
        <f>COUNTIF(user_list!G:G,A1097)</f>
        <v>0</v>
      </c>
      <c r="F1097" s="48">
        <f t="shared" si="34"/>
        <v>12</v>
      </c>
      <c r="G1097" s="48">
        <f t="shared" si="35"/>
        <v>2017</v>
      </c>
    </row>
    <row r="1098" spans="1:7" x14ac:dyDescent="0.3">
      <c r="A1098" s="51">
        <v>43101</v>
      </c>
      <c r="B1098">
        <f>SUMIFS(user_list!O:O,user_list!F:F,"&lt;="&amp;A1098,user_list!G:G,"&gt;="&amp;A1098)</f>
        <v>3.6197222222222223</v>
      </c>
      <c r="C1098">
        <f>SUMIFS(user_list!P:P,user_list!F:F,"&lt;="&amp;A1098,user_list!G:G,"&gt;="&amp;A1098)</f>
        <v>2</v>
      </c>
      <c r="D1098">
        <f>SUMIFS(user_list!O:O,user_list!F:F,"&lt;="&amp;A1098,user_list!G:G,"&gt;="&amp;A1098,user_list!I:I,days!G1098)+SUMIFS(user_list!O:O,user_list!F:F,"&lt;="&amp;A1098,user_list!G:G,"&gt;="&amp;A1098,user_list!I:I,days!G1098-1)</f>
        <v>0</v>
      </c>
      <c r="E1098" s="26">
        <f>COUNTIF(user_list!G:G,A1098)</f>
        <v>2</v>
      </c>
      <c r="F1098" s="48">
        <f t="shared" si="34"/>
        <v>1</v>
      </c>
      <c r="G1098" s="48">
        <f t="shared" si="35"/>
        <v>2018</v>
      </c>
    </row>
    <row r="1099" spans="1:7" x14ac:dyDescent="0.3">
      <c r="A1099" s="51">
        <v>43102</v>
      </c>
      <c r="B1099">
        <f>SUMIFS(user_list!O:O,user_list!F:F,"&lt;="&amp;A1099,user_list!G:G,"&gt;="&amp;A1099)</f>
        <v>0.32150537634408599</v>
      </c>
      <c r="C1099">
        <f>SUMIFS(user_list!P:P,user_list!F:F,"&lt;="&amp;A1099,user_list!G:G,"&gt;="&amp;A1099)</f>
        <v>0.83870967741935487</v>
      </c>
      <c r="D1099">
        <f>SUMIFS(user_list!O:O,user_list!F:F,"&lt;="&amp;A1099,user_list!G:G,"&gt;="&amp;A1099,user_list!I:I,days!G1099)+SUMIFS(user_list!O:O,user_list!F:F,"&lt;="&amp;A1099,user_list!G:G,"&gt;="&amp;A1099,user_list!I:I,days!G1099-1)</f>
        <v>0</v>
      </c>
      <c r="E1099" s="26">
        <f>COUNTIF(user_list!G:G,A1099)</f>
        <v>0</v>
      </c>
      <c r="F1099" s="48">
        <f t="shared" si="34"/>
        <v>1</v>
      </c>
      <c r="G1099" s="48">
        <f t="shared" si="35"/>
        <v>2018</v>
      </c>
    </row>
    <row r="1100" spans="1:7" x14ac:dyDescent="0.3">
      <c r="A1100" s="51">
        <v>43103</v>
      </c>
      <c r="B1100">
        <f>SUMIFS(user_list!O:O,user_list!F:F,"&lt;="&amp;A1100,user_list!G:G,"&gt;="&amp;A1100)</f>
        <v>0.32150537634408599</v>
      </c>
      <c r="C1100">
        <f>SUMIFS(user_list!P:P,user_list!F:F,"&lt;="&amp;A1100,user_list!G:G,"&gt;="&amp;A1100)</f>
        <v>0.83870967741935487</v>
      </c>
      <c r="D1100">
        <f>SUMIFS(user_list!O:O,user_list!F:F,"&lt;="&amp;A1100,user_list!G:G,"&gt;="&amp;A1100,user_list!I:I,days!G1100)+SUMIFS(user_list!O:O,user_list!F:F,"&lt;="&amp;A1100,user_list!G:G,"&gt;="&amp;A1100,user_list!I:I,days!G1100-1)</f>
        <v>0</v>
      </c>
      <c r="E1100" s="26">
        <f>COUNTIF(user_list!G:G,A1100)</f>
        <v>0</v>
      </c>
      <c r="F1100" s="48">
        <f t="shared" si="34"/>
        <v>1</v>
      </c>
      <c r="G1100" s="48">
        <f t="shared" si="35"/>
        <v>2018</v>
      </c>
    </row>
    <row r="1101" spans="1:7" x14ac:dyDescent="0.3">
      <c r="A1101" s="51">
        <v>43104</v>
      </c>
      <c r="B1101">
        <f>SUMIFS(user_list!O:O,user_list!F:F,"&lt;="&amp;A1101,user_list!G:G,"&gt;="&amp;A1101)</f>
        <v>0.76793394777265744</v>
      </c>
      <c r="C1101">
        <f>SUMIFS(user_list!P:P,user_list!F:F,"&lt;="&amp;A1101,user_list!G:G,"&gt;="&amp;A1101)</f>
        <v>1.9101382488479257</v>
      </c>
      <c r="D1101">
        <f>SUMIFS(user_list!O:O,user_list!F:F,"&lt;="&amp;A1101,user_list!G:G,"&gt;="&amp;A1101,user_list!I:I,days!G1101)+SUMIFS(user_list!O:O,user_list!F:F,"&lt;="&amp;A1101,user_list!G:G,"&gt;="&amp;A1101,user_list!I:I,days!G1101-1)</f>
        <v>0</v>
      </c>
      <c r="E1101" s="26">
        <f>COUNTIF(user_list!G:G,A1101)</f>
        <v>0</v>
      </c>
      <c r="F1101" s="48">
        <f t="shared" si="34"/>
        <v>1</v>
      </c>
      <c r="G1101" s="48">
        <f t="shared" si="35"/>
        <v>2018</v>
      </c>
    </row>
    <row r="1102" spans="1:7" x14ac:dyDescent="0.3">
      <c r="A1102" s="51">
        <v>43105</v>
      </c>
      <c r="B1102">
        <f>SUMIFS(user_list!O:O,user_list!F:F,"&lt;="&amp;A1102,user_list!G:G,"&gt;="&amp;A1102)</f>
        <v>0.76793394777265744</v>
      </c>
      <c r="C1102">
        <f>SUMIFS(user_list!P:P,user_list!F:F,"&lt;="&amp;A1102,user_list!G:G,"&gt;="&amp;A1102)</f>
        <v>1.9101382488479257</v>
      </c>
      <c r="D1102">
        <f>SUMIFS(user_list!O:O,user_list!F:F,"&lt;="&amp;A1102,user_list!G:G,"&gt;="&amp;A1102,user_list!I:I,days!G1102)+SUMIFS(user_list!O:O,user_list!F:F,"&lt;="&amp;A1102,user_list!G:G,"&gt;="&amp;A1102,user_list!I:I,days!G1102-1)</f>
        <v>0</v>
      </c>
      <c r="E1102" s="26">
        <f>COUNTIF(user_list!G:G,A1102)</f>
        <v>0</v>
      </c>
      <c r="F1102" s="48">
        <f t="shared" si="34"/>
        <v>1</v>
      </c>
      <c r="G1102" s="48">
        <f t="shared" si="35"/>
        <v>2018</v>
      </c>
    </row>
    <row r="1103" spans="1:7" x14ac:dyDescent="0.3">
      <c r="A1103" s="51">
        <v>43106</v>
      </c>
      <c r="B1103">
        <f>SUMIFS(user_list!O:O,user_list!F:F,"&lt;="&amp;A1103,user_list!G:G,"&gt;="&amp;A1103)</f>
        <v>0.76793394777265744</v>
      </c>
      <c r="C1103">
        <f>SUMIFS(user_list!P:P,user_list!F:F,"&lt;="&amp;A1103,user_list!G:G,"&gt;="&amp;A1103)</f>
        <v>1.9101382488479257</v>
      </c>
      <c r="D1103">
        <f>SUMIFS(user_list!O:O,user_list!F:F,"&lt;="&amp;A1103,user_list!G:G,"&gt;="&amp;A1103,user_list!I:I,days!G1103)+SUMIFS(user_list!O:O,user_list!F:F,"&lt;="&amp;A1103,user_list!G:G,"&gt;="&amp;A1103,user_list!I:I,days!G1103-1)</f>
        <v>0</v>
      </c>
      <c r="E1103" s="26">
        <f>COUNTIF(user_list!G:G,A1103)</f>
        <v>0</v>
      </c>
      <c r="F1103" s="48">
        <f t="shared" si="34"/>
        <v>1</v>
      </c>
      <c r="G1103" s="48">
        <f t="shared" si="35"/>
        <v>2018</v>
      </c>
    </row>
    <row r="1104" spans="1:7" x14ac:dyDescent="0.3">
      <c r="A1104" s="51">
        <v>43107</v>
      </c>
      <c r="B1104">
        <f>SUMIFS(user_list!O:O,user_list!F:F,"&lt;="&amp;A1104,user_list!G:G,"&gt;="&amp;A1104)</f>
        <v>0.76793394777265744</v>
      </c>
      <c r="C1104">
        <f>SUMIFS(user_list!P:P,user_list!F:F,"&lt;="&amp;A1104,user_list!G:G,"&gt;="&amp;A1104)</f>
        <v>1.9101382488479257</v>
      </c>
      <c r="D1104">
        <f>SUMIFS(user_list!O:O,user_list!F:F,"&lt;="&amp;A1104,user_list!G:G,"&gt;="&amp;A1104,user_list!I:I,days!G1104)+SUMIFS(user_list!O:O,user_list!F:F,"&lt;="&amp;A1104,user_list!G:G,"&gt;="&amp;A1104,user_list!I:I,days!G1104-1)</f>
        <v>0</v>
      </c>
      <c r="E1104" s="26">
        <f>COUNTIF(user_list!G:G,A1104)</f>
        <v>0</v>
      </c>
      <c r="F1104" s="48">
        <f t="shared" si="34"/>
        <v>1</v>
      </c>
      <c r="G1104" s="48">
        <f t="shared" si="35"/>
        <v>2018</v>
      </c>
    </row>
    <row r="1105" spans="1:7" x14ac:dyDescent="0.3">
      <c r="A1105" s="51">
        <v>43108</v>
      </c>
      <c r="B1105">
        <f>SUMIFS(user_list!O:O,user_list!F:F,"&lt;="&amp;A1105,user_list!G:G,"&gt;="&amp;A1105)</f>
        <v>2.9354339477726574</v>
      </c>
      <c r="C1105">
        <f>SUMIFS(user_list!P:P,user_list!F:F,"&lt;="&amp;A1105,user_list!G:G,"&gt;="&amp;A1105)</f>
        <v>2.9101382488479262</v>
      </c>
      <c r="D1105">
        <f>SUMIFS(user_list!O:O,user_list!F:F,"&lt;="&amp;A1105,user_list!G:G,"&gt;="&amp;A1105,user_list!I:I,days!G1105)+SUMIFS(user_list!O:O,user_list!F:F,"&lt;="&amp;A1105,user_list!G:G,"&gt;="&amp;A1105,user_list!I:I,days!G1105-1)</f>
        <v>0</v>
      </c>
      <c r="E1105" s="26">
        <f>COUNTIF(user_list!G:G,A1105)</f>
        <v>1</v>
      </c>
      <c r="F1105" s="48">
        <f t="shared" si="34"/>
        <v>1</v>
      </c>
      <c r="G1105" s="48">
        <f t="shared" si="35"/>
        <v>2018</v>
      </c>
    </row>
    <row r="1106" spans="1:7" x14ac:dyDescent="0.3">
      <c r="A1106" s="51">
        <v>43109</v>
      </c>
      <c r="B1106">
        <f>SUMIFS(user_list!O:O,user_list!F:F,"&lt;="&amp;A1106,user_list!G:G,"&gt;="&amp;A1106)</f>
        <v>0.76793394777265744</v>
      </c>
      <c r="C1106">
        <f>SUMIFS(user_list!P:P,user_list!F:F,"&lt;="&amp;A1106,user_list!G:G,"&gt;="&amp;A1106)</f>
        <v>1.9101382488479257</v>
      </c>
      <c r="D1106">
        <f>SUMIFS(user_list!O:O,user_list!F:F,"&lt;="&amp;A1106,user_list!G:G,"&gt;="&amp;A1106,user_list!I:I,days!G1106)+SUMIFS(user_list!O:O,user_list!F:F,"&lt;="&amp;A1106,user_list!G:G,"&gt;="&amp;A1106,user_list!I:I,days!G1106-1)</f>
        <v>0</v>
      </c>
      <c r="E1106" s="26">
        <f>COUNTIF(user_list!G:G,A1106)</f>
        <v>0</v>
      </c>
      <c r="F1106" s="48">
        <f t="shared" si="34"/>
        <v>1</v>
      </c>
      <c r="G1106" s="48">
        <f t="shared" si="35"/>
        <v>2018</v>
      </c>
    </row>
    <row r="1107" spans="1:7" x14ac:dyDescent="0.3">
      <c r="A1107" s="51">
        <v>43110</v>
      </c>
      <c r="B1107">
        <f>SUMIFS(user_list!O:O,user_list!F:F,"&lt;="&amp;A1107,user_list!G:G,"&gt;="&amp;A1107)</f>
        <v>0.76793394777265744</v>
      </c>
      <c r="C1107">
        <f>SUMIFS(user_list!P:P,user_list!F:F,"&lt;="&amp;A1107,user_list!G:G,"&gt;="&amp;A1107)</f>
        <v>1.9101382488479257</v>
      </c>
      <c r="D1107">
        <f>SUMIFS(user_list!O:O,user_list!F:F,"&lt;="&amp;A1107,user_list!G:G,"&gt;="&amp;A1107,user_list!I:I,days!G1107)+SUMIFS(user_list!O:O,user_list!F:F,"&lt;="&amp;A1107,user_list!G:G,"&gt;="&amp;A1107,user_list!I:I,days!G1107-1)</f>
        <v>0</v>
      </c>
      <c r="E1107" s="26">
        <f>COUNTIF(user_list!G:G,A1107)</f>
        <v>0</v>
      </c>
      <c r="F1107" s="48">
        <f t="shared" si="34"/>
        <v>1</v>
      </c>
      <c r="G1107" s="48">
        <f t="shared" si="35"/>
        <v>2018</v>
      </c>
    </row>
    <row r="1108" spans="1:7" x14ac:dyDescent="0.3">
      <c r="A1108" s="51">
        <v>43111</v>
      </c>
      <c r="B1108">
        <f>SUMIFS(user_list!O:O,user_list!F:F,"&lt;="&amp;A1108,user_list!G:G,"&gt;="&amp;A1108)</f>
        <v>0.76793394777265744</v>
      </c>
      <c r="C1108">
        <f>SUMIFS(user_list!P:P,user_list!F:F,"&lt;="&amp;A1108,user_list!G:G,"&gt;="&amp;A1108)</f>
        <v>1.9101382488479257</v>
      </c>
      <c r="D1108">
        <f>SUMIFS(user_list!O:O,user_list!F:F,"&lt;="&amp;A1108,user_list!G:G,"&gt;="&amp;A1108,user_list!I:I,days!G1108)+SUMIFS(user_list!O:O,user_list!F:F,"&lt;="&amp;A1108,user_list!G:G,"&gt;="&amp;A1108,user_list!I:I,days!G1108-1)</f>
        <v>0</v>
      </c>
      <c r="E1108" s="26">
        <f>COUNTIF(user_list!G:G,A1108)</f>
        <v>0</v>
      </c>
      <c r="F1108" s="48">
        <f t="shared" si="34"/>
        <v>1</v>
      </c>
      <c r="G1108" s="48">
        <f t="shared" si="35"/>
        <v>2018</v>
      </c>
    </row>
    <row r="1109" spans="1:7" x14ac:dyDescent="0.3">
      <c r="A1109" s="51">
        <v>43112</v>
      </c>
      <c r="B1109">
        <f>SUMIFS(user_list!O:O,user_list!F:F,"&lt;="&amp;A1109,user_list!G:G,"&gt;="&amp;A1109)</f>
        <v>0.76793394777265744</v>
      </c>
      <c r="C1109">
        <f>SUMIFS(user_list!P:P,user_list!F:F,"&lt;="&amp;A1109,user_list!G:G,"&gt;="&amp;A1109)</f>
        <v>1.9101382488479257</v>
      </c>
      <c r="D1109">
        <f>SUMIFS(user_list!O:O,user_list!F:F,"&lt;="&amp;A1109,user_list!G:G,"&gt;="&amp;A1109,user_list!I:I,days!G1109)+SUMIFS(user_list!O:O,user_list!F:F,"&lt;="&amp;A1109,user_list!G:G,"&gt;="&amp;A1109,user_list!I:I,days!G1109-1)</f>
        <v>0</v>
      </c>
      <c r="E1109" s="26">
        <f>COUNTIF(user_list!G:G,A1109)</f>
        <v>0</v>
      </c>
      <c r="F1109" s="48">
        <f t="shared" si="34"/>
        <v>1</v>
      </c>
      <c r="G1109" s="48">
        <f t="shared" si="35"/>
        <v>2018</v>
      </c>
    </row>
    <row r="1110" spans="1:7" x14ac:dyDescent="0.3">
      <c r="A1110" s="51">
        <v>43113</v>
      </c>
      <c r="B1110">
        <f>SUMIFS(user_list!O:O,user_list!F:F,"&lt;="&amp;A1110,user_list!G:G,"&gt;="&amp;A1110)</f>
        <v>0.76793394777265744</v>
      </c>
      <c r="C1110">
        <f>SUMIFS(user_list!P:P,user_list!F:F,"&lt;="&amp;A1110,user_list!G:G,"&gt;="&amp;A1110)</f>
        <v>1.9101382488479257</v>
      </c>
      <c r="D1110">
        <f>SUMIFS(user_list!O:O,user_list!F:F,"&lt;="&amp;A1110,user_list!G:G,"&gt;="&amp;A1110,user_list!I:I,days!G1110)+SUMIFS(user_list!O:O,user_list!F:F,"&lt;="&amp;A1110,user_list!G:G,"&gt;="&amp;A1110,user_list!I:I,days!G1110-1)</f>
        <v>0</v>
      </c>
      <c r="E1110" s="26">
        <f>COUNTIF(user_list!G:G,A1110)</f>
        <v>0</v>
      </c>
      <c r="F1110" s="48">
        <f t="shared" si="34"/>
        <v>1</v>
      </c>
      <c r="G1110" s="48">
        <f t="shared" si="35"/>
        <v>2018</v>
      </c>
    </row>
    <row r="1111" spans="1:7" x14ac:dyDescent="0.3">
      <c r="A1111" s="51">
        <v>43114</v>
      </c>
      <c r="B1111">
        <f>SUMIFS(user_list!O:O,user_list!F:F,"&lt;="&amp;A1111,user_list!G:G,"&gt;="&amp;A1111)</f>
        <v>0.76793394777265744</v>
      </c>
      <c r="C1111">
        <f>SUMIFS(user_list!P:P,user_list!F:F,"&lt;="&amp;A1111,user_list!G:G,"&gt;="&amp;A1111)</f>
        <v>1.9101382488479257</v>
      </c>
      <c r="D1111">
        <f>SUMIFS(user_list!O:O,user_list!F:F,"&lt;="&amp;A1111,user_list!G:G,"&gt;="&amp;A1111,user_list!I:I,days!G1111)+SUMIFS(user_list!O:O,user_list!F:F,"&lt;="&amp;A1111,user_list!G:G,"&gt;="&amp;A1111,user_list!I:I,days!G1111-1)</f>
        <v>0</v>
      </c>
      <c r="E1111" s="26">
        <f>COUNTIF(user_list!G:G,A1111)</f>
        <v>0</v>
      </c>
      <c r="F1111" s="48">
        <f t="shared" si="34"/>
        <v>1</v>
      </c>
      <c r="G1111" s="48">
        <f t="shared" si="35"/>
        <v>2018</v>
      </c>
    </row>
    <row r="1112" spans="1:7" x14ac:dyDescent="0.3">
      <c r="A1112" s="51">
        <v>43115</v>
      </c>
      <c r="B1112">
        <f>SUMIFS(user_list!O:O,user_list!F:F,"&lt;="&amp;A1112,user_list!G:G,"&gt;="&amp;A1112)</f>
        <v>0.76793394777265744</v>
      </c>
      <c r="C1112">
        <f>SUMIFS(user_list!P:P,user_list!F:F,"&lt;="&amp;A1112,user_list!G:G,"&gt;="&amp;A1112)</f>
        <v>1.9101382488479257</v>
      </c>
      <c r="D1112">
        <f>SUMIFS(user_list!O:O,user_list!F:F,"&lt;="&amp;A1112,user_list!G:G,"&gt;="&amp;A1112,user_list!I:I,days!G1112)+SUMIFS(user_list!O:O,user_list!F:F,"&lt;="&amp;A1112,user_list!G:G,"&gt;="&amp;A1112,user_list!I:I,days!G1112-1)</f>
        <v>0</v>
      </c>
      <c r="E1112" s="26">
        <f>COUNTIF(user_list!G:G,A1112)</f>
        <v>0</v>
      </c>
      <c r="F1112" s="48">
        <f t="shared" si="34"/>
        <v>1</v>
      </c>
      <c r="G1112" s="48">
        <f t="shared" si="35"/>
        <v>2018</v>
      </c>
    </row>
    <row r="1113" spans="1:7" x14ac:dyDescent="0.3">
      <c r="A1113" s="51">
        <v>43116</v>
      </c>
      <c r="B1113">
        <f>SUMIFS(user_list!O:O,user_list!F:F,"&lt;="&amp;A1113,user_list!G:G,"&gt;="&amp;A1113)</f>
        <v>0.76793394777265744</v>
      </c>
      <c r="C1113">
        <f>SUMIFS(user_list!P:P,user_list!F:F,"&lt;="&amp;A1113,user_list!G:G,"&gt;="&amp;A1113)</f>
        <v>1.9101382488479257</v>
      </c>
      <c r="D1113">
        <f>SUMIFS(user_list!O:O,user_list!F:F,"&lt;="&amp;A1113,user_list!G:G,"&gt;="&amp;A1113,user_list!I:I,days!G1113)+SUMIFS(user_list!O:O,user_list!F:F,"&lt;="&amp;A1113,user_list!G:G,"&gt;="&amp;A1113,user_list!I:I,days!G1113-1)</f>
        <v>0</v>
      </c>
      <c r="E1113" s="26">
        <f>COUNTIF(user_list!G:G,A1113)</f>
        <v>0</v>
      </c>
      <c r="F1113" s="48">
        <f t="shared" si="34"/>
        <v>1</v>
      </c>
      <c r="G1113" s="48">
        <f t="shared" si="35"/>
        <v>2018</v>
      </c>
    </row>
    <row r="1114" spans="1:7" x14ac:dyDescent="0.3">
      <c r="A1114" s="51">
        <v>43117</v>
      </c>
      <c r="B1114">
        <f>SUMIFS(user_list!O:O,user_list!F:F,"&lt;="&amp;A1114,user_list!G:G,"&gt;="&amp;A1114)</f>
        <v>0.76793394777265744</v>
      </c>
      <c r="C1114">
        <f>SUMIFS(user_list!P:P,user_list!F:F,"&lt;="&amp;A1114,user_list!G:G,"&gt;="&amp;A1114)</f>
        <v>1.9101382488479257</v>
      </c>
      <c r="D1114">
        <f>SUMIFS(user_list!O:O,user_list!F:F,"&lt;="&amp;A1114,user_list!G:G,"&gt;="&amp;A1114,user_list!I:I,days!G1114)+SUMIFS(user_list!O:O,user_list!F:F,"&lt;="&amp;A1114,user_list!G:G,"&gt;="&amp;A1114,user_list!I:I,days!G1114-1)</f>
        <v>0</v>
      </c>
      <c r="E1114" s="26">
        <f>COUNTIF(user_list!G:G,A1114)</f>
        <v>0</v>
      </c>
      <c r="F1114" s="48">
        <f t="shared" si="34"/>
        <v>1</v>
      </c>
      <c r="G1114" s="48">
        <f t="shared" si="35"/>
        <v>2018</v>
      </c>
    </row>
    <row r="1115" spans="1:7" x14ac:dyDescent="0.3">
      <c r="A1115" s="51">
        <v>43118</v>
      </c>
      <c r="B1115">
        <f>SUMIFS(user_list!O:O,user_list!F:F,"&lt;="&amp;A1115,user_list!G:G,"&gt;="&amp;A1115)</f>
        <v>0.76793394777265744</v>
      </c>
      <c r="C1115">
        <f>SUMIFS(user_list!P:P,user_list!F:F,"&lt;="&amp;A1115,user_list!G:G,"&gt;="&amp;A1115)</f>
        <v>1.9101382488479257</v>
      </c>
      <c r="D1115">
        <f>SUMIFS(user_list!O:O,user_list!F:F,"&lt;="&amp;A1115,user_list!G:G,"&gt;="&amp;A1115,user_list!I:I,days!G1115)+SUMIFS(user_list!O:O,user_list!F:F,"&lt;="&amp;A1115,user_list!G:G,"&gt;="&amp;A1115,user_list!I:I,days!G1115-1)</f>
        <v>0</v>
      </c>
      <c r="E1115" s="26">
        <f>COUNTIF(user_list!G:G,A1115)</f>
        <v>0</v>
      </c>
      <c r="F1115" s="48">
        <f t="shared" si="34"/>
        <v>1</v>
      </c>
      <c r="G1115" s="48">
        <f t="shared" si="35"/>
        <v>2018</v>
      </c>
    </row>
    <row r="1116" spans="1:7" x14ac:dyDescent="0.3">
      <c r="A1116" s="51">
        <v>43119</v>
      </c>
      <c r="B1116">
        <f>SUMIFS(user_list!O:O,user_list!F:F,"&lt;="&amp;A1116,user_list!G:G,"&gt;="&amp;A1116)</f>
        <v>0.76793394777265744</v>
      </c>
      <c r="C1116">
        <f>SUMIFS(user_list!P:P,user_list!F:F,"&lt;="&amp;A1116,user_list!G:G,"&gt;="&amp;A1116)</f>
        <v>1.9101382488479257</v>
      </c>
      <c r="D1116">
        <f>SUMIFS(user_list!O:O,user_list!F:F,"&lt;="&amp;A1116,user_list!G:G,"&gt;="&amp;A1116,user_list!I:I,days!G1116)+SUMIFS(user_list!O:O,user_list!F:F,"&lt;="&amp;A1116,user_list!G:G,"&gt;="&amp;A1116,user_list!I:I,days!G1116-1)</f>
        <v>0</v>
      </c>
      <c r="E1116" s="26">
        <f>COUNTIF(user_list!G:G,A1116)</f>
        <v>0</v>
      </c>
      <c r="F1116" s="48">
        <f t="shared" si="34"/>
        <v>1</v>
      </c>
      <c r="G1116" s="48">
        <f t="shared" si="35"/>
        <v>2018</v>
      </c>
    </row>
    <row r="1117" spans="1:7" x14ac:dyDescent="0.3">
      <c r="A1117" s="51">
        <v>43120</v>
      </c>
      <c r="B1117">
        <f>SUMIFS(user_list!O:O,user_list!F:F,"&lt;="&amp;A1117,user_list!G:G,"&gt;="&amp;A1117)</f>
        <v>0.76793394777265744</v>
      </c>
      <c r="C1117">
        <f>SUMIFS(user_list!P:P,user_list!F:F,"&lt;="&amp;A1117,user_list!G:G,"&gt;="&amp;A1117)</f>
        <v>1.9101382488479257</v>
      </c>
      <c r="D1117">
        <f>SUMIFS(user_list!O:O,user_list!F:F,"&lt;="&amp;A1117,user_list!G:G,"&gt;="&amp;A1117,user_list!I:I,days!G1117)+SUMIFS(user_list!O:O,user_list!F:F,"&lt;="&amp;A1117,user_list!G:G,"&gt;="&amp;A1117,user_list!I:I,days!G1117-1)</f>
        <v>0</v>
      </c>
      <c r="E1117" s="26">
        <f>COUNTIF(user_list!G:G,A1117)</f>
        <v>0</v>
      </c>
      <c r="F1117" s="48">
        <f t="shared" si="34"/>
        <v>1</v>
      </c>
      <c r="G1117" s="48">
        <f t="shared" si="35"/>
        <v>2018</v>
      </c>
    </row>
    <row r="1118" spans="1:7" x14ac:dyDescent="0.3">
      <c r="A1118" s="51">
        <v>43121</v>
      </c>
      <c r="B1118">
        <f>SUMIFS(user_list!O:O,user_list!F:F,"&lt;="&amp;A1118,user_list!G:G,"&gt;="&amp;A1118)</f>
        <v>0.76793394777265744</v>
      </c>
      <c r="C1118">
        <f>SUMIFS(user_list!P:P,user_list!F:F,"&lt;="&amp;A1118,user_list!G:G,"&gt;="&amp;A1118)</f>
        <v>1.9101382488479257</v>
      </c>
      <c r="D1118">
        <f>SUMIFS(user_list!O:O,user_list!F:F,"&lt;="&amp;A1118,user_list!G:G,"&gt;="&amp;A1118,user_list!I:I,days!G1118)+SUMIFS(user_list!O:O,user_list!F:F,"&lt;="&amp;A1118,user_list!G:G,"&gt;="&amp;A1118,user_list!I:I,days!G1118-1)</f>
        <v>0</v>
      </c>
      <c r="E1118" s="26">
        <f>COUNTIF(user_list!G:G,A1118)</f>
        <v>0</v>
      </c>
      <c r="F1118" s="48">
        <f t="shared" si="34"/>
        <v>1</v>
      </c>
      <c r="G1118" s="48">
        <f t="shared" si="35"/>
        <v>2018</v>
      </c>
    </row>
    <row r="1119" spans="1:7" x14ac:dyDescent="0.3">
      <c r="A1119" s="51">
        <v>43122</v>
      </c>
      <c r="B1119">
        <f>SUMIFS(user_list!O:O,user_list!F:F,"&lt;="&amp;A1119,user_list!G:G,"&gt;="&amp;A1119)</f>
        <v>0.76793394777265744</v>
      </c>
      <c r="C1119">
        <f>SUMIFS(user_list!P:P,user_list!F:F,"&lt;="&amp;A1119,user_list!G:G,"&gt;="&amp;A1119)</f>
        <v>1.9101382488479257</v>
      </c>
      <c r="D1119">
        <f>SUMIFS(user_list!O:O,user_list!F:F,"&lt;="&amp;A1119,user_list!G:G,"&gt;="&amp;A1119,user_list!I:I,days!G1119)+SUMIFS(user_list!O:O,user_list!F:F,"&lt;="&amp;A1119,user_list!G:G,"&gt;="&amp;A1119,user_list!I:I,days!G1119-1)</f>
        <v>0</v>
      </c>
      <c r="E1119" s="26">
        <f>COUNTIF(user_list!G:G,A1119)</f>
        <v>0</v>
      </c>
      <c r="F1119" s="48">
        <f t="shared" si="34"/>
        <v>1</v>
      </c>
      <c r="G1119" s="48">
        <f t="shared" si="35"/>
        <v>2018</v>
      </c>
    </row>
    <row r="1120" spans="1:7" x14ac:dyDescent="0.3">
      <c r="A1120" s="51">
        <v>43123</v>
      </c>
      <c r="B1120">
        <f>SUMIFS(user_list!O:O,user_list!F:F,"&lt;="&amp;A1120,user_list!G:G,"&gt;="&amp;A1120)</f>
        <v>0.76793394777265744</v>
      </c>
      <c r="C1120">
        <f>SUMIFS(user_list!P:P,user_list!F:F,"&lt;="&amp;A1120,user_list!G:G,"&gt;="&amp;A1120)</f>
        <v>1.9101382488479257</v>
      </c>
      <c r="D1120">
        <f>SUMIFS(user_list!O:O,user_list!F:F,"&lt;="&amp;A1120,user_list!G:G,"&gt;="&amp;A1120,user_list!I:I,days!G1120)+SUMIFS(user_list!O:O,user_list!F:F,"&lt;="&amp;A1120,user_list!G:G,"&gt;="&amp;A1120,user_list!I:I,days!G1120-1)</f>
        <v>0</v>
      </c>
      <c r="E1120" s="26">
        <f>COUNTIF(user_list!G:G,A1120)</f>
        <v>0</v>
      </c>
      <c r="F1120" s="48">
        <f t="shared" si="34"/>
        <v>1</v>
      </c>
      <c r="G1120" s="48">
        <f t="shared" si="35"/>
        <v>2018</v>
      </c>
    </row>
    <row r="1121" spans="1:7" x14ac:dyDescent="0.3">
      <c r="A1121" s="51">
        <v>43124</v>
      </c>
      <c r="B1121">
        <f>SUMIFS(user_list!O:O,user_list!F:F,"&lt;="&amp;A1121,user_list!G:G,"&gt;="&amp;A1121)</f>
        <v>0.76793394777265744</v>
      </c>
      <c r="C1121">
        <f>SUMIFS(user_list!P:P,user_list!F:F,"&lt;="&amp;A1121,user_list!G:G,"&gt;="&amp;A1121)</f>
        <v>1.9101382488479257</v>
      </c>
      <c r="D1121">
        <f>SUMIFS(user_list!O:O,user_list!F:F,"&lt;="&amp;A1121,user_list!G:G,"&gt;="&amp;A1121,user_list!I:I,days!G1121)+SUMIFS(user_list!O:O,user_list!F:F,"&lt;="&amp;A1121,user_list!G:G,"&gt;="&amp;A1121,user_list!I:I,days!G1121-1)</f>
        <v>0</v>
      </c>
      <c r="E1121" s="26">
        <f>COUNTIF(user_list!G:G,A1121)</f>
        <v>0</v>
      </c>
      <c r="F1121" s="48">
        <f t="shared" si="34"/>
        <v>1</v>
      </c>
      <c r="G1121" s="48">
        <f t="shared" si="35"/>
        <v>2018</v>
      </c>
    </row>
    <row r="1122" spans="1:7" x14ac:dyDescent="0.3">
      <c r="A1122" s="51">
        <v>43125</v>
      </c>
      <c r="B1122">
        <f>SUMIFS(user_list!O:O,user_list!F:F,"&lt;="&amp;A1122,user_list!G:G,"&gt;="&amp;A1122)</f>
        <v>0.76793394777265744</v>
      </c>
      <c r="C1122">
        <f>SUMIFS(user_list!P:P,user_list!F:F,"&lt;="&amp;A1122,user_list!G:G,"&gt;="&amp;A1122)</f>
        <v>1.9101382488479257</v>
      </c>
      <c r="D1122">
        <f>SUMIFS(user_list!O:O,user_list!F:F,"&lt;="&amp;A1122,user_list!G:G,"&gt;="&amp;A1122,user_list!I:I,days!G1122)+SUMIFS(user_list!O:O,user_list!F:F,"&lt;="&amp;A1122,user_list!G:G,"&gt;="&amp;A1122,user_list!I:I,days!G1122-1)</f>
        <v>0</v>
      </c>
      <c r="E1122" s="26">
        <f>COUNTIF(user_list!G:G,A1122)</f>
        <v>0</v>
      </c>
      <c r="F1122" s="48">
        <f t="shared" si="34"/>
        <v>1</v>
      </c>
      <c r="G1122" s="48">
        <f t="shared" si="35"/>
        <v>2018</v>
      </c>
    </row>
    <row r="1123" spans="1:7" x14ac:dyDescent="0.3">
      <c r="A1123" s="51">
        <v>43126</v>
      </c>
      <c r="B1123">
        <f>SUMIFS(user_list!O:O,user_list!F:F,"&lt;="&amp;A1123,user_list!G:G,"&gt;="&amp;A1123)</f>
        <v>0.76793394777265744</v>
      </c>
      <c r="C1123">
        <f>SUMIFS(user_list!P:P,user_list!F:F,"&lt;="&amp;A1123,user_list!G:G,"&gt;="&amp;A1123)</f>
        <v>1.9101382488479257</v>
      </c>
      <c r="D1123">
        <f>SUMIFS(user_list!O:O,user_list!F:F,"&lt;="&amp;A1123,user_list!G:G,"&gt;="&amp;A1123,user_list!I:I,days!G1123)+SUMIFS(user_list!O:O,user_list!F:F,"&lt;="&amp;A1123,user_list!G:G,"&gt;="&amp;A1123,user_list!I:I,days!G1123-1)</f>
        <v>0</v>
      </c>
      <c r="E1123" s="26">
        <f>COUNTIF(user_list!G:G,A1123)</f>
        <v>0</v>
      </c>
      <c r="F1123" s="48">
        <f t="shared" si="34"/>
        <v>1</v>
      </c>
      <c r="G1123" s="48">
        <f t="shared" si="35"/>
        <v>2018</v>
      </c>
    </row>
    <row r="1124" spans="1:7" x14ac:dyDescent="0.3">
      <c r="A1124" s="51">
        <v>43127</v>
      </c>
      <c r="B1124">
        <f>SUMIFS(user_list!O:O,user_list!F:F,"&lt;="&amp;A1124,user_list!G:G,"&gt;="&amp;A1124)</f>
        <v>0.76793394777265744</v>
      </c>
      <c r="C1124">
        <f>SUMIFS(user_list!P:P,user_list!F:F,"&lt;="&amp;A1124,user_list!G:G,"&gt;="&amp;A1124)</f>
        <v>1.9101382488479257</v>
      </c>
      <c r="D1124">
        <f>SUMIFS(user_list!O:O,user_list!F:F,"&lt;="&amp;A1124,user_list!G:G,"&gt;="&amp;A1124,user_list!I:I,days!G1124)+SUMIFS(user_list!O:O,user_list!F:F,"&lt;="&amp;A1124,user_list!G:G,"&gt;="&amp;A1124,user_list!I:I,days!G1124-1)</f>
        <v>0</v>
      </c>
      <c r="E1124" s="26">
        <f>COUNTIF(user_list!G:G,A1124)</f>
        <v>0</v>
      </c>
      <c r="F1124" s="48">
        <f t="shared" si="34"/>
        <v>1</v>
      </c>
      <c r="G1124" s="48">
        <f t="shared" si="35"/>
        <v>2018</v>
      </c>
    </row>
    <row r="1125" spans="1:7" x14ac:dyDescent="0.3">
      <c r="A1125" s="51">
        <v>43128</v>
      </c>
      <c r="B1125">
        <f>SUMIFS(user_list!O:O,user_list!F:F,"&lt;="&amp;A1125,user_list!G:G,"&gt;="&amp;A1125)</f>
        <v>0.76793394777265744</v>
      </c>
      <c r="C1125">
        <f>SUMIFS(user_list!P:P,user_list!F:F,"&lt;="&amp;A1125,user_list!G:G,"&gt;="&amp;A1125)</f>
        <v>1.9101382488479257</v>
      </c>
      <c r="D1125">
        <f>SUMIFS(user_list!O:O,user_list!F:F,"&lt;="&amp;A1125,user_list!G:G,"&gt;="&amp;A1125,user_list!I:I,days!G1125)+SUMIFS(user_list!O:O,user_list!F:F,"&lt;="&amp;A1125,user_list!G:G,"&gt;="&amp;A1125,user_list!I:I,days!G1125-1)</f>
        <v>0</v>
      </c>
      <c r="E1125" s="26">
        <f>COUNTIF(user_list!G:G,A1125)</f>
        <v>0</v>
      </c>
      <c r="F1125" s="48">
        <f t="shared" si="34"/>
        <v>1</v>
      </c>
      <c r="G1125" s="48">
        <f t="shared" si="35"/>
        <v>2018</v>
      </c>
    </row>
    <row r="1126" spans="1:7" x14ac:dyDescent="0.3">
      <c r="A1126" s="51">
        <v>43129</v>
      </c>
      <c r="B1126">
        <f>SUMIFS(user_list!O:O,user_list!F:F,"&lt;="&amp;A1126,user_list!G:G,"&gt;="&amp;A1126)</f>
        <v>0.76793394777265744</v>
      </c>
      <c r="C1126">
        <f>SUMIFS(user_list!P:P,user_list!F:F,"&lt;="&amp;A1126,user_list!G:G,"&gt;="&amp;A1126)</f>
        <v>1.9101382488479257</v>
      </c>
      <c r="D1126">
        <f>SUMIFS(user_list!O:O,user_list!F:F,"&lt;="&amp;A1126,user_list!G:G,"&gt;="&amp;A1126,user_list!I:I,days!G1126)+SUMIFS(user_list!O:O,user_list!F:F,"&lt;="&amp;A1126,user_list!G:G,"&gt;="&amp;A1126,user_list!I:I,days!G1126-1)</f>
        <v>0</v>
      </c>
      <c r="E1126" s="26">
        <f>COUNTIF(user_list!G:G,A1126)</f>
        <v>0</v>
      </c>
      <c r="F1126" s="48">
        <f t="shared" si="34"/>
        <v>1</v>
      </c>
      <c r="G1126" s="48">
        <f t="shared" si="35"/>
        <v>2018</v>
      </c>
    </row>
    <row r="1127" spans="1:7" x14ac:dyDescent="0.3">
      <c r="A1127" s="51">
        <v>43130</v>
      </c>
      <c r="B1127">
        <f>SUMIFS(user_list!O:O,user_list!F:F,"&lt;="&amp;A1127,user_list!G:G,"&gt;="&amp;A1127)</f>
        <v>0.76793394777265744</v>
      </c>
      <c r="C1127">
        <f>SUMIFS(user_list!P:P,user_list!F:F,"&lt;="&amp;A1127,user_list!G:G,"&gt;="&amp;A1127)</f>
        <v>1.9101382488479257</v>
      </c>
      <c r="D1127">
        <f>SUMIFS(user_list!O:O,user_list!F:F,"&lt;="&amp;A1127,user_list!G:G,"&gt;="&amp;A1127,user_list!I:I,days!G1127)+SUMIFS(user_list!O:O,user_list!F:F,"&lt;="&amp;A1127,user_list!G:G,"&gt;="&amp;A1127,user_list!I:I,days!G1127-1)</f>
        <v>0</v>
      </c>
      <c r="E1127" s="26">
        <f>COUNTIF(user_list!G:G,A1127)</f>
        <v>0</v>
      </c>
      <c r="F1127" s="48">
        <f t="shared" si="34"/>
        <v>1</v>
      </c>
      <c r="G1127" s="48">
        <f t="shared" si="35"/>
        <v>2018</v>
      </c>
    </row>
    <row r="1128" spans="1:7" x14ac:dyDescent="0.3">
      <c r="A1128" s="51">
        <v>43131</v>
      </c>
      <c r="B1128">
        <f>SUMIFS(user_list!O:O,user_list!F:F,"&lt;="&amp;A1128,user_list!G:G,"&gt;="&amp;A1128)</f>
        <v>0.76793394777265744</v>
      </c>
      <c r="C1128">
        <f>SUMIFS(user_list!P:P,user_list!F:F,"&lt;="&amp;A1128,user_list!G:G,"&gt;="&amp;A1128)</f>
        <v>1.9101382488479257</v>
      </c>
      <c r="D1128">
        <f>SUMIFS(user_list!O:O,user_list!F:F,"&lt;="&amp;A1128,user_list!G:G,"&gt;="&amp;A1128,user_list!I:I,days!G1128)+SUMIFS(user_list!O:O,user_list!F:F,"&lt;="&amp;A1128,user_list!G:G,"&gt;="&amp;A1128,user_list!I:I,days!G1128-1)</f>
        <v>0</v>
      </c>
      <c r="E1128" s="26">
        <f>COUNTIF(user_list!G:G,A1128)</f>
        <v>0</v>
      </c>
      <c r="F1128" s="48">
        <f t="shared" si="34"/>
        <v>1</v>
      </c>
      <c r="G1128" s="48">
        <f t="shared" si="35"/>
        <v>2018</v>
      </c>
    </row>
    <row r="1129" spans="1:7" x14ac:dyDescent="0.3">
      <c r="A1129" s="51">
        <v>43132</v>
      </c>
      <c r="B1129">
        <f>SUMIFS(user_list!O:O,user_list!F:F,"&lt;="&amp;A1129,user_list!G:G,"&gt;="&amp;A1129)</f>
        <v>0.89054376689410453</v>
      </c>
      <c r="C1129">
        <f>SUMIFS(user_list!P:P,user_list!F:F,"&lt;="&amp;A1129,user_list!G:G,"&gt;="&amp;A1129)</f>
        <v>2.2124638302432746</v>
      </c>
      <c r="D1129">
        <f>SUMIFS(user_list!O:O,user_list!F:F,"&lt;="&amp;A1129,user_list!G:G,"&gt;="&amp;A1129,user_list!I:I,days!G1129)+SUMIFS(user_list!O:O,user_list!F:F,"&lt;="&amp;A1129,user_list!G:G,"&gt;="&amp;A1129,user_list!I:I,days!G1129-1)</f>
        <v>0</v>
      </c>
      <c r="E1129" s="26">
        <f>COUNTIF(user_list!G:G,A1129)</f>
        <v>1</v>
      </c>
      <c r="F1129" s="48">
        <f t="shared" si="34"/>
        <v>2</v>
      </c>
      <c r="G1129" s="48">
        <f t="shared" si="35"/>
        <v>2018</v>
      </c>
    </row>
    <row r="1130" spans="1:7" x14ac:dyDescent="0.3">
      <c r="A1130" s="51">
        <v>43133</v>
      </c>
      <c r="B1130">
        <f>SUMIFS(user_list!O:O,user_list!F:F,"&lt;="&amp;A1130,user_list!G:G,"&gt;="&amp;A1130)</f>
        <v>0.56903839055001848</v>
      </c>
      <c r="C1130">
        <f>SUMIFS(user_list!P:P,user_list!F:F,"&lt;="&amp;A1130,user_list!G:G,"&gt;="&amp;A1130)</f>
        <v>1.3737541528239197</v>
      </c>
      <c r="D1130">
        <f>SUMIFS(user_list!O:O,user_list!F:F,"&lt;="&amp;A1130,user_list!G:G,"&gt;="&amp;A1130,user_list!I:I,days!G1130)+SUMIFS(user_list!O:O,user_list!F:F,"&lt;="&amp;A1130,user_list!G:G,"&gt;="&amp;A1130,user_list!I:I,days!G1130-1)</f>
        <v>0</v>
      </c>
      <c r="E1130" s="26">
        <f>COUNTIF(user_list!G:G,A1130)</f>
        <v>0</v>
      </c>
      <c r="F1130" s="48">
        <f t="shared" si="34"/>
        <v>2</v>
      </c>
      <c r="G1130" s="48">
        <f t="shared" si="35"/>
        <v>2018</v>
      </c>
    </row>
    <row r="1131" spans="1:7" x14ac:dyDescent="0.3">
      <c r="A1131" s="51">
        <v>43134</v>
      </c>
      <c r="B1131">
        <f>SUMIFS(user_list!O:O,user_list!F:F,"&lt;="&amp;A1131,user_list!G:G,"&gt;="&amp;A1131)</f>
        <v>0.56903839055001848</v>
      </c>
      <c r="C1131">
        <f>SUMIFS(user_list!P:P,user_list!F:F,"&lt;="&amp;A1131,user_list!G:G,"&gt;="&amp;A1131)</f>
        <v>1.3737541528239197</v>
      </c>
      <c r="D1131">
        <f>SUMIFS(user_list!O:O,user_list!F:F,"&lt;="&amp;A1131,user_list!G:G,"&gt;="&amp;A1131,user_list!I:I,days!G1131)+SUMIFS(user_list!O:O,user_list!F:F,"&lt;="&amp;A1131,user_list!G:G,"&gt;="&amp;A1131,user_list!I:I,days!G1131-1)</f>
        <v>0</v>
      </c>
      <c r="E1131" s="26">
        <f>COUNTIF(user_list!G:G,A1131)</f>
        <v>0</v>
      </c>
      <c r="F1131" s="48">
        <f t="shared" si="34"/>
        <v>2</v>
      </c>
      <c r="G1131" s="48">
        <f t="shared" si="35"/>
        <v>2018</v>
      </c>
    </row>
    <row r="1132" spans="1:7" x14ac:dyDescent="0.3">
      <c r="A1132" s="51">
        <v>43135</v>
      </c>
      <c r="B1132">
        <f>SUMIFS(user_list!O:O,user_list!F:F,"&lt;="&amp;A1132,user_list!G:G,"&gt;="&amp;A1132)</f>
        <v>0.56903839055001848</v>
      </c>
      <c r="C1132">
        <f>SUMIFS(user_list!P:P,user_list!F:F,"&lt;="&amp;A1132,user_list!G:G,"&gt;="&amp;A1132)</f>
        <v>1.3737541528239197</v>
      </c>
      <c r="D1132">
        <f>SUMIFS(user_list!O:O,user_list!F:F,"&lt;="&amp;A1132,user_list!G:G,"&gt;="&amp;A1132,user_list!I:I,days!G1132)+SUMIFS(user_list!O:O,user_list!F:F,"&lt;="&amp;A1132,user_list!G:G,"&gt;="&amp;A1132,user_list!I:I,days!G1132-1)</f>
        <v>0</v>
      </c>
      <c r="E1132" s="26">
        <f>COUNTIF(user_list!G:G,A1132)</f>
        <v>0</v>
      </c>
      <c r="F1132" s="48">
        <f t="shared" si="34"/>
        <v>2</v>
      </c>
      <c r="G1132" s="48">
        <f t="shared" si="35"/>
        <v>2018</v>
      </c>
    </row>
    <row r="1133" spans="1:7" x14ac:dyDescent="0.3">
      <c r="A1133" s="51">
        <v>43136</v>
      </c>
      <c r="B1133">
        <f>SUMIFS(user_list!O:O,user_list!F:F,"&lt;="&amp;A1133,user_list!G:G,"&gt;="&amp;A1133)</f>
        <v>0.56903839055001848</v>
      </c>
      <c r="C1133">
        <f>SUMIFS(user_list!P:P,user_list!F:F,"&lt;="&amp;A1133,user_list!G:G,"&gt;="&amp;A1133)</f>
        <v>1.3737541528239197</v>
      </c>
      <c r="D1133">
        <f>SUMIFS(user_list!O:O,user_list!F:F,"&lt;="&amp;A1133,user_list!G:G,"&gt;="&amp;A1133,user_list!I:I,days!G1133)+SUMIFS(user_list!O:O,user_list!F:F,"&lt;="&amp;A1133,user_list!G:G,"&gt;="&amp;A1133,user_list!I:I,days!G1133-1)</f>
        <v>0</v>
      </c>
      <c r="E1133" s="26">
        <f>COUNTIF(user_list!G:G,A1133)</f>
        <v>0</v>
      </c>
      <c r="F1133" s="48">
        <f t="shared" si="34"/>
        <v>2</v>
      </c>
      <c r="G1133" s="48">
        <f t="shared" si="35"/>
        <v>2018</v>
      </c>
    </row>
    <row r="1134" spans="1:7" x14ac:dyDescent="0.3">
      <c r="A1134" s="51">
        <v>43137</v>
      </c>
      <c r="B1134">
        <f>SUMIFS(user_list!O:O,user_list!F:F,"&lt;="&amp;A1134,user_list!G:G,"&gt;="&amp;A1134)</f>
        <v>0.56903839055001848</v>
      </c>
      <c r="C1134">
        <f>SUMIFS(user_list!P:P,user_list!F:F,"&lt;="&amp;A1134,user_list!G:G,"&gt;="&amp;A1134)</f>
        <v>1.3737541528239197</v>
      </c>
      <c r="D1134">
        <f>SUMIFS(user_list!O:O,user_list!F:F,"&lt;="&amp;A1134,user_list!G:G,"&gt;="&amp;A1134,user_list!I:I,days!G1134)+SUMIFS(user_list!O:O,user_list!F:F,"&lt;="&amp;A1134,user_list!G:G,"&gt;="&amp;A1134,user_list!I:I,days!G1134-1)</f>
        <v>0</v>
      </c>
      <c r="E1134" s="26">
        <f>COUNTIF(user_list!G:G,A1134)</f>
        <v>0</v>
      </c>
      <c r="F1134" s="48">
        <f t="shared" si="34"/>
        <v>2</v>
      </c>
      <c r="G1134" s="48">
        <f t="shared" si="35"/>
        <v>2018</v>
      </c>
    </row>
    <row r="1135" spans="1:7" x14ac:dyDescent="0.3">
      <c r="A1135" s="51">
        <v>43138</v>
      </c>
      <c r="B1135">
        <f>SUMIFS(user_list!O:O,user_list!F:F,"&lt;="&amp;A1135,user_list!G:G,"&gt;="&amp;A1135)</f>
        <v>0.56903839055001848</v>
      </c>
      <c r="C1135">
        <f>SUMIFS(user_list!P:P,user_list!F:F,"&lt;="&amp;A1135,user_list!G:G,"&gt;="&amp;A1135)</f>
        <v>1.3737541528239197</v>
      </c>
      <c r="D1135">
        <f>SUMIFS(user_list!O:O,user_list!F:F,"&lt;="&amp;A1135,user_list!G:G,"&gt;="&amp;A1135,user_list!I:I,days!G1135)+SUMIFS(user_list!O:O,user_list!F:F,"&lt;="&amp;A1135,user_list!G:G,"&gt;="&amp;A1135,user_list!I:I,days!G1135-1)</f>
        <v>0</v>
      </c>
      <c r="E1135" s="26">
        <f>COUNTIF(user_list!G:G,A1135)</f>
        <v>0</v>
      </c>
      <c r="F1135" s="48">
        <f t="shared" si="34"/>
        <v>2</v>
      </c>
      <c r="G1135" s="48">
        <f t="shared" si="35"/>
        <v>2018</v>
      </c>
    </row>
    <row r="1136" spans="1:7" x14ac:dyDescent="0.3">
      <c r="A1136" s="51">
        <v>43139</v>
      </c>
      <c r="B1136">
        <f>SUMIFS(user_list!O:O,user_list!F:F,"&lt;="&amp;A1136,user_list!G:G,"&gt;="&amp;A1136)</f>
        <v>0.56903839055001848</v>
      </c>
      <c r="C1136">
        <f>SUMIFS(user_list!P:P,user_list!F:F,"&lt;="&amp;A1136,user_list!G:G,"&gt;="&amp;A1136)</f>
        <v>1.3737541528239197</v>
      </c>
      <c r="D1136">
        <f>SUMIFS(user_list!O:O,user_list!F:F,"&lt;="&amp;A1136,user_list!G:G,"&gt;="&amp;A1136,user_list!I:I,days!G1136)+SUMIFS(user_list!O:O,user_list!F:F,"&lt;="&amp;A1136,user_list!G:G,"&gt;="&amp;A1136,user_list!I:I,days!G1136-1)</f>
        <v>0</v>
      </c>
      <c r="E1136" s="26">
        <f>COUNTIF(user_list!G:G,A1136)</f>
        <v>0</v>
      </c>
      <c r="F1136" s="48">
        <f t="shared" si="34"/>
        <v>2</v>
      </c>
      <c r="G1136" s="48">
        <f t="shared" si="35"/>
        <v>2018</v>
      </c>
    </row>
    <row r="1137" spans="1:7" x14ac:dyDescent="0.3">
      <c r="A1137" s="51">
        <v>43140</v>
      </c>
      <c r="B1137">
        <f>SUMIFS(user_list!O:O,user_list!F:F,"&lt;="&amp;A1137,user_list!G:G,"&gt;="&amp;A1137)</f>
        <v>0.56903839055001848</v>
      </c>
      <c r="C1137">
        <f>SUMIFS(user_list!P:P,user_list!F:F,"&lt;="&amp;A1137,user_list!G:G,"&gt;="&amp;A1137)</f>
        <v>1.3737541528239197</v>
      </c>
      <c r="D1137">
        <f>SUMIFS(user_list!O:O,user_list!F:F,"&lt;="&amp;A1137,user_list!G:G,"&gt;="&amp;A1137,user_list!I:I,days!G1137)+SUMIFS(user_list!O:O,user_list!F:F,"&lt;="&amp;A1137,user_list!G:G,"&gt;="&amp;A1137,user_list!I:I,days!G1137-1)</f>
        <v>0</v>
      </c>
      <c r="E1137" s="26">
        <f>COUNTIF(user_list!G:G,A1137)</f>
        <v>0</v>
      </c>
      <c r="F1137" s="48">
        <f t="shared" si="34"/>
        <v>2</v>
      </c>
      <c r="G1137" s="48">
        <f t="shared" si="35"/>
        <v>2018</v>
      </c>
    </row>
    <row r="1138" spans="1:7" x14ac:dyDescent="0.3">
      <c r="A1138" s="51">
        <v>43141</v>
      </c>
      <c r="B1138">
        <f>SUMIFS(user_list!O:O,user_list!F:F,"&lt;="&amp;A1138,user_list!G:G,"&gt;="&amp;A1138)</f>
        <v>0.56903839055001848</v>
      </c>
      <c r="C1138">
        <f>SUMIFS(user_list!P:P,user_list!F:F,"&lt;="&amp;A1138,user_list!G:G,"&gt;="&amp;A1138)</f>
        <v>1.3737541528239197</v>
      </c>
      <c r="D1138">
        <f>SUMIFS(user_list!O:O,user_list!F:F,"&lt;="&amp;A1138,user_list!G:G,"&gt;="&amp;A1138,user_list!I:I,days!G1138)+SUMIFS(user_list!O:O,user_list!F:F,"&lt;="&amp;A1138,user_list!G:G,"&gt;="&amp;A1138,user_list!I:I,days!G1138-1)</f>
        <v>0</v>
      </c>
      <c r="E1138" s="26">
        <f>COUNTIF(user_list!G:G,A1138)</f>
        <v>0</v>
      </c>
      <c r="F1138" s="48">
        <f t="shared" si="34"/>
        <v>2</v>
      </c>
      <c r="G1138" s="48">
        <f t="shared" si="35"/>
        <v>2018</v>
      </c>
    </row>
    <row r="1139" spans="1:7" x14ac:dyDescent="0.3">
      <c r="A1139" s="51">
        <v>43142</v>
      </c>
      <c r="B1139">
        <f>SUMIFS(user_list!O:O,user_list!F:F,"&lt;="&amp;A1139,user_list!G:G,"&gt;="&amp;A1139)</f>
        <v>0.56903839055001848</v>
      </c>
      <c r="C1139">
        <f>SUMIFS(user_list!P:P,user_list!F:F,"&lt;="&amp;A1139,user_list!G:G,"&gt;="&amp;A1139)</f>
        <v>1.3737541528239197</v>
      </c>
      <c r="D1139">
        <f>SUMIFS(user_list!O:O,user_list!F:F,"&lt;="&amp;A1139,user_list!G:G,"&gt;="&amp;A1139,user_list!I:I,days!G1139)+SUMIFS(user_list!O:O,user_list!F:F,"&lt;="&amp;A1139,user_list!G:G,"&gt;="&amp;A1139,user_list!I:I,days!G1139-1)</f>
        <v>0</v>
      </c>
      <c r="E1139" s="26">
        <f>COUNTIF(user_list!G:G,A1139)</f>
        <v>0</v>
      </c>
      <c r="F1139" s="48">
        <f t="shared" si="34"/>
        <v>2</v>
      </c>
      <c r="G1139" s="48">
        <f t="shared" si="35"/>
        <v>2018</v>
      </c>
    </row>
    <row r="1140" spans="1:7" x14ac:dyDescent="0.3">
      <c r="A1140" s="51">
        <v>43143</v>
      </c>
      <c r="B1140">
        <f>SUMIFS(user_list!O:O,user_list!F:F,"&lt;="&amp;A1140,user_list!G:G,"&gt;="&amp;A1140)</f>
        <v>0.56903839055001848</v>
      </c>
      <c r="C1140">
        <f>SUMIFS(user_list!P:P,user_list!F:F,"&lt;="&amp;A1140,user_list!G:G,"&gt;="&amp;A1140)</f>
        <v>1.3737541528239197</v>
      </c>
      <c r="D1140">
        <f>SUMIFS(user_list!O:O,user_list!F:F,"&lt;="&amp;A1140,user_list!G:G,"&gt;="&amp;A1140,user_list!I:I,days!G1140)+SUMIFS(user_list!O:O,user_list!F:F,"&lt;="&amp;A1140,user_list!G:G,"&gt;="&amp;A1140,user_list!I:I,days!G1140-1)</f>
        <v>0</v>
      </c>
      <c r="E1140" s="26">
        <f>COUNTIF(user_list!G:G,A1140)</f>
        <v>0</v>
      </c>
      <c r="F1140" s="48">
        <f t="shared" si="34"/>
        <v>2</v>
      </c>
      <c r="G1140" s="48">
        <f t="shared" si="35"/>
        <v>2018</v>
      </c>
    </row>
    <row r="1141" spans="1:7" x14ac:dyDescent="0.3">
      <c r="A1141" s="51">
        <v>43144</v>
      </c>
      <c r="B1141">
        <f>SUMIFS(user_list!O:O,user_list!F:F,"&lt;="&amp;A1141,user_list!G:G,"&gt;="&amp;A1141)</f>
        <v>0.56903839055001848</v>
      </c>
      <c r="C1141">
        <f>SUMIFS(user_list!P:P,user_list!F:F,"&lt;="&amp;A1141,user_list!G:G,"&gt;="&amp;A1141)</f>
        <v>1.3737541528239197</v>
      </c>
      <c r="D1141">
        <f>SUMIFS(user_list!O:O,user_list!F:F,"&lt;="&amp;A1141,user_list!G:G,"&gt;="&amp;A1141,user_list!I:I,days!G1141)+SUMIFS(user_list!O:O,user_list!F:F,"&lt;="&amp;A1141,user_list!G:G,"&gt;="&amp;A1141,user_list!I:I,days!G1141-1)</f>
        <v>0</v>
      </c>
      <c r="E1141" s="26">
        <f>COUNTIF(user_list!G:G,A1141)</f>
        <v>0</v>
      </c>
      <c r="F1141" s="48">
        <f t="shared" si="34"/>
        <v>2</v>
      </c>
      <c r="G1141" s="48">
        <f t="shared" si="35"/>
        <v>2018</v>
      </c>
    </row>
    <row r="1142" spans="1:7" x14ac:dyDescent="0.3">
      <c r="A1142" s="51">
        <v>43145</v>
      </c>
      <c r="B1142">
        <f>SUMIFS(user_list!O:O,user_list!F:F,"&lt;="&amp;A1142,user_list!G:G,"&gt;="&amp;A1142)</f>
        <v>0.56903839055001848</v>
      </c>
      <c r="C1142">
        <f>SUMIFS(user_list!P:P,user_list!F:F,"&lt;="&amp;A1142,user_list!G:G,"&gt;="&amp;A1142)</f>
        <v>1.3737541528239197</v>
      </c>
      <c r="D1142">
        <f>SUMIFS(user_list!O:O,user_list!F:F,"&lt;="&amp;A1142,user_list!G:G,"&gt;="&amp;A1142,user_list!I:I,days!G1142)+SUMIFS(user_list!O:O,user_list!F:F,"&lt;="&amp;A1142,user_list!G:G,"&gt;="&amp;A1142,user_list!I:I,days!G1142-1)</f>
        <v>0</v>
      </c>
      <c r="E1142" s="26">
        <f>COUNTIF(user_list!G:G,A1142)</f>
        <v>1</v>
      </c>
      <c r="F1142" s="48">
        <f t="shared" si="34"/>
        <v>2</v>
      </c>
      <c r="G1142" s="48">
        <f t="shared" si="35"/>
        <v>2018</v>
      </c>
    </row>
    <row r="1143" spans="1:7" x14ac:dyDescent="0.3">
      <c r="A1143" s="51">
        <v>43146</v>
      </c>
      <c r="B1143">
        <f>SUMIFS(user_list!O:O,user_list!F:F,"&lt;="&amp;A1143,user_list!G:G,"&gt;="&amp;A1143)</f>
        <v>0.122609819121447</v>
      </c>
      <c r="C1143">
        <f>SUMIFS(user_list!P:P,user_list!F:F,"&lt;="&amp;A1143,user_list!G:G,"&gt;="&amp;A1143)</f>
        <v>0.30232558139534882</v>
      </c>
      <c r="D1143">
        <f>SUMIFS(user_list!O:O,user_list!F:F,"&lt;="&amp;A1143,user_list!G:G,"&gt;="&amp;A1143,user_list!I:I,days!G1143)+SUMIFS(user_list!O:O,user_list!F:F,"&lt;="&amp;A1143,user_list!G:G,"&gt;="&amp;A1143,user_list!I:I,days!G1143-1)</f>
        <v>0</v>
      </c>
      <c r="E1143" s="26">
        <f>COUNTIF(user_list!G:G,A1143)</f>
        <v>0</v>
      </c>
      <c r="F1143" s="48">
        <f t="shared" si="34"/>
        <v>2</v>
      </c>
      <c r="G1143" s="48">
        <f t="shared" si="35"/>
        <v>2018</v>
      </c>
    </row>
    <row r="1144" spans="1:7" x14ac:dyDescent="0.3">
      <c r="A1144" s="51">
        <v>43147</v>
      </c>
      <c r="B1144">
        <f>SUMIFS(user_list!O:O,user_list!F:F,"&lt;="&amp;A1144,user_list!G:G,"&gt;="&amp;A1144)</f>
        <v>0.122609819121447</v>
      </c>
      <c r="C1144">
        <f>SUMIFS(user_list!P:P,user_list!F:F,"&lt;="&amp;A1144,user_list!G:G,"&gt;="&amp;A1144)</f>
        <v>0.30232558139534882</v>
      </c>
      <c r="D1144">
        <f>SUMIFS(user_list!O:O,user_list!F:F,"&lt;="&amp;A1144,user_list!G:G,"&gt;="&amp;A1144,user_list!I:I,days!G1144)+SUMIFS(user_list!O:O,user_list!F:F,"&lt;="&amp;A1144,user_list!G:G,"&gt;="&amp;A1144,user_list!I:I,days!G1144-1)</f>
        <v>0</v>
      </c>
      <c r="E1144" s="26">
        <f>COUNTIF(user_list!G:G,A1144)</f>
        <v>0</v>
      </c>
      <c r="F1144" s="48">
        <f t="shared" si="34"/>
        <v>2</v>
      </c>
      <c r="G1144" s="48">
        <f t="shared" si="35"/>
        <v>2018</v>
      </c>
    </row>
    <row r="1145" spans="1:7" x14ac:dyDescent="0.3">
      <c r="A1145" s="51">
        <v>43148</v>
      </c>
      <c r="B1145">
        <f>SUMIFS(user_list!O:O,user_list!F:F,"&lt;="&amp;A1145,user_list!G:G,"&gt;="&amp;A1145)</f>
        <v>0.122609819121447</v>
      </c>
      <c r="C1145">
        <f>SUMIFS(user_list!P:P,user_list!F:F,"&lt;="&amp;A1145,user_list!G:G,"&gt;="&amp;A1145)</f>
        <v>0.30232558139534882</v>
      </c>
      <c r="D1145">
        <f>SUMIFS(user_list!O:O,user_list!F:F,"&lt;="&amp;A1145,user_list!G:G,"&gt;="&amp;A1145,user_list!I:I,days!G1145)+SUMIFS(user_list!O:O,user_list!F:F,"&lt;="&amp;A1145,user_list!G:G,"&gt;="&amp;A1145,user_list!I:I,days!G1145-1)</f>
        <v>0</v>
      </c>
      <c r="E1145" s="26">
        <f>COUNTIF(user_list!G:G,A1145)</f>
        <v>0</v>
      </c>
      <c r="F1145" s="48">
        <f t="shared" si="34"/>
        <v>2</v>
      </c>
      <c r="G1145" s="48">
        <f t="shared" si="35"/>
        <v>2018</v>
      </c>
    </row>
    <row r="1146" spans="1:7" x14ac:dyDescent="0.3">
      <c r="A1146" s="51">
        <v>43149</v>
      </c>
      <c r="B1146">
        <f>SUMIFS(user_list!O:O,user_list!F:F,"&lt;="&amp;A1146,user_list!G:G,"&gt;="&amp;A1146)</f>
        <v>0.122609819121447</v>
      </c>
      <c r="C1146">
        <f>SUMIFS(user_list!P:P,user_list!F:F,"&lt;="&amp;A1146,user_list!G:G,"&gt;="&amp;A1146)</f>
        <v>0.30232558139534882</v>
      </c>
      <c r="D1146">
        <f>SUMIFS(user_list!O:O,user_list!F:F,"&lt;="&amp;A1146,user_list!G:G,"&gt;="&amp;A1146,user_list!I:I,days!G1146)+SUMIFS(user_list!O:O,user_list!F:F,"&lt;="&amp;A1146,user_list!G:G,"&gt;="&amp;A1146,user_list!I:I,days!G1146-1)</f>
        <v>0</v>
      </c>
      <c r="E1146" s="26">
        <f>COUNTIF(user_list!G:G,A1146)</f>
        <v>0</v>
      </c>
      <c r="F1146" s="48">
        <f t="shared" si="34"/>
        <v>2</v>
      </c>
      <c r="G1146" s="48">
        <f t="shared" si="35"/>
        <v>2018</v>
      </c>
    </row>
    <row r="1147" spans="1:7" x14ac:dyDescent="0.3">
      <c r="A1147" s="51">
        <v>43150</v>
      </c>
      <c r="B1147">
        <f>SUMIFS(user_list!O:O,user_list!F:F,"&lt;="&amp;A1147,user_list!G:G,"&gt;="&amp;A1147)</f>
        <v>0.122609819121447</v>
      </c>
      <c r="C1147">
        <f>SUMIFS(user_list!P:P,user_list!F:F,"&lt;="&amp;A1147,user_list!G:G,"&gt;="&amp;A1147)</f>
        <v>0.30232558139534882</v>
      </c>
      <c r="D1147">
        <f>SUMIFS(user_list!O:O,user_list!F:F,"&lt;="&amp;A1147,user_list!G:G,"&gt;="&amp;A1147,user_list!I:I,days!G1147)+SUMIFS(user_list!O:O,user_list!F:F,"&lt;="&amp;A1147,user_list!G:G,"&gt;="&amp;A1147,user_list!I:I,days!G1147-1)</f>
        <v>0</v>
      </c>
      <c r="E1147" s="26">
        <f>COUNTIF(user_list!G:G,A1147)</f>
        <v>0</v>
      </c>
      <c r="F1147" s="48">
        <f t="shared" si="34"/>
        <v>2</v>
      </c>
      <c r="G1147" s="48">
        <f t="shared" si="35"/>
        <v>2018</v>
      </c>
    </row>
    <row r="1148" spans="1:7" x14ac:dyDescent="0.3">
      <c r="A1148" s="51">
        <v>43151</v>
      </c>
      <c r="B1148">
        <f>SUMIFS(user_list!O:O,user_list!F:F,"&lt;="&amp;A1148,user_list!G:G,"&gt;="&amp;A1148)</f>
        <v>0.122609819121447</v>
      </c>
      <c r="C1148">
        <f>SUMIFS(user_list!P:P,user_list!F:F,"&lt;="&amp;A1148,user_list!G:G,"&gt;="&amp;A1148)</f>
        <v>0.30232558139534882</v>
      </c>
      <c r="D1148">
        <f>SUMIFS(user_list!O:O,user_list!F:F,"&lt;="&amp;A1148,user_list!G:G,"&gt;="&amp;A1148,user_list!I:I,days!G1148)+SUMIFS(user_list!O:O,user_list!F:F,"&lt;="&amp;A1148,user_list!G:G,"&gt;="&amp;A1148,user_list!I:I,days!G1148-1)</f>
        <v>0</v>
      </c>
      <c r="E1148" s="26">
        <f>COUNTIF(user_list!G:G,A1148)</f>
        <v>0</v>
      </c>
      <c r="F1148" s="48">
        <f t="shared" si="34"/>
        <v>2</v>
      </c>
      <c r="G1148" s="48">
        <f t="shared" si="35"/>
        <v>2018</v>
      </c>
    </row>
    <row r="1149" spans="1:7" x14ac:dyDescent="0.3">
      <c r="A1149" s="51">
        <v>43152</v>
      </c>
      <c r="B1149">
        <f>SUMIFS(user_list!O:O,user_list!F:F,"&lt;="&amp;A1149,user_list!G:G,"&gt;="&amp;A1149)</f>
        <v>0.122609819121447</v>
      </c>
      <c r="C1149">
        <f>SUMIFS(user_list!P:P,user_list!F:F,"&lt;="&amp;A1149,user_list!G:G,"&gt;="&amp;A1149)</f>
        <v>0.30232558139534882</v>
      </c>
      <c r="D1149">
        <f>SUMIFS(user_list!O:O,user_list!F:F,"&lt;="&amp;A1149,user_list!G:G,"&gt;="&amp;A1149,user_list!I:I,days!G1149)+SUMIFS(user_list!O:O,user_list!F:F,"&lt;="&amp;A1149,user_list!G:G,"&gt;="&amp;A1149,user_list!I:I,days!G1149-1)</f>
        <v>0</v>
      </c>
      <c r="E1149" s="26">
        <f>COUNTIF(user_list!G:G,A1149)</f>
        <v>0</v>
      </c>
      <c r="F1149" s="48">
        <f t="shared" si="34"/>
        <v>2</v>
      </c>
      <c r="G1149" s="48">
        <f t="shared" si="35"/>
        <v>2018</v>
      </c>
    </row>
    <row r="1150" spans="1:7" x14ac:dyDescent="0.3">
      <c r="A1150" s="51">
        <v>43153</v>
      </c>
      <c r="B1150">
        <f>SUMIFS(user_list!O:O,user_list!F:F,"&lt;="&amp;A1150,user_list!G:G,"&gt;="&amp;A1150)</f>
        <v>0.122609819121447</v>
      </c>
      <c r="C1150">
        <f>SUMIFS(user_list!P:P,user_list!F:F,"&lt;="&amp;A1150,user_list!G:G,"&gt;="&amp;A1150)</f>
        <v>0.30232558139534882</v>
      </c>
      <c r="D1150">
        <f>SUMIFS(user_list!O:O,user_list!F:F,"&lt;="&amp;A1150,user_list!G:G,"&gt;="&amp;A1150,user_list!I:I,days!G1150)+SUMIFS(user_list!O:O,user_list!F:F,"&lt;="&amp;A1150,user_list!G:G,"&gt;="&amp;A1150,user_list!I:I,days!G1150-1)</f>
        <v>0</v>
      </c>
      <c r="E1150" s="26">
        <f>COUNTIF(user_list!G:G,A1150)</f>
        <v>0</v>
      </c>
      <c r="F1150" s="48">
        <f t="shared" si="34"/>
        <v>2</v>
      </c>
      <c r="G1150" s="48">
        <f t="shared" si="35"/>
        <v>2018</v>
      </c>
    </row>
    <row r="1151" spans="1:7" x14ac:dyDescent="0.3">
      <c r="A1151" s="51">
        <v>43154</v>
      </c>
      <c r="B1151">
        <f>SUMIFS(user_list!O:O,user_list!F:F,"&lt;="&amp;A1151,user_list!G:G,"&gt;="&amp;A1151)</f>
        <v>0.122609819121447</v>
      </c>
      <c r="C1151">
        <f>SUMIFS(user_list!P:P,user_list!F:F,"&lt;="&amp;A1151,user_list!G:G,"&gt;="&amp;A1151)</f>
        <v>0.30232558139534882</v>
      </c>
      <c r="D1151">
        <f>SUMIFS(user_list!O:O,user_list!F:F,"&lt;="&amp;A1151,user_list!G:G,"&gt;="&amp;A1151,user_list!I:I,days!G1151)+SUMIFS(user_list!O:O,user_list!F:F,"&lt;="&amp;A1151,user_list!G:G,"&gt;="&amp;A1151,user_list!I:I,days!G1151-1)</f>
        <v>0</v>
      </c>
      <c r="E1151" s="26">
        <f>COUNTIF(user_list!G:G,A1151)</f>
        <v>0</v>
      </c>
      <c r="F1151" s="48">
        <f t="shared" si="34"/>
        <v>2</v>
      </c>
      <c r="G1151" s="48">
        <f t="shared" si="35"/>
        <v>2018</v>
      </c>
    </row>
    <row r="1152" spans="1:7" x14ac:dyDescent="0.3">
      <c r="A1152" s="51">
        <v>43155</v>
      </c>
      <c r="B1152">
        <f>SUMIFS(user_list!O:O,user_list!F:F,"&lt;="&amp;A1152,user_list!G:G,"&gt;="&amp;A1152)</f>
        <v>0.122609819121447</v>
      </c>
      <c r="C1152">
        <f>SUMIFS(user_list!P:P,user_list!F:F,"&lt;="&amp;A1152,user_list!G:G,"&gt;="&amp;A1152)</f>
        <v>0.30232558139534882</v>
      </c>
      <c r="D1152">
        <f>SUMIFS(user_list!O:O,user_list!F:F,"&lt;="&amp;A1152,user_list!G:G,"&gt;="&amp;A1152,user_list!I:I,days!G1152)+SUMIFS(user_list!O:O,user_list!F:F,"&lt;="&amp;A1152,user_list!G:G,"&gt;="&amp;A1152,user_list!I:I,days!G1152-1)</f>
        <v>0</v>
      </c>
      <c r="E1152" s="26">
        <f>COUNTIF(user_list!G:G,A1152)</f>
        <v>0</v>
      </c>
      <c r="F1152" s="48">
        <f t="shared" si="34"/>
        <v>2</v>
      </c>
      <c r="G1152" s="48">
        <f t="shared" si="35"/>
        <v>2018</v>
      </c>
    </row>
    <row r="1153" spans="1:7" x14ac:dyDescent="0.3">
      <c r="A1153" s="51">
        <v>43156</v>
      </c>
      <c r="B1153">
        <f>SUMIFS(user_list!O:O,user_list!F:F,"&lt;="&amp;A1153,user_list!G:G,"&gt;="&amp;A1153)</f>
        <v>0.122609819121447</v>
      </c>
      <c r="C1153">
        <f>SUMIFS(user_list!P:P,user_list!F:F,"&lt;="&amp;A1153,user_list!G:G,"&gt;="&amp;A1153)</f>
        <v>0.30232558139534882</v>
      </c>
      <c r="D1153">
        <f>SUMIFS(user_list!O:O,user_list!F:F,"&lt;="&amp;A1153,user_list!G:G,"&gt;="&amp;A1153,user_list!I:I,days!G1153)+SUMIFS(user_list!O:O,user_list!F:F,"&lt;="&amp;A1153,user_list!G:G,"&gt;="&amp;A1153,user_list!I:I,days!G1153-1)</f>
        <v>0</v>
      </c>
      <c r="E1153" s="26">
        <f>COUNTIF(user_list!G:G,A1153)</f>
        <v>0</v>
      </c>
      <c r="F1153" s="48">
        <f t="shared" si="34"/>
        <v>2</v>
      </c>
      <c r="G1153" s="48">
        <f t="shared" si="35"/>
        <v>2018</v>
      </c>
    </row>
    <row r="1154" spans="1:7" x14ac:dyDescent="0.3">
      <c r="A1154" s="51">
        <v>43157</v>
      </c>
      <c r="B1154">
        <f>SUMIFS(user_list!O:O,user_list!F:F,"&lt;="&amp;A1154,user_list!G:G,"&gt;="&amp;A1154)</f>
        <v>0.122609819121447</v>
      </c>
      <c r="C1154">
        <f>SUMIFS(user_list!P:P,user_list!F:F,"&lt;="&amp;A1154,user_list!G:G,"&gt;="&amp;A1154)</f>
        <v>0.30232558139534882</v>
      </c>
      <c r="D1154">
        <f>SUMIFS(user_list!O:O,user_list!F:F,"&lt;="&amp;A1154,user_list!G:G,"&gt;="&amp;A1154,user_list!I:I,days!G1154)+SUMIFS(user_list!O:O,user_list!F:F,"&lt;="&amp;A1154,user_list!G:G,"&gt;="&amp;A1154,user_list!I:I,days!G1154-1)</f>
        <v>0</v>
      </c>
      <c r="E1154" s="26">
        <f>COUNTIF(user_list!G:G,A1154)</f>
        <v>0</v>
      </c>
      <c r="F1154" s="48">
        <f t="shared" ref="F1154:F1217" si="36">MONTH(A1154)</f>
        <v>2</v>
      </c>
      <c r="G1154" s="48">
        <f t="shared" ref="G1154:G1217" si="37">YEAR(A1154)</f>
        <v>2018</v>
      </c>
    </row>
    <row r="1155" spans="1:7" x14ac:dyDescent="0.3">
      <c r="A1155" s="51">
        <v>43158</v>
      </c>
      <c r="B1155">
        <f>SUMIFS(user_list!O:O,user_list!F:F,"&lt;="&amp;A1155,user_list!G:G,"&gt;="&amp;A1155)</f>
        <v>0.122609819121447</v>
      </c>
      <c r="C1155">
        <f>SUMIFS(user_list!P:P,user_list!F:F,"&lt;="&amp;A1155,user_list!G:G,"&gt;="&amp;A1155)</f>
        <v>0.30232558139534882</v>
      </c>
      <c r="D1155">
        <f>SUMIFS(user_list!O:O,user_list!F:F,"&lt;="&amp;A1155,user_list!G:G,"&gt;="&amp;A1155,user_list!I:I,days!G1155)+SUMIFS(user_list!O:O,user_list!F:F,"&lt;="&amp;A1155,user_list!G:G,"&gt;="&amp;A1155,user_list!I:I,days!G1155-1)</f>
        <v>0</v>
      </c>
      <c r="E1155" s="26">
        <f>COUNTIF(user_list!G:G,A1155)</f>
        <v>0</v>
      </c>
      <c r="F1155" s="48">
        <f t="shared" si="36"/>
        <v>2</v>
      </c>
      <c r="G1155" s="48">
        <f t="shared" si="37"/>
        <v>2018</v>
      </c>
    </row>
    <row r="1156" spans="1:7" x14ac:dyDescent="0.3">
      <c r="A1156" s="51">
        <v>43159</v>
      </c>
      <c r="B1156">
        <f>SUMIFS(user_list!O:O,user_list!F:F,"&lt;="&amp;A1156,user_list!G:G,"&gt;="&amp;A1156)</f>
        <v>0.122609819121447</v>
      </c>
      <c r="C1156">
        <f>SUMIFS(user_list!P:P,user_list!F:F,"&lt;="&amp;A1156,user_list!G:G,"&gt;="&amp;A1156)</f>
        <v>0.30232558139534882</v>
      </c>
      <c r="D1156">
        <f>SUMIFS(user_list!O:O,user_list!F:F,"&lt;="&amp;A1156,user_list!G:G,"&gt;="&amp;A1156,user_list!I:I,days!G1156)+SUMIFS(user_list!O:O,user_list!F:F,"&lt;="&amp;A1156,user_list!G:G,"&gt;="&amp;A1156,user_list!I:I,days!G1156-1)</f>
        <v>0</v>
      </c>
      <c r="E1156" s="26">
        <f>COUNTIF(user_list!G:G,A1156)</f>
        <v>0</v>
      </c>
      <c r="F1156" s="48">
        <f t="shared" si="36"/>
        <v>2</v>
      </c>
      <c r="G1156" s="48">
        <f t="shared" si="37"/>
        <v>2018</v>
      </c>
    </row>
    <row r="1157" spans="1:7" x14ac:dyDescent="0.3">
      <c r="A1157" s="51">
        <v>43160</v>
      </c>
      <c r="B1157">
        <f>SUMIFS(user_list!O:O,user_list!F:F,"&lt;="&amp;A1157,user_list!G:G,"&gt;="&amp;A1157)</f>
        <v>0.42413028695770433</v>
      </c>
      <c r="C1157">
        <f>SUMIFS(user_list!P:P,user_list!F:F,"&lt;="&amp;A1157,user_list!G:G,"&gt;="&amp;A1157)</f>
        <v>1.056126750985992</v>
      </c>
      <c r="D1157">
        <f>SUMIFS(user_list!O:O,user_list!F:F,"&lt;="&amp;A1157,user_list!G:G,"&gt;="&amp;A1157,user_list!I:I,days!G1157)+SUMIFS(user_list!O:O,user_list!F:F,"&lt;="&amp;A1157,user_list!G:G,"&gt;="&amp;A1157,user_list!I:I,days!G1157-1)</f>
        <v>0</v>
      </c>
      <c r="E1157" s="26">
        <f>COUNTIF(user_list!G:G,A1157)</f>
        <v>0</v>
      </c>
      <c r="F1157" s="48">
        <f t="shared" si="36"/>
        <v>3</v>
      </c>
      <c r="G1157" s="48">
        <f t="shared" si="37"/>
        <v>2018</v>
      </c>
    </row>
    <row r="1158" spans="1:7" x14ac:dyDescent="0.3">
      <c r="A1158" s="51">
        <v>43161</v>
      </c>
      <c r="B1158">
        <f>SUMIFS(user_list!O:O,user_list!F:F,"&lt;="&amp;A1158,user_list!G:G,"&gt;="&amp;A1158)</f>
        <v>0.42413028695770433</v>
      </c>
      <c r="C1158">
        <f>SUMIFS(user_list!P:P,user_list!F:F,"&lt;="&amp;A1158,user_list!G:G,"&gt;="&amp;A1158)</f>
        <v>1.056126750985992</v>
      </c>
      <c r="D1158">
        <f>SUMIFS(user_list!O:O,user_list!F:F,"&lt;="&amp;A1158,user_list!G:G,"&gt;="&amp;A1158,user_list!I:I,days!G1158)+SUMIFS(user_list!O:O,user_list!F:F,"&lt;="&amp;A1158,user_list!G:G,"&gt;="&amp;A1158,user_list!I:I,days!G1158-1)</f>
        <v>0</v>
      </c>
      <c r="E1158" s="26">
        <f>COUNTIF(user_list!G:G,A1158)</f>
        <v>0</v>
      </c>
      <c r="F1158" s="48">
        <f t="shared" si="36"/>
        <v>3</v>
      </c>
      <c r="G1158" s="48">
        <f t="shared" si="37"/>
        <v>2018</v>
      </c>
    </row>
    <row r="1159" spans="1:7" x14ac:dyDescent="0.3">
      <c r="A1159" s="51">
        <v>43162</v>
      </c>
      <c r="B1159">
        <f>SUMIFS(user_list!O:O,user_list!F:F,"&lt;="&amp;A1159,user_list!G:G,"&gt;="&amp;A1159)</f>
        <v>0.42413028695770433</v>
      </c>
      <c r="C1159">
        <f>SUMIFS(user_list!P:P,user_list!F:F,"&lt;="&amp;A1159,user_list!G:G,"&gt;="&amp;A1159)</f>
        <v>1.056126750985992</v>
      </c>
      <c r="D1159">
        <f>SUMIFS(user_list!O:O,user_list!F:F,"&lt;="&amp;A1159,user_list!G:G,"&gt;="&amp;A1159,user_list!I:I,days!G1159)+SUMIFS(user_list!O:O,user_list!F:F,"&lt;="&amp;A1159,user_list!G:G,"&gt;="&amp;A1159,user_list!I:I,days!G1159-1)</f>
        <v>0</v>
      </c>
      <c r="E1159" s="26">
        <f>COUNTIF(user_list!G:G,A1159)</f>
        <v>0</v>
      </c>
      <c r="F1159" s="48">
        <f t="shared" si="36"/>
        <v>3</v>
      </c>
      <c r="G1159" s="48">
        <f t="shared" si="37"/>
        <v>2018</v>
      </c>
    </row>
    <row r="1160" spans="1:7" x14ac:dyDescent="0.3">
      <c r="A1160" s="51">
        <v>43163</v>
      </c>
      <c r="B1160">
        <f>SUMIFS(user_list!O:O,user_list!F:F,"&lt;="&amp;A1160,user_list!G:G,"&gt;="&amp;A1160)</f>
        <v>0.42413028695770433</v>
      </c>
      <c r="C1160">
        <f>SUMIFS(user_list!P:P,user_list!F:F,"&lt;="&amp;A1160,user_list!G:G,"&gt;="&amp;A1160)</f>
        <v>1.056126750985992</v>
      </c>
      <c r="D1160">
        <f>SUMIFS(user_list!O:O,user_list!F:F,"&lt;="&amp;A1160,user_list!G:G,"&gt;="&amp;A1160,user_list!I:I,days!G1160)+SUMIFS(user_list!O:O,user_list!F:F,"&lt;="&amp;A1160,user_list!G:G,"&gt;="&amp;A1160,user_list!I:I,days!G1160-1)</f>
        <v>0</v>
      </c>
      <c r="E1160" s="26">
        <f>COUNTIF(user_list!G:G,A1160)</f>
        <v>0</v>
      </c>
      <c r="F1160" s="48">
        <f t="shared" si="36"/>
        <v>3</v>
      </c>
      <c r="G1160" s="48">
        <f t="shared" si="37"/>
        <v>2018</v>
      </c>
    </row>
    <row r="1161" spans="1:7" x14ac:dyDescent="0.3">
      <c r="A1161" s="51">
        <v>43164</v>
      </c>
      <c r="B1161">
        <f>SUMIFS(user_list!O:O,user_list!F:F,"&lt;="&amp;A1161,user_list!G:G,"&gt;="&amp;A1161)</f>
        <v>0.42413028695770433</v>
      </c>
      <c r="C1161">
        <f>SUMIFS(user_list!P:P,user_list!F:F,"&lt;="&amp;A1161,user_list!G:G,"&gt;="&amp;A1161)</f>
        <v>1.056126750985992</v>
      </c>
      <c r="D1161">
        <f>SUMIFS(user_list!O:O,user_list!F:F,"&lt;="&amp;A1161,user_list!G:G,"&gt;="&amp;A1161,user_list!I:I,days!G1161)+SUMIFS(user_list!O:O,user_list!F:F,"&lt;="&amp;A1161,user_list!G:G,"&gt;="&amp;A1161,user_list!I:I,days!G1161-1)</f>
        <v>0</v>
      </c>
      <c r="E1161" s="26">
        <f>COUNTIF(user_list!G:G,A1161)</f>
        <v>0</v>
      </c>
      <c r="F1161" s="48">
        <f t="shared" si="36"/>
        <v>3</v>
      </c>
      <c r="G1161" s="48">
        <f t="shared" si="37"/>
        <v>2018</v>
      </c>
    </row>
    <row r="1162" spans="1:7" x14ac:dyDescent="0.3">
      <c r="A1162" s="51">
        <v>43165</v>
      </c>
      <c r="B1162">
        <f>SUMIFS(user_list!O:O,user_list!F:F,"&lt;="&amp;A1162,user_list!G:G,"&gt;="&amp;A1162)</f>
        <v>0.42413028695770433</v>
      </c>
      <c r="C1162">
        <f>SUMIFS(user_list!P:P,user_list!F:F,"&lt;="&amp;A1162,user_list!G:G,"&gt;="&amp;A1162)</f>
        <v>1.056126750985992</v>
      </c>
      <c r="D1162">
        <f>SUMIFS(user_list!O:O,user_list!F:F,"&lt;="&amp;A1162,user_list!G:G,"&gt;="&amp;A1162,user_list!I:I,days!G1162)+SUMIFS(user_list!O:O,user_list!F:F,"&lt;="&amp;A1162,user_list!G:G,"&gt;="&amp;A1162,user_list!I:I,days!G1162-1)</f>
        <v>0</v>
      </c>
      <c r="E1162" s="26">
        <f>COUNTIF(user_list!G:G,A1162)</f>
        <v>0</v>
      </c>
      <c r="F1162" s="48">
        <f t="shared" si="36"/>
        <v>3</v>
      </c>
      <c r="G1162" s="48">
        <f t="shared" si="37"/>
        <v>2018</v>
      </c>
    </row>
    <row r="1163" spans="1:7" x14ac:dyDescent="0.3">
      <c r="A1163" s="51">
        <v>43166</v>
      </c>
      <c r="B1163">
        <f>SUMIFS(user_list!O:O,user_list!F:F,"&lt;="&amp;A1163,user_list!G:G,"&gt;="&amp;A1163)</f>
        <v>0.42413028695770433</v>
      </c>
      <c r="C1163">
        <f>SUMIFS(user_list!P:P,user_list!F:F,"&lt;="&amp;A1163,user_list!G:G,"&gt;="&amp;A1163)</f>
        <v>1.056126750985992</v>
      </c>
      <c r="D1163">
        <f>SUMIFS(user_list!O:O,user_list!F:F,"&lt;="&amp;A1163,user_list!G:G,"&gt;="&amp;A1163,user_list!I:I,days!G1163)+SUMIFS(user_list!O:O,user_list!F:F,"&lt;="&amp;A1163,user_list!G:G,"&gt;="&amp;A1163,user_list!I:I,days!G1163-1)</f>
        <v>0</v>
      </c>
      <c r="E1163" s="26">
        <f>COUNTIF(user_list!G:G,A1163)</f>
        <v>0</v>
      </c>
      <c r="F1163" s="48">
        <f t="shared" si="36"/>
        <v>3</v>
      </c>
      <c r="G1163" s="48">
        <f t="shared" si="37"/>
        <v>2018</v>
      </c>
    </row>
    <row r="1164" spans="1:7" x14ac:dyDescent="0.3">
      <c r="A1164" s="51">
        <v>43167</v>
      </c>
      <c r="B1164">
        <f>SUMIFS(user_list!O:O,user_list!F:F,"&lt;="&amp;A1164,user_list!G:G,"&gt;="&amp;A1164)</f>
        <v>0.42413028695770433</v>
      </c>
      <c r="C1164">
        <f>SUMIFS(user_list!P:P,user_list!F:F,"&lt;="&amp;A1164,user_list!G:G,"&gt;="&amp;A1164)</f>
        <v>1.056126750985992</v>
      </c>
      <c r="D1164">
        <f>SUMIFS(user_list!O:O,user_list!F:F,"&lt;="&amp;A1164,user_list!G:G,"&gt;="&amp;A1164,user_list!I:I,days!G1164)+SUMIFS(user_list!O:O,user_list!F:F,"&lt;="&amp;A1164,user_list!G:G,"&gt;="&amp;A1164,user_list!I:I,days!G1164-1)</f>
        <v>0</v>
      </c>
      <c r="E1164" s="26">
        <f>COUNTIF(user_list!G:G,A1164)</f>
        <v>0</v>
      </c>
      <c r="F1164" s="48">
        <f t="shared" si="36"/>
        <v>3</v>
      </c>
      <c r="G1164" s="48">
        <f t="shared" si="37"/>
        <v>2018</v>
      </c>
    </row>
    <row r="1165" spans="1:7" x14ac:dyDescent="0.3">
      <c r="A1165" s="51">
        <v>43168</v>
      </c>
      <c r="B1165">
        <f>SUMIFS(user_list!O:O,user_list!F:F,"&lt;="&amp;A1165,user_list!G:G,"&gt;="&amp;A1165)</f>
        <v>0.42413028695770433</v>
      </c>
      <c r="C1165">
        <f>SUMIFS(user_list!P:P,user_list!F:F,"&lt;="&amp;A1165,user_list!G:G,"&gt;="&amp;A1165)</f>
        <v>1.056126750985992</v>
      </c>
      <c r="D1165">
        <f>SUMIFS(user_list!O:O,user_list!F:F,"&lt;="&amp;A1165,user_list!G:G,"&gt;="&amp;A1165,user_list!I:I,days!G1165)+SUMIFS(user_list!O:O,user_list!F:F,"&lt;="&amp;A1165,user_list!G:G,"&gt;="&amp;A1165,user_list!I:I,days!G1165-1)</f>
        <v>0</v>
      </c>
      <c r="E1165" s="26">
        <f>COUNTIF(user_list!G:G,A1165)</f>
        <v>0</v>
      </c>
      <c r="F1165" s="48">
        <f t="shared" si="36"/>
        <v>3</v>
      </c>
      <c r="G1165" s="48">
        <f t="shared" si="37"/>
        <v>2018</v>
      </c>
    </row>
    <row r="1166" spans="1:7" x14ac:dyDescent="0.3">
      <c r="A1166" s="51">
        <v>43169</v>
      </c>
      <c r="B1166">
        <f>SUMIFS(user_list!O:O,user_list!F:F,"&lt;="&amp;A1166,user_list!G:G,"&gt;="&amp;A1166)</f>
        <v>0.42413028695770433</v>
      </c>
      <c r="C1166">
        <f>SUMIFS(user_list!P:P,user_list!F:F,"&lt;="&amp;A1166,user_list!G:G,"&gt;="&amp;A1166)</f>
        <v>1.056126750985992</v>
      </c>
      <c r="D1166">
        <f>SUMIFS(user_list!O:O,user_list!F:F,"&lt;="&amp;A1166,user_list!G:G,"&gt;="&amp;A1166,user_list!I:I,days!G1166)+SUMIFS(user_list!O:O,user_list!F:F,"&lt;="&amp;A1166,user_list!G:G,"&gt;="&amp;A1166,user_list!I:I,days!G1166-1)</f>
        <v>0</v>
      </c>
      <c r="E1166" s="26">
        <f>COUNTIF(user_list!G:G,A1166)</f>
        <v>0</v>
      </c>
      <c r="F1166" s="48">
        <f t="shared" si="36"/>
        <v>3</v>
      </c>
      <c r="G1166" s="48">
        <f t="shared" si="37"/>
        <v>2018</v>
      </c>
    </row>
    <row r="1167" spans="1:7" x14ac:dyDescent="0.3">
      <c r="A1167" s="51">
        <v>43170</v>
      </c>
      <c r="B1167">
        <f>SUMIFS(user_list!O:O,user_list!F:F,"&lt;="&amp;A1167,user_list!G:G,"&gt;="&amp;A1167)</f>
        <v>0.42413028695770433</v>
      </c>
      <c r="C1167">
        <f>SUMIFS(user_list!P:P,user_list!F:F,"&lt;="&amp;A1167,user_list!G:G,"&gt;="&amp;A1167)</f>
        <v>1.056126750985992</v>
      </c>
      <c r="D1167">
        <f>SUMIFS(user_list!O:O,user_list!F:F,"&lt;="&amp;A1167,user_list!G:G,"&gt;="&amp;A1167,user_list!I:I,days!G1167)+SUMIFS(user_list!O:O,user_list!F:F,"&lt;="&amp;A1167,user_list!G:G,"&gt;="&amp;A1167,user_list!I:I,days!G1167-1)</f>
        <v>0</v>
      </c>
      <c r="E1167" s="26">
        <f>COUNTIF(user_list!G:G,A1167)</f>
        <v>0</v>
      </c>
      <c r="F1167" s="48">
        <f t="shared" si="36"/>
        <v>3</v>
      </c>
      <c r="G1167" s="48">
        <f t="shared" si="37"/>
        <v>2018</v>
      </c>
    </row>
    <row r="1168" spans="1:7" x14ac:dyDescent="0.3">
      <c r="A1168" s="51">
        <v>43171</v>
      </c>
      <c r="B1168">
        <f>SUMIFS(user_list!O:O,user_list!F:F,"&lt;="&amp;A1168,user_list!G:G,"&gt;="&amp;A1168)</f>
        <v>0.42413028695770433</v>
      </c>
      <c r="C1168">
        <f>SUMIFS(user_list!P:P,user_list!F:F,"&lt;="&amp;A1168,user_list!G:G,"&gt;="&amp;A1168)</f>
        <v>1.056126750985992</v>
      </c>
      <c r="D1168">
        <f>SUMIFS(user_list!O:O,user_list!F:F,"&lt;="&amp;A1168,user_list!G:G,"&gt;="&amp;A1168,user_list!I:I,days!G1168)+SUMIFS(user_list!O:O,user_list!F:F,"&lt;="&amp;A1168,user_list!G:G,"&gt;="&amp;A1168,user_list!I:I,days!G1168-1)</f>
        <v>0</v>
      </c>
      <c r="E1168" s="26">
        <f>COUNTIF(user_list!G:G,A1168)</f>
        <v>0</v>
      </c>
      <c r="F1168" s="48">
        <f t="shared" si="36"/>
        <v>3</v>
      </c>
      <c r="G1168" s="48">
        <f t="shared" si="37"/>
        <v>2018</v>
      </c>
    </row>
    <row r="1169" spans="1:7" x14ac:dyDescent="0.3">
      <c r="A1169" s="51">
        <v>43172</v>
      </c>
      <c r="B1169">
        <f>SUMIFS(user_list!O:O,user_list!F:F,"&lt;="&amp;A1169,user_list!G:G,"&gt;="&amp;A1169)</f>
        <v>0.42413028695770433</v>
      </c>
      <c r="C1169">
        <f>SUMIFS(user_list!P:P,user_list!F:F,"&lt;="&amp;A1169,user_list!G:G,"&gt;="&amp;A1169)</f>
        <v>1.056126750985992</v>
      </c>
      <c r="D1169">
        <f>SUMIFS(user_list!O:O,user_list!F:F,"&lt;="&amp;A1169,user_list!G:G,"&gt;="&amp;A1169,user_list!I:I,days!G1169)+SUMIFS(user_list!O:O,user_list!F:F,"&lt;="&amp;A1169,user_list!G:G,"&gt;="&amp;A1169,user_list!I:I,days!G1169-1)</f>
        <v>0</v>
      </c>
      <c r="E1169" s="26">
        <f>COUNTIF(user_list!G:G,A1169)</f>
        <v>0</v>
      </c>
      <c r="F1169" s="48">
        <f t="shared" si="36"/>
        <v>3</v>
      </c>
      <c r="G1169" s="48">
        <f t="shared" si="37"/>
        <v>2018</v>
      </c>
    </row>
    <row r="1170" spans="1:7" x14ac:dyDescent="0.3">
      <c r="A1170" s="51">
        <v>43173</v>
      </c>
      <c r="B1170">
        <f>SUMIFS(user_list!O:O,user_list!F:F,"&lt;="&amp;A1170,user_list!G:G,"&gt;="&amp;A1170)</f>
        <v>0.42413028695770433</v>
      </c>
      <c r="C1170">
        <f>SUMIFS(user_list!P:P,user_list!F:F,"&lt;="&amp;A1170,user_list!G:G,"&gt;="&amp;A1170)</f>
        <v>1.056126750985992</v>
      </c>
      <c r="D1170">
        <f>SUMIFS(user_list!O:O,user_list!F:F,"&lt;="&amp;A1170,user_list!G:G,"&gt;="&amp;A1170,user_list!I:I,days!G1170)+SUMIFS(user_list!O:O,user_list!F:F,"&lt;="&amp;A1170,user_list!G:G,"&gt;="&amp;A1170,user_list!I:I,days!G1170-1)</f>
        <v>0</v>
      </c>
      <c r="E1170" s="26">
        <f>COUNTIF(user_list!G:G,A1170)</f>
        <v>0</v>
      </c>
      <c r="F1170" s="48">
        <f t="shared" si="36"/>
        <v>3</v>
      </c>
      <c r="G1170" s="48">
        <f t="shared" si="37"/>
        <v>2018</v>
      </c>
    </row>
    <row r="1171" spans="1:7" x14ac:dyDescent="0.3">
      <c r="A1171" s="51">
        <v>43174</v>
      </c>
      <c r="B1171">
        <f>SUMIFS(user_list!O:O,user_list!F:F,"&lt;="&amp;A1171,user_list!G:G,"&gt;="&amp;A1171)</f>
        <v>0.42413028695770433</v>
      </c>
      <c r="C1171">
        <f>SUMIFS(user_list!P:P,user_list!F:F,"&lt;="&amp;A1171,user_list!G:G,"&gt;="&amp;A1171)</f>
        <v>1.056126750985992</v>
      </c>
      <c r="D1171">
        <f>SUMIFS(user_list!O:O,user_list!F:F,"&lt;="&amp;A1171,user_list!G:G,"&gt;="&amp;A1171,user_list!I:I,days!G1171)+SUMIFS(user_list!O:O,user_list!F:F,"&lt;="&amp;A1171,user_list!G:G,"&gt;="&amp;A1171,user_list!I:I,days!G1171-1)</f>
        <v>0</v>
      </c>
      <c r="E1171" s="26">
        <f>COUNTIF(user_list!G:G,A1171)</f>
        <v>1</v>
      </c>
      <c r="F1171" s="48">
        <f t="shared" si="36"/>
        <v>3</v>
      </c>
      <c r="G1171" s="48">
        <f t="shared" si="37"/>
        <v>2018</v>
      </c>
    </row>
    <row r="1172" spans="1:7" x14ac:dyDescent="0.3">
      <c r="A1172" s="51">
        <v>43175</v>
      </c>
      <c r="B1172">
        <f>SUMIFS(user_list!O:O,user_list!F:F,"&lt;="&amp;A1172,user_list!G:G,"&gt;="&amp;A1172)</f>
        <v>0.30152046783625736</v>
      </c>
      <c r="C1172">
        <f>SUMIFS(user_list!P:P,user_list!F:F,"&lt;="&amp;A1172,user_list!G:G,"&gt;="&amp;A1172)</f>
        <v>0.75380116959064325</v>
      </c>
      <c r="D1172">
        <f>SUMIFS(user_list!O:O,user_list!F:F,"&lt;="&amp;A1172,user_list!G:G,"&gt;="&amp;A1172,user_list!I:I,days!G1172)+SUMIFS(user_list!O:O,user_list!F:F,"&lt;="&amp;A1172,user_list!G:G,"&gt;="&amp;A1172,user_list!I:I,days!G1172-1)</f>
        <v>0</v>
      </c>
      <c r="E1172" s="26">
        <f>COUNTIF(user_list!G:G,A1172)</f>
        <v>0</v>
      </c>
      <c r="F1172" s="48">
        <f t="shared" si="36"/>
        <v>3</v>
      </c>
      <c r="G1172" s="48">
        <f t="shared" si="37"/>
        <v>2018</v>
      </c>
    </row>
    <row r="1173" spans="1:7" x14ac:dyDescent="0.3">
      <c r="A1173" s="51">
        <v>43176</v>
      </c>
      <c r="B1173">
        <f>SUMIFS(user_list!O:O,user_list!F:F,"&lt;="&amp;A1173,user_list!G:G,"&gt;="&amp;A1173)</f>
        <v>0.30152046783625736</v>
      </c>
      <c r="C1173">
        <f>SUMIFS(user_list!P:P,user_list!F:F,"&lt;="&amp;A1173,user_list!G:G,"&gt;="&amp;A1173)</f>
        <v>0.75380116959064325</v>
      </c>
      <c r="D1173">
        <f>SUMIFS(user_list!O:O,user_list!F:F,"&lt;="&amp;A1173,user_list!G:G,"&gt;="&amp;A1173,user_list!I:I,days!G1173)+SUMIFS(user_list!O:O,user_list!F:F,"&lt;="&amp;A1173,user_list!G:G,"&gt;="&amp;A1173,user_list!I:I,days!G1173-1)</f>
        <v>0</v>
      </c>
      <c r="E1173" s="26">
        <f>COUNTIF(user_list!G:G,A1173)</f>
        <v>0</v>
      </c>
      <c r="F1173" s="48">
        <f t="shared" si="36"/>
        <v>3</v>
      </c>
      <c r="G1173" s="48">
        <f t="shared" si="37"/>
        <v>2018</v>
      </c>
    </row>
    <row r="1174" spans="1:7" x14ac:dyDescent="0.3">
      <c r="A1174" s="51">
        <v>43177</v>
      </c>
      <c r="B1174">
        <f>SUMIFS(user_list!O:O,user_list!F:F,"&lt;="&amp;A1174,user_list!G:G,"&gt;="&amp;A1174)</f>
        <v>0.30152046783625736</v>
      </c>
      <c r="C1174">
        <f>SUMIFS(user_list!P:P,user_list!F:F,"&lt;="&amp;A1174,user_list!G:G,"&gt;="&amp;A1174)</f>
        <v>0.75380116959064325</v>
      </c>
      <c r="D1174">
        <f>SUMIFS(user_list!O:O,user_list!F:F,"&lt;="&amp;A1174,user_list!G:G,"&gt;="&amp;A1174,user_list!I:I,days!G1174)+SUMIFS(user_list!O:O,user_list!F:F,"&lt;="&amp;A1174,user_list!G:G,"&gt;="&amp;A1174,user_list!I:I,days!G1174-1)</f>
        <v>0</v>
      </c>
      <c r="E1174" s="26">
        <f>COUNTIF(user_list!G:G,A1174)</f>
        <v>1</v>
      </c>
      <c r="F1174" s="48">
        <f t="shared" si="36"/>
        <v>3</v>
      </c>
      <c r="G1174" s="48">
        <f t="shared" si="37"/>
        <v>2018</v>
      </c>
    </row>
    <row r="1175" spans="1:7" x14ac:dyDescent="0.3">
      <c r="A1175" s="51">
        <v>43178</v>
      </c>
      <c r="B1175">
        <f>SUMIFS(user_list!O:O,user_list!F:F,"&lt;="&amp;A1175,user_list!G:G,"&gt;="&amp;A1175)</f>
        <v>1.0126315789473683</v>
      </c>
      <c r="C1175">
        <f>SUMIFS(user_list!P:P,user_list!F:F,"&lt;="&amp;A1175,user_list!G:G,"&gt;="&amp;A1175)</f>
        <v>2.0315789473684212</v>
      </c>
      <c r="D1175">
        <f>SUMIFS(user_list!O:O,user_list!F:F,"&lt;="&amp;A1175,user_list!G:G,"&gt;="&amp;A1175,user_list!I:I,days!G1175)+SUMIFS(user_list!O:O,user_list!F:F,"&lt;="&amp;A1175,user_list!G:G,"&gt;="&amp;A1175,user_list!I:I,days!G1175-1)</f>
        <v>0</v>
      </c>
      <c r="E1175" s="26">
        <f>COUNTIF(user_list!G:G,A1175)</f>
        <v>1</v>
      </c>
      <c r="F1175" s="48">
        <f t="shared" si="36"/>
        <v>3</v>
      </c>
      <c r="G1175" s="48">
        <f t="shared" si="37"/>
        <v>2018</v>
      </c>
    </row>
    <row r="1176" spans="1:7" x14ac:dyDescent="0.3">
      <c r="A1176" s="51">
        <v>43179</v>
      </c>
      <c r="B1176">
        <f>SUMIFS(user_list!O:O,user_list!F:F,"&lt;="&amp;A1176,user_list!G:G,"&gt;="&amp;A1176)</f>
        <v>1.2631578947368421E-2</v>
      </c>
      <c r="C1176">
        <f>SUMIFS(user_list!P:P,user_list!F:F,"&lt;="&amp;A1176,user_list!G:G,"&gt;="&amp;A1176)</f>
        <v>3.1578947368421047E-2</v>
      </c>
      <c r="D1176">
        <f>SUMIFS(user_list!O:O,user_list!F:F,"&lt;="&amp;A1176,user_list!G:G,"&gt;="&amp;A1176,user_list!I:I,days!G1176)+SUMIFS(user_list!O:O,user_list!F:F,"&lt;="&amp;A1176,user_list!G:G,"&gt;="&amp;A1176,user_list!I:I,days!G1176-1)</f>
        <v>0</v>
      </c>
      <c r="E1176" s="26">
        <f>COUNTIF(user_list!G:G,A1176)</f>
        <v>0</v>
      </c>
      <c r="F1176" s="48">
        <f t="shared" si="36"/>
        <v>3</v>
      </c>
      <c r="G1176" s="48">
        <f t="shared" si="37"/>
        <v>2018</v>
      </c>
    </row>
    <row r="1177" spans="1:7" x14ac:dyDescent="0.3">
      <c r="A1177" s="51">
        <v>43180</v>
      </c>
      <c r="B1177">
        <f>SUMIFS(user_list!O:O,user_list!F:F,"&lt;="&amp;A1177,user_list!G:G,"&gt;="&amp;A1177)</f>
        <v>1.2631578947368421E-2</v>
      </c>
      <c r="C1177">
        <f>SUMIFS(user_list!P:P,user_list!F:F,"&lt;="&amp;A1177,user_list!G:G,"&gt;="&amp;A1177)</f>
        <v>3.1578947368421047E-2</v>
      </c>
      <c r="D1177">
        <f>SUMIFS(user_list!O:O,user_list!F:F,"&lt;="&amp;A1177,user_list!G:G,"&gt;="&amp;A1177,user_list!I:I,days!G1177)+SUMIFS(user_list!O:O,user_list!F:F,"&lt;="&amp;A1177,user_list!G:G,"&gt;="&amp;A1177,user_list!I:I,days!G1177-1)</f>
        <v>0</v>
      </c>
      <c r="E1177" s="26">
        <f>COUNTIF(user_list!G:G,A1177)</f>
        <v>0</v>
      </c>
      <c r="F1177" s="48">
        <f t="shared" si="36"/>
        <v>3</v>
      </c>
      <c r="G1177" s="48">
        <f t="shared" si="37"/>
        <v>2018</v>
      </c>
    </row>
    <row r="1178" spans="1:7" x14ac:dyDescent="0.3">
      <c r="A1178" s="51">
        <v>43181</v>
      </c>
      <c r="B1178">
        <f>SUMIFS(user_list!O:O,user_list!F:F,"&lt;="&amp;A1178,user_list!G:G,"&gt;="&amp;A1178)</f>
        <v>1.2631578947368421E-2</v>
      </c>
      <c r="C1178">
        <f>SUMIFS(user_list!P:P,user_list!F:F,"&lt;="&amp;A1178,user_list!G:G,"&gt;="&amp;A1178)</f>
        <v>3.1578947368421047E-2</v>
      </c>
      <c r="D1178">
        <f>SUMIFS(user_list!O:O,user_list!F:F,"&lt;="&amp;A1178,user_list!G:G,"&gt;="&amp;A1178,user_list!I:I,days!G1178)+SUMIFS(user_list!O:O,user_list!F:F,"&lt;="&amp;A1178,user_list!G:G,"&gt;="&amp;A1178,user_list!I:I,days!G1178-1)</f>
        <v>0</v>
      </c>
      <c r="E1178" s="26">
        <f>COUNTIF(user_list!G:G,A1178)</f>
        <v>0</v>
      </c>
      <c r="F1178" s="48">
        <f t="shared" si="36"/>
        <v>3</v>
      </c>
      <c r="G1178" s="48">
        <f t="shared" si="37"/>
        <v>2018</v>
      </c>
    </row>
    <row r="1179" spans="1:7" x14ac:dyDescent="0.3">
      <c r="A1179" s="51">
        <v>43182</v>
      </c>
      <c r="B1179">
        <f>SUMIFS(user_list!O:O,user_list!F:F,"&lt;="&amp;A1179,user_list!G:G,"&gt;="&amp;A1179)</f>
        <v>1.2631578947368421E-2</v>
      </c>
      <c r="C1179">
        <f>SUMIFS(user_list!P:P,user_list!F:F,"&lt;="&amp;A1179,user_list!G:G,"&gt;="&amp;A1179)</f>
        <v>3.1578947368421047E-2</v>
      </c>
      <c r="D1179">
        <f>SUMIFS(user_list!O:O,user_list!F:F,"&lt;="&amp;A1179,user_list!G:G,"&gt;="&amp;A1179,user_list!I:I,days!G1179)+SUMIFS(user_list!O:O,user_list!F:F,"&lt;="&amp;A1179,user_list!G:G,"&gt;="&amp;A1179,user_list!I:I,days!G1179-1)</f>
        <v>0</v>
      </c>
      <c r="E1179" s="26">
        <f>COUNTIF(user_list!G:G,A1179)</f>
        <v>0</v>
      </c>
      <c r="F1179" s="48">
        <f t="shared" si="36"/>
        <v>3</v>
      </c>
      <c r="G1179" s="48">
        <f t="shared" si="37"/>
        <v>2018</v>
      </c>
    </row>
    <row r="1180" spans="1:7" x14ac:dyDescent="0.3">
      <c r="A1180" s="51">
        <v>43183</v>
      </c>
      <c r="B1180">
        <f>SUMIFS(user_list!O:O,user_list!F:F,"&lt;="&amp;A1180,user_list!G:G,"&gt;="&amp;A1180)</f>
        <v>1.2631578947368421E-2</v>
      </c>
      <c r="C1180">
        <f>SUMIFS(user_list!P:P,user_list!F:F,"&lt;="&amp;A1180,user_list!G:G,"&gt;="&amp;A1180)</f>
        <v>3.1578947368421047E-2</v>
      </c>
      <c r="D1180">
        <f>SUMIFS(user_list!O:O,user_list!F:F,"&lt;="&amp;A1180,user_list!G:G,"&gt;="&amp;A1180,user_list!I:I,days!G1180)+SUMIFS(user_list!O:O,user_list!F:F,"&lt;="&amp;A1180,user_list!G:G,"&gt;="&amp;A1180,user_list!I:I,days!G1180-1)</f>
        <v>0</v>
      </c>
      <c r="E1180" s="26">
        <f>COUNTIF(user_list!G:G,A1180)</f>
        <v>0</v>
      </c>
      <c r="F1180" s="48">
        <f t="shared" si="36"/>
        <v>3</v>
      </c>
      <c r="G1180" s="48">
        <f t="shared" si="37"/>
        <v>2018</v>
      </c>
    </row>
    <row r="1181" spans="1:7" x14ac:dyDescent="0.3">
      <c r="A1181" s="51">
        <v>43184</v>
      </c>
      <c r="B1181">
        <f>SUMIFS(user_list!O:O,user_list!F:F,"&lt;="&amp;A1181,user_list!G:G,"&gt;="&amp;A1181)</f>
        <v>1.2631578947368421E-2</v>
      </c>
      <c r="C1181">
        <f>SUMIFS(user_list!P:P,user_list!F:F,"&lt;="&amp;A1181,user_list!G:G,"&gt;="&amp;A1181)</f>
        <v>3.1578947368421047E-2</v>
      </c>
      <c r="D1181">
        <f>SUMIFS(user_list!O:O,user_list!F:F,"&lt;="&amp;A1181,user_list!G:G,"&gt;="&amp;A1181,user_list!I:I,days!G1181)+SUMIFS(user_list!O:O,user_list!F:F,"&lt;="&amp;A1181,user_list!G:G,"&gt;="&amp;A1181,user_list!I:I,days!G1181-1)</f>
        <v>0</v>
      </c>
      <c r="E1181" s="26">
        <f>COUNTIF(user_list!G:G,A1181)</f>
        <v>0</v>
      </c>
      <c r="F1181" s="48">
        <f t="shared" si="36"/>
        <v>3</v>
      </c>
      <c r="G1181" s="48">
        <f t="shared" si="37"/>
        <v>2018</v>
      </c>
    </row>
    <row r="1182" spans="1:7" x14ac:dyDescent="0.3">
      <c r="A1182" s="51">
        <v>43185</v>
      </c>
      <c r="B1182">
        <f>SUMIFS(user_list!O:O,user_list!F:F,"&lt;="&amp;A1182,user_list!G:G,"&gt;="&amp;A1182)</f>
        <v>1.2631578947368421E-2</v>
      </c>
      <c r="C1182">
        <f>SUMIFS(user_list!P:P,user_list!F:F,"&lt;="&amp;A1182,user_list!G:G,"&gt;="&amp;A1182)</f>
        <v>3.1578947368421047E-2</v>
      </c>
      <c r="D1182">
        <f>SUMIFS(user_list!O:O,user_list!F:F,"&lt;="&amp;A1182,user_list!G:G,"&gt;="&amp;A1182,user_list!I:I,days!G1182)+SUMIFS(user_list!O:O,user_list!F:F,"&lt;="&amp;A1182,user_list!G:G,"&gt;="&amp;A1182,user_list!I:I,days!G1182-1)</f>
        <v>0</v>
      </c>
      <c r="E1182" s="26">
        <f>COUNTIF(user_list!G:G,A1182)</f>
        <v>0</v>
      </c>
      <c r="F1182" s="48">
        <f t="shared" si="36"/>
        <v>3</v>
      </c>
      <c r="G1182" s="48">
        <f t="shared" si="37"/>
        <v>2018</v>
      </c>
    </row>
    <row r="1183" spans="1:7" x14ac:dyDescent="0.3">
      <c r="A1183" s="51">
        <v>43186</v>
      </c>
      <c r="B1183">
        <f>SUMIFS(user_list!O:O,user_list!F:F,"&lt;="&amp;A1183,user_list!G:G,"&gt;="&amp;A1183)</f>
        <v>1.2631578947368421E-2</v>
      </c>
      <c r="C1183">
        <f>SUMIFS(user_list!P:P,user_list!F:F,"&lt;="&amp;A1183,user_list!G:G,"&gt;="&amp;A1183)</f>
        <v>3.1578947368421047E-2</v>
      </c>
      <c r="D1183">
        <f>SUMIFS(user_list!O:O,user_list!F:F,"&lt;="&amp;A1183,user_list!G:G,"&gt;="&amp;A1183,user_list!I:I,days!G1183)+SUMIFS(user_list!O:O,user_list!F:F,"&lt;="&amp;A1183,user_list!G:G,"&gt;="&amp;A1183,user_list!I:I,days!G1183-1)</f>
        <v>0</v>
      </c>
      <c r="E1183" s="26">
        <f>COUNTIF(user_list!G:G,A1183)</f>
        <v>0</v>
      </c>
      <c r="F1183" s="48">
        <f t="shared" si="36"/>
        <v>3</v>
      </c>
      <c r="G1183" s="48">
        <f t="shared" si="37"/>
        <v>2018</v>
      </c>
    </row>
    <row r="1184" spans="1:7" x14ac:dyDescent="0.3">
      <c r="A1184" s="51">
        <v>43187</v>
      </c>
      <c r="B1184">
        <f>SUMIFS(user_list!O:O,user_list!F:F,"&lt;="&amp;A1184,user_list!G:G,"&gt;="&amp;A1184)</f>
        <v>1.2631578947368421E-2</v>
      </c>
      <c r="C1184">
        <f>SUMIFS(user_list!P:P,user_list!F:F,"&lt;="&amp;A1184,user_list!G:G,"&gt;="&amp;A1184)</f>
        <v>3.1578947368421047E-2</v>
      </c>
      <c r="D1184">
        <f>SUMIFS(user_list!O:O,user_list!F:F,"&lt;="&amp;A1184,user_list!G:G,"&gt;="&amp;A1184,user_list!I:I,days!G1184)+SUMIFS(user_list!O:O,user_list!F:F,"&lt;="&amp;A1184,user_list!G:G,"&gt;="&amp;A1184,user_list!I:I,days!G1184-1)</f>
        <v>0</v>
      </c>
      <c r="E1184" s="26">
        <f>COUNTIF(user_list!G:G,A1184)</f>
        <v>0</v>
      </c>
      <c r="F1184" s="48">
        <f t="shared" si="36"/>
        <v>3</v>
      </c>
      <c r="G1184" s="48">
        <f t="shared" si="37"/>
        <v>2018</v>
      </c>
    </row>
    <row r="1185" spans="1:7" x14ac:dyDescent="0.3">
      <c r="A1185" s="51">
        <v>43188</v>
      </c>
      <c r="B1185">
        <f>SUMIFS(user_list!O:O,user_list!F:F,"&lt;="&amp;A1185,user_list!G:G,"&gt;="&amp;A1185)</f>
        <v>1.2631578947368421E-2</v>
      </c>
      <c r="C1185">
        <f>SUMIFS(user_list!P:P,user_list!F:F,"&lt;="&amp;A1185,user_list!G:G,"&gt;="&amp;A1185)</f>
        <v>3.1578947368421047E-2</v>
      </c>
      <c r="D1185">
        <f>SUMIFS(user_list!O:O,user_list!F:F,"&lt;="&amp;A1185,user_list!G:G,"&gt;="&amp;A1185,user_list!I:I,days!G1185)+SUMIFS(user_list!O:O,user_list!F:F,"&lt;="&amp;A1185,user_list!G:G,"&gt;="&amp;A1185,user_list!I:I,days!G1185-1)</f>
        <v>0</v>
      </c>
      <c r="E1185" s="26">
        <f>COUNTIF(user_list!G:G,A1185)</f>
        <v>0</v>
      </c>
      <c r="F1185" s="48">
        <f t="shared" si="36"/>
        <v>3</v>
      </c>
      <c r="G1185" s="48">
        <f t="shared" si="37"/>
        <v>2018</v>
      </c>
    </row>
    <row r="1186" spans="1:7" x14ac:dyDescent="0.3">
      <c r="A1186" s="51">
        <v>43189</v>
      </c>
      <c r="B1186">
        <f>SUMIFS(user_list!O:O,user_list!F:F,"&lt;="&amp;A1186,user_list!G:G,"&gt;="&amp;A1186)</f>
        <v>1.2631578947368421E-2</v>
      </c>
      <c r="C1186">
        <f>SUMIFS(user_list!P:P,user_list!F:F,"&lt;="&amp;A1186,user_list!G:G,"&gt;="&amp;A1186)</f>
        <v>3.1578947368421047E-2</v>
      </c>
      <c r="D1186">
        <f>SUMIFS(user_list!O:O,user_list!F:F,"&lt;="&amp;A1186,user_list!G:G,"&gt;="&amp;A1186,user_list!I:I,days!G1186)+SUMIFS(user_list!O:O,user_list!F:F,"&lt;="&amp;A1186,user_list!G:G,"&gt;="&amp;A1186,user_list!I:I,days!G1186-1)</f>
        <v>0</v>
      </c>
      <c r="E1186" s="26">
        <f>COUNTIF(user_list!G:G,A1186)</f>
        <v>0</v>
      </c>
      <c r="F1186" s="48">
        <f t="shared" si="36"/>
        <v>3</v>
      </c>
      <c r="G1186" s="48">
        <f t="shared" si="37"/>
        <v>2018</v>
      </c>
    </row>
    <row r="1187" spans="1:7" x14ac:dyDescent="0.3">
      <c r="A1187" s="51">
        <v>43190</v>
      </c>
      <c r="B1187">
        <f>SUMIFS(user_list!O:O,user_list!F:F,"&lt;="&amp;A1187,user_list!G:G,"&gt;="&amp;A1187)</f>
        <v>1.2631578947368421E-2</v>
      </c>
      <c r="C1187">
        <f>SUMIFS(user_list!P:P,user_list!F:F,"&lt;="&amp;A1187,user_list!G:G,"&gt;="&amp;A1187)</f>
        <v>3.1578947368421047E-2</v>
      </c>
      <c r="D1187">
        <f>SUMIFS(user_list!O:O,user_list!F:F,"&lt;="&amp;A1187,user_list!G:G,"&gt;="&amp;A1187,user_list!I:I,days!G1187)+SUMIFS(user_list!O:O,user_list!F:F,"&lt;="&amp;A1187,user_list!G:G,"&gt;="&amp;A1187,user_list!I:I,days!G1187-1)</f>
        <v>0</v>
      </c>
      <c r="E1187" s="26">
        <f>COUNTIF(user_list!G:G,A1187)</f>
        <v>0</v>
      </c>
      <c r="F1187" s="48">
        <f t="shared" si="36"/>
        <v>3</v>
      </c>
      <c r="G1187" s="48">
        <f t="shared" si="37"/>
        <v>2018</v>
      </c>
    </row>
    <row r="1188" spans="1:7" x14ac:dyDescent="0.3">
      <c r="A1188" s="51">
        <v>43191</v>
      </c>
      <c r="B1188">
        <f>SUMIFS(user_list!O:O,user_list!F:F,"&lt;="&amp;A1188,user_list!G:G,"&gt;="&amp;A1188)</f>
        <v>0.33763157894736845</v>
      </c>
      <c r="C1188">
        <f>SUMIFS(user_list!P:P,user_list!F:F,"&lt;="&amp;A1188,user_list!G:G,"&gt;="&amp;A1188)</f>
        <v>0.84407894736842104</v>
      </c>
      <c r="D1188">
        <f>SUMIFS(user_list!O:O,user_list!F:F,"&lt;="&amp;A1188,user_list!G:G,"&gt;="&amp;A1188,user_list!I:I,days!G1188)+SUMIFS(user_list!O:O,user_list!F:F,"&lt;="&amp;A1188,user_list!G:G,"&gt;="&amp;A1188,user_list!I:I,days!G1188-1)</f>
        <v>0</v>
      </c>
      <c r="E1188" s="26">
        <f>COUNTIF(user_list!G:G,A1188)</f>
        <v>0</v>
      </c>
      <c r="F1188" s="48">
        <f t="shared" si="36"/>
        <v>4</v>
      </c>
      <c r="G1188" s="48">
        <f t="shared" si="37"/>
        <v>2018</v>
      </c>
    </row>
    <row r="1189" spans="1:7" x14ac:dyDescent="0.3">
      <c r="A1189" s="51">
        <v>43192</v>
      </c>
      <c r="B1189">
        <f>SUMIFS(user_list!O:O,user_list!F:F,"&lt;="&amp;A1189,user_list!G:G,"&gt;="&amp;A1189)</f>
        <v>0.33763157894736845</v>
      </c>
      <c r="C1189">
        <f>SUMIFS(user_list!P:P,user_list!F:F,"&lt;="&amp;A1189,user_list!G:G,"&gt;="&amp;A1189)</f>
        <v>0.84407894736842104</v>
      </c>
      <c r="D1189">
        <f>SUMIFS(user_list!O:O,user_list!F:F,"&lt;="&amp;A1189,user_list!G:G,"&gt;="&amp;A1189,user_list!I:I,days!G1189)+SUMIFS(user_list!O:O,user_list!F:F,"&lt;="&amp;A1189,user_list!G:G,"&gt;="&amp;A1189,user_list!I:I,days!G1189-1)</f>
        <v>0</v>
      </c>
      <c r="E1189" s="26">
        <f>COUNTIF(user_list!G:G,A1189)</f>
        <v>0</v>
      </c>
      <c r="F1189" s="48">
        <f t="shared" si="36"/>
        <v>4</v>
      </c>
      <c r="G1189" s="48">
        <f t="shared" si="37"/>
        <v>2018</v>
      </c>
    </row>
    <row r="1190" spans="1:7" x14ac:dyDescent="0.3">
      <c r="A1190" s="51">
        <v>43193</v>
      </c>
      <c r="B1190">
        <f>SUMIFS(user_list!O:O,user_list!F:F,"&lt;="&amp;A1190,user_list!G:G,"&gt;="&amp;A1190)</f>
        <v>0.33763157894736845</v>
      </c>
      <c r="C1190">
        <f>SUMIFS(user_list!P:P,user_list!F:F,"&lt;="&amp;A1190,user_list!G:G,"&gt;="&amp;A1190)</f>
        <v>0.84407894736842104</v>
      </c>
      <c r="D1190">
        <f>SUMIFS(user_list!O:O,user_list!F:F,"&lt;="&amp;A1190,user_list!G:G,"&gt;="&amp;A1190,user_list!I:I,days!G1190)+SUMIFS(user_list!O:O,user_list!F:F,"&lt;="&amp;A1190,user_list!G:G,"&gt;="&amp;A1190,user_list!I:I,days!G1190-1)</f>
        <v>0</v>
      </c>
      <c r="E1190" s="26">
        <f>COUNTIF(user_list!G:G,A1190)</f>
        <v>0</v>
      </c>
      <c r="F1190" s="48">
        <f t="shared" si="36"/>
        <v>4</v>
      </c>
      <c r="G1190" s="48">
        <f t="shared" si="37"/>
        <v>2018</v>
      </c>
    </row>
    <row r="1191" spans="1:7" x14ac:dyDescent="0.3">
      <c r="A1191" s="51">
        <v>43194</v>
      </c>
      <c r="B1191">
        <f>SUMIFS(user_list!O:O,user_list!F:F,"&lt;="&amp;A1191,user_list!G:G,"&gt;="&amp;A1191)</f>
        <v>0.33763157894736845</v>
      </c>
      <c r="C1191">
        <f>SUMIFS(user_list!P:P,user_list!F:F,"&lt;="&amp;A1191,user_list!G:G,"&gt;="&amp;A1191)</f>
        <v>0.84407894736842104</v>
      </c>
      <c r="D1191">
        <f>SUMIFS(user_list!O:O,user_list!F:F,"&lt;="&amp;A1191,user_list!G:G,"&gt;="&amp;A1191,user_list!I:I,days!G1191)+SUMIFS(user_list!O:O,user_list!F:F,"&lt;="&amp;A1191,user_list!G:G,"&gt;="&amp;A1191,user_list!I:I,days!G1191-1)</f>
        <v>0</v>
      </c>
      <c r="E1191" s="26">
        <f>COUNTIF(user_list!G:G,A1191)</f>
        <v>0</v>
      </c>
      <c r="F1191" s="48">
        <f t="shared" si="36"/>
        <v>4</v>
      </c>
      <c r="G1191" s="48">
        <f t="shared" si="37"/>
        <v>2018</v>
      </c>
    </row>
    <row r="1192" spans="1:7" x14ac:dyDescent="0.3">
      <c r="A1192" s="51">
        <v>43195</v>
      </c>
      <c r="B1192">
        <f>SUMIFS(user_list!O:O,user_list!F:F,"&lt;="&amp;A1192,user_list!G:G,"&gt;="&amp;A1192)</f>
        <v>0.33763157894736845</v>
      </c>
      <c r="C1192">
        <f>SUMIFS(user_list!P:P,user_list!F:F,"&lt;="&amp;A1192,user_list!G:G,"&gt;="&amp;A1192)</f>
        <v>0.84407894736842104</v>
      </c>
      <c r="D1192">
        <f>SUMIFS(user_list!O:O,user_list!F:F,"&lt;="&amp;A1192,user_list!G:G,"&gt;="&amp;A1192,user_list!I:I,days!G1192)+SUMIFS(user_list!O:O,user_list!F:F,"&lt;="&amp;A1192,user_list!G:G,"&gt;="&amp;A1192,user_list!I:I,days!G1192-1)</f>
        <v>0</v>
      </c>
      <c r="E1192" s="26">
        <f>COUNTIF(user_list!G:G,A1192)</f>
        <v>0</v>
      </c>
      <c r="F1192" s="48">
        <f t="shared" si="36"/>
        <v>4</v>
      </c>
      <c r="G1192" s="48">
        <f t="shared" si="37"/>
        <v>2018</v>
      </c>
    </row>
    <row r="1193" spans="1:7" x14ac:dyDescent="0.3">
      <c r="A1193" s="51">
        <v>43196</v>
      </c>
      <c r="B1193">
        <f>SUMIFS(user_list!O:O,user_list!F:F,"&lt;="&amp;A1193,user_list!G:G,"&gt;="&amp;A1193)</f>
        <v>0.33763157894736845</v>
      </c>
      <c r="C1193">
        <f>SUMIFS(user_list!P:P,user_list!F:F,"&lt;="&amp;A1193,user_list!G:G,"&gt;="&amp;A1193)</f>
        <v>0.84407894736842104</v>
      </c>
      <c r="D1193">
        <f>SUMIFS(user_list!O:O,user_list!F:F,"&lt;="&amp;A1193,user_list!G:G,"&gt;="&amp;A1193,user_list!I:I,days!G1193)+SUMIFS(user_list!O:O,user_list!F:F,"&lt;="&amp;A1193,user_list!G:G,"&gt;="&amp;A1193,user_list!I:I,days!G1193-1)</f>
        <v>0</v>
      </c>
      <c r="E1193" s="26">
        <f>COUNTIF(user_list!G:G,A1193)</f>
        <v>0</v>
      </c>
      <c r="F1193" s="48">
        <f t="shared" si="36"/>
        <v>4</v>
      </c>
      <c r="G1193" s="48">
        <f t="shared" si="37"/>
        <v>2018</v>
      </c>
    </row>
    <row r="1194" spans="1:7" x14ac:dyDescent="0.3">
      <c r="A1194" s="51">
        <v>43197</v>
      </c>
      <c r="B1194">
        <f>SUMIFS(user_list!O:O,user_list!F:F,"&lt;="&amp;A1194,user_list!G:G,"&gt;="&amp;A1194)</f>
        <v>0.33763157894736845</v>
      </c>
      <c r="C1194">
        <f>SUMIFS(user_list!P:P,user_list!F:F,"&lt;="&amp;A1194,user_list!G:G,"&gt;="&amp;A1194)</f>
        <v>0.84407894736842104</v>
      </c>
      <c r="D1194">
        <f>SUMIFS(user_list!O:O,user_list!F:F,"&lt;="&amp;A1194,user_list!G:G,"&gt;="&amp;A1194,user_list!I:I,days!G1194)+SUMIFS(user_list!O:O,user_list!F:F,"&lt;="&amp;A1194,user_list!G:G,"&gt;="&amp;A1194,user_list!I:I,days!G1194-1)</f>
        <v>0</v>
      </c>
      <c r="E1194" s="26">
        <f>COUNTIF(user_list!G:G,A1194)</f>
        <v>0</v>
      </c>
      <c r="F1194" s="48">
        <f t="shared" si="36"/>
        <v>4</v>
      </c>
      <c r="G1194" s="48">
        <f t="shared" si="37"/>
        <v>2018</v>
      </c>
    </row>
    <row r="1195" spans="1:7" x14ac:dyDescent="0.3">
      <c r="A1195" s="51">
        <v>43198</v>
      </c>
      <c r="B1195">
        <f>SUMIFS(user_list!O:O,user_list!F:F,"&lt;="&amp;A1195,user_list!G:G,"&gt;="&amp;A1195)</f>
        <v>0.33763157894736845</v>
      </c>
      <c r="C1195">
        <f>SUMIFS(user_list!P:P,user_list!F:F,"&lt;="&amp;A1195,user_list!G:G,"&gt;="&amp;A1195)</f>
        <v>0.84407894736842104</v>
      </c>
      <c r="D1195">
        <f>SUMIFS(user_list!O:O,user_list!F:F,"&lt;="&amp;A1195,user_list!G:G,"&gt;="&amp;A1195,user_list!I:I,days!G1195)+SUMIFS(user_list!O:O,user_list!F:F,"&lt;="&amp;A1195,user_list!G:G,"&gt;="&amp;A1195,user_list!I:I,days!G1195-1)</f>
        <v>0</v>
      </c>
      <c r="E1195" s="26">
        <f>COUNTIF(user_list!G:G,A1195)</f>
        <v>0</v>
      </c>
      <c r="F1195" s="48">
        <f t="shared" si="36"/>
        <v>4</v>
      </c>
      <c r="G1195" s="48">
        <f t="shared" si="37"/>
        <v>2018</v>
      </c>
    </row>
    <row r="1196" spans="1:7" x14ac:dyDescent="0.3">
      <c r="A1196" s="51">
        <v>43199</v>
      </c>
      <c r="B1196">
        <f>SUMIFS(user_list!O:O,user_list!F:F,"&lt;="&amp;A1196,user_list!G:G,"&gt;="&amp;A1196)</f>
        <v>0.33763157894736845</v>
      </c>
      <c r="C1196">
        <f>SUMIFS(user_list!P:P,user_list!F:F,"&lt;="&amp;A1196,user_list!G:G,"&gt;="&amp;A1196)</f>
        <v>0.84407894736842104</v>
      </c>
      <c r="D1196">
        <f>SUMIFS(user_list!O:O,user_list!F:F,"&lt;="&amp;A1196,user_list!G:G,"&gt;="&amp;A1196,user_list!I:I,days!G1196)+SUMIFS(user_list!O:O,user_list!F:F,"&lt;="&amp;A1196,user_list!G:G,"&gt;="&amp;A1196,user_list!I:I,days!G1196-1)</f>
        <v>0</v>
      </c>
      <c r="E1196" s="26">
        <f>COUNTIF(user_list!G:G,A1196)</f>
        <v>0</v>
      </c>
      <c r="F1196" s="48">
        <f t="shared" si="36"/>
        <v>4</v>
      </c>
      <c r="G1196" s="48">
        <f t="shared" si="37"/>
        <v>2018</v>
      </c>
    </row>
    <row r="1197" spans="1:7" x14ac:dyDescent="0.3">
      <c r="A1197" s="51">
        <v>43200</v>
      </c>
      <c r="B1197">
        <f>SUMIFS(user_list!O:O,user_list!F:F,"&lt;="&amp;A1197,user_list!G:G,"&gt;="&amp;A1197)</f>
        <v>0.33763157894736845</v>
      </c>
      <c r="C1197">
        <f>SUMIFS(user_list!P:P,user_list!F:F,"&lt;="&amp;A1197,user_list!G:G,"&gt;="&amp;A1197)</f>
        <v>0.84407894736842104</v>
      </c>
      <c r="D1197">
        <f>SUMIFS(user_list!O:O,user_list!F:F,"&lt;="&amp;A1197,user_list!G:G,"&gt;="&amp;A1197,user_list!I:I,days!G1197)+SUMIFS(user_list!O:O,user_list!F:F,"&lt;="&amp;A1197,user_list!G:G,"&gt;="&amp;A1197,user_list!I:I,days!G1197-1)</f>
        <v>0</v>
      </c>
      <c r="E1197" s="26">
        <f>COUNTIF(user_list!G:G,A1197)</f>
        <v>0</v>
      </c>
      <c r="F1197" s="48">
        <f t="shared" si="36"/>
        <v>4</v>
      </c>
      <c r="G1197" s="48">
        <f t="shared" si="37"/>
        <v>2018</v>
      </c>
    </row>
    <row r="1198" spans="1:7" x14ac:dyDescent="0.3">
      <c r="A1198" s="51">
        <v>43201</v>
      </c>
      <c r="B1198">
        <f>SUMIFS(user_list!O:O,user_list!F:F,"&lt;="&amp;A1198,user_list!G:G,"&gt;="&amp;A1198)</f>
        <v>0.33763157894736845</v>
      </c>
      <c r="C1198">
        <f>SUMIFS(user_list!P:P,user_list!F:F,"&lt;="&amp;A1198,user_list!G:G,"&gt;="&amp;A1198)</f>
        <v>0.84407894736842104</v>
      </c>
      <c r="D1198">
        <f>SUMIFS(user_list!O:O,user_list!F:F,"&lt;="&amp;A1198,user_list!G:G,"&gt;="&amp;A1198,user_list!I:I,days!G1198)+SUMIFS(user_list!O:O,user_list!F:F,"&lt;="&amp;A1198,user_list!G:G,"&gt;="&amp;A1198,user_list!I:I,days!G1198-1)</f>
        <v>0</v>
      </c>
      <c r="E1198" s="26">
        <f>COUNTIF(user_list!G:G,A1198)</f>
        <v>0</v>
      </c>
      <c r="F1198" s="48">
        <f t="shared" si="36"/>
        <v>4</v>
      </c>
      <c r="G1198" s="48">
        <f t="shared" si="37"/>
        <v>2018</v>
      </c>
    </row>
    <row r="1199" spans="1:7" x14ac:dyDescent="0.3">
      <c r="A1199" s="51">
        <v>43202</v>
      </c>
      <c r="B1199">
        <f>SUMIFS(user_list!O:O,user_list!F:F,"&lt;="&amp;A1199,user_list!G:G,"&gt;="&amp;A1199)</f>
        <v>0.33763157894736845</v>
      </c>
      <c r="C1199">
        <f>SUMIFS(user_list!P:P,user_list!F:F,"&lt;="&amp;A1199,user_list!G:G,"&gt;="&amp;A1199)</f>
        <v>0.84407894736842104</v>
      </c>
      <c r="D1199">
        <f>SUMIFS(user_list!O:O,user_list!F:F,"&lt;="&amp;A1199,user_list!G:G,"&gt;="&amp;A1199,user_list!I:I,days!G1199)+SUMIFS(user_list!O:O,user_list!F:F,"&lt;="&amp;A1199,user_list!G:G,"&gt;="&amp;A1199,user_list!I:I,days!G1199-1)</f>
        <v>0</v>
      </c>
      <c r="E1199" s="26">
        <f>COUNTIF(user_list!G:G,A1199)</f>
        <v>0</v>
      </c>
      <c r="F1199" s="48">
        <f t="shared" si="36"/>
        <v>4</v>
      </c>
      <c r="G1199" s="48">
        <f t="shared" si="37"/>
        <v>2018</v>
      </c>
    </row>
    <row r="1200" spans="1:7" x14ac:dyDescent="0.3">
      <c r="A1200" s="51">
        <v>43203</v>
      </c>
      <c r="B1200">
        <f>SUMIFS(user_list!O:O,user_list!F:F,"&lt;="&amp;A1200,user_list!G:G,"&gt;="&amp;A1200)</f>
        <v>0.33763157894736845</v>
      </c>
      <c r="C1200">
        <f>SUMIFS(user_list!P:P,user_list!F:F,"&lt;="&amp;A1200,user_list!G:G,"&gt;="&amp;A1200)</f>
        <v>0.84407894736842104</v>
      </c>
      <c r="D1200">
        <f>SUMIFS(user_list!O:O,user_list!F:F,"&lt;="&amp;A1200,user_list!G:G,"&gt;="&amp;A1200,user_list!I:I,days!G1200)+SUMIFS(user_list!O:O,user_list!F:F,"&lt;="&amp;A1200,user_list!G:G,"&gt;="&amp;A1200,user_list!I:I,days!G1200-1)</f>
        <v>0</v>
      </c>
      <c r="E1200" s="26">
        <f>COUNTIF(user_list!G:G,A1200)</f>
        <v>0</v>
      </c>
      <c r="F1200" s="48">
        <f t="shared" si="36"/>
        <v>4</v>
      </c>
      <c r="G1200" s="48">
        <f t="shared" si="37"/>
        <v>2018</v>
      </c>
    </row>
    <row r="1201" spans="1:7" x14ac:dyDescent="0.3">
      <c r="A1201" s="51">
        <v>43204</v>
      </c>
      <c r="B1201">
        <f>SUMIFS(user_list!O:O,user_list!F:F,"&lt;="&amp;A1201,user_list!G:G,"&gt;="&amp;A1201)</f>
        <v>0.33763157894736845</v>
      </c>
      <c r="C1201">
        <f>SUMIFS(user_list!P:P,user_list!F:F,"&lt;="&amp;A1201,user_list!G:G,"&gt;="&amp;A1201)</f>
        <v>0.84407894736842104</v>
      </c>
      <c r="D1201">
        <f>SUMIFS(user_list!O:O,user_list!F:F,"&lt;="&amp;A1201,user_list!G:G,"&gt;="&amp;A1201,user_list!I:I,days!G1201)+SUMIFS(user_list!O:O,user_list!F:F,"&lt;="&amp;A1201,user_list!G:G,"&gt;="&amp;A1201,user_list!I:I,days!G1201-1)</f>
        <v>0</v>
      </c>
      <c r="E1201" s="26">
        <f>COUNTIF(user_list!G:G,A1201)</f>
        <v>0</v>
      </c>
      <c r="F1201" s="48">
        <f t="shared" si="36"/>
        <v>4</v>
      </c>
      <c r="G1201" s="48">
        <f t="shared" si="37"/>
        <v>2018</v>
      </c>
    </row>
    <row r="1202" spans="1:7" x14ac:dyDescent="0.3">
      <c r="A1202" s="51">
        <v>43205</v>
      </c>
      <c r="B1202">
        <f>SUMIFS(user_list!O:O,user_list!F:F,"&lt;="&amp;A1202,user_list!G:G,"&gt;="&amp;A1202)</f>
        <v>0.33763157894736845</v>
      </c>
      <c r="C1202">
        <f>SUMIFS(user_list!P:P,user_list!F:F,"&lt;="&amp;A1202,user_list!G:G,"&gt;="&amp;A1202)</f>
        <v>0.84407894736842104</v>
      </c>
      <c r="D1202">
        <f>SUMIFS(user_list!O:O,user_list!F:F,"&lt;="&amp;A1202,user_list!G:G,"&gt;="&amp;A1202,user_list!I:I,days!G1202)+SUMIFS(user_list!O:O,user_list!F:F,"&lt;="&amp;A1202,user_list!G:G,"&gt;="&amp;A1202,user_list!I:I,days!G1202-1)</f>
        <v>0</v>
      </c>
      <c r="E1202" s="26">
        <f>COUNTIF(user_list!G:G,A1202)</f>
        <v>0</v>
      </c>
      <c r="F1202" s="48">
        <f t="shared" si="36"/>
        <v>4</v>
      </c>
      <c r="G1202" s="48">
        <f t="shared" si="37"/>
        <v>2018</v>
      </c>
    </row>
    <row r="1203" spans="1:7" x14ac:dyDescent="0.3">
      <c r="A1203" s="51">
        <v>43206</v>
      </c>
      <c r="B1203">
        <f>SUMIFS(user_list!O:O,user_list!F:F,"&lt;="&amp;A1203,user_list!G:G,"&gt;="&amp;A1203)</f>
        <v>0.33763157894736845</v>
      </c>
      <c r="C1203">
        <f>SUMIFS(user_list!P:P,user_list!F:F,"&lt;="&amp;A1203,user_list!G:G,"&gt;="&amp;A1203)</f>
        <v>0.84407894736842104</v>
      </c>
      <c r="D1203">
        <f>SUMIFS(user_list!O:O,user_list!F:F,"&lt;="&amp;A1203,user_list!G:G,"&gt;="&amp;A1203,user_list!I:I,days!G1203)+SUMIFS(user_list!O:O,user_list!F:F,"&lt;="&amp;A1203,user_list!G:G,"&gt;="&amp;A1203,user_list!I:I,days!G1203-1)</f>
        <v>0</v>
      </c>
      <c r="E1203" s="26">
        <f>COUNTIF(user_list!G:G,A1203)</f>
        <v>1</v>
      </c>
      <c r="F1203" s="48">
        <f t="shared" si="36"/>
        <v>4</v>
      </c>
      <c r="G1203" s="48">
        <f t="shared" si="37"/>
        <v>2018</v>
      </c>
    </row>
    <row r="1204" spans="1:7" x14ac:dyDescent="0.3">
      <c r="A1204" s="51">
        <v>43207</v>
      </c>
      <c r="B1204">
        <f>SUMIFS(user_list!O:O,user_list!F:F,"&lt;="&amp;A1204,user_list!G:G,"&gt;="&amp;A1204)</f>
        <v>0.20429824561403512</v>
      </c>
      <c r="C1204">
        <f>SUMIFS(user_list!P:P,user_list!F:F,"&lt;="&amp;A1204,user_list!G:G,"&gt;="&amp;A1204)</f>
        <v>0.53157894736842104</v>
      </c>
      <c r="D1204">
        <f>SUMIFS(user_list!O:O,user_list!F:F,"&lt;="&amp;A1204,user_list!G:G,"&gt;="&amp;A1204,user_list!I:I,days!G1204)+SUMIFS(user_list!O:O,user_list!F:F,"&lt;="&amp;A1204,user_list!G:G,"&gt;="&amp;A1204,user_list!I:I,days!G1204-1)</f>
        <v>0</v>
      </c>
      <c r="E1204" s="26">
        <f>COUNTIF(user_list!G:G,A1204)</f>
        <v>0</v>
      </c>
      <c r="F1204" s="48">
        <f t="shared" si="36"/>
        <v>4</v>
      </c>
      <c r="G1204" s="48">
        <f t="shared" si="37"/>
        <v>2018</v>
      </c>
    </row>
    <row r="1205" spans="1:7" x14ac:dyDescent="0.3">
      <c r="A1205" s="51">
        <v>43208</v>
      </c>
      <c r="B1205">
        <f>SUMIFS(user_list!O:O,user_list!F:F,"&lt;="&amp;A1205,user_list!G:G,"&gt;="&amp;A1205)</f>
        <v>0.20429824561403512</v>
      </c>
      <c r="C1205">
        <f>SUMIFS(user_list!P:P,user_list!F:F,"&lt;="&amp;A1205,user_list!G:G,"&gt;="&amp;A1205)</f>
        <v>0.53157894736842104</v>
      </c>
      <c r="D1205">
        <f>SUMIFS(user_list!O:O,user_list!F:F,"&lt;="&amp;A1205,user_list!G:G,"&gt;="&amp;A1205,user_list!I:I,days!G1205)+SUMIFS(user_list!O:O,user_list!F:F,"&lt;="&amp;A1205,user_list!G:G,"&gt;="&amp;A1205,user_list!I:I,days!G1205-1)</f>
        <v>0</v>
      </c>
      <c r="E1205" s="26">
        <f>COUNTIF(user_list!G:G,A1205)</f>
        <v>0</v>
      </c>
      <c r="F1205" s="48">
        <f t="shared" si="36"/>
        <v>4</v>
      </c>
      <c r="G1205" s="48">
        <f t="shared" si="37"/>
        <v>2018</v>
      </c>
    </row>
    <row r="1206" spans="1:7" x14ac:dyDescent="0.3">
      <c r="A1206" s="51">
        <v>43209</v>
      </c>
      <c r="B1206">
        <f>SUMIFS(user_list!O:O,user_list!F:F,"&lt;="&amp;A1206,user_list!G:G,"&gt;="&amp;A1206)</f>
        <v>0.20429824561403512</v>
      </c>
      <c r="C1206">
        <f>SUMIFS(user_list!P:P,user_list!F:F,"&lt;="&amp;A1206,user_list!G:G,"&gt;="&amp;A1206)</f>
        <v>0.53157894736842104</v>
      </c>
      <c r="D1206">
        <f>SUMIFS(user_list!O:O,user_list!F:F,"&lt;="&amp;A1206,user_list!G:G,"&gt;="&amp;A1206,user_list!I:I,days!G1206)+SUMIFS(user_list!O:O,user_list!F:F,"&lt;="&amp;A1206,user_list!G:G,"&gt;="&amp;A1206,user_list!I:I,days!G1206-1)</f>
        <v>0</v>
      </c>
      <c r="E1206" s="26">
        <f>COUNTIF(user_list!G:G,A1206)</f>
        <v>0</v>
      </c>
      <c r="F1206" s="48">
        <f t="shared" si="36"/>
        <v>4</v>
      </c>
      <c r="G1206" s="48">
        <f t="shared" si="37"/>
        <v>2018</v>
      </c>
    </row>
    <row r="1207" spans="1:7" x14ac:dyDescent="0.3">
      <c r="A1207" s="51">
        <v>43210</v>
      </c>
      <c r="B1207">
        <f>SUMIFS(user_list!O:O,user_list!F:F,"&lt;="&amp;A1207,user_list!G:G,"&gt;="&amp;A1207)</f>
        <v>0.20429824561403512</v>
      </c>
      <c r="C1207">
        <f>SUMIFS(user_list!P:P,user_list!F:F,"&lt;="&amp;A1207,user_list!G:G,"&gt;="&amp;A1207)</f>
        <v>0.53157894736842104</v>
      </c>
      <c r="D1207">
        <f>SUMIFS(user_list!O:O,user_list!F:F,"&lt;="&amp;A1207,user_list!G:G,"&gt;="&amp;A1207,user_list!I:I,days!G1207)+SUMIFS(user_list!O:O,user_list!F:F,"&lt;="&amp;A1207,user_list!G:G,"&gt;="&amp;A1207,user_list!I:I,days!G1207-1)</f>
        <v>0</v>
      </c>
      <c r="E1207" s="26">
        <f>COUNTIF(user_list!G:G,A1207)</f>
        <v>0</v>
      </c>
      <c r="F1207" s="48">
        <f t="shared" si="36"/>
        <v>4</v>
      </c>
      <c r="G1207" s="48">
        <f t="shared" si="37"/>
        <v>2018</v>
      </c>
    </row>
    <row r="1208" spans="1:7" x14ac:dyDescent="0.3">
      <c r="A1208" s="51">
        <v>43211</v>
      </c>
      <c r="B1208">
        <f>SUMIFS(user_list!O:O,user_list!F:F,"&lt;="&amp;A1208,user_list!G:G,"&gt;="&amp;A1208)</f>
        <v>0.20429824561403512</v>
      </c>
      <c r="C1208">
        <f>SUMIFS(user_list!P:P,user_list!F:F,"&lt;="&amp;A1208,user_list!G:G,"&gt;="&amp;A1208)</f>
        <v>0.53157894736842104</v>
      </c>
      <c r="D1208">
        <f>SUMIFS(user_list!O:O,user_list!F:F,"&lt;="&amp;A1208,user_list!G:G,"&gt;="&amp;A1208,user_list!I:I,days!G1208)+SUMIFS(user_list!O:O,user_list!F:F,"&lt;="&amp;A1208,user_list!G:G,"&gt;="&amp;A1208,user_list!I:I,days!G1208-1)</f>
        <v>0</v>
      </c>
      <c r="E1208" s="26">
        <f>COUNTIF(user_list!G:G,A1208)</f>
        <v>0</v>
      </c>
      <c r="F1208" s="48">
        <f t="shared" si="36"/>
        <v>4</v>
      </c>
      <c r="G1208" s="48">
        <f t="shared" si="37"/>
        <v>2018</v>
      </c>
    </row>
    <row r="1209" spans="1:7" x14ac:dyDescent="0.3">
      <c r="A1209" s="51">
        <v>43212</v>
      </c>
      <c r="B1209">
        <f>SUMIFS(user_list!O:O,user_list!F:F,"&lt;="&amp;A1209,user_list!G:G,"&gt;="&amp;A1209)</f>
        <v>0.20429824561403512</v>
      </c>
      <c r="C1209">
        <f>SUMIFS(user_list!P:P,user_list!F:F,"&lt;="&amp;A1209,user_list!G:G,"&gt;="&amp;A1209)</f>
        <v>0.53157894736842104</v>
      </c>
      <c r="D1209">
        <f>SUMIFS(user_list!O:O,user_list!F:F,"&lt;="&amp;A1209,user_list!G:G,"&gt;="&amp;A1209,user_list!I:I,days!G1209)+SUMIFS(user_list!O:O,user_list!F:F,"&lt;="&amp;A1209,user_list!G:G,"&gt;="&amp;A1209,user_list!I:I,days!G1209-1)</f>
        <v>0</v>
      </c>
      <c r="E1209" s="26">
        <f>COUNTIF(user_list!G:G,A1209)</f>
        <v>0</v>
      </c>
      <c r="F1209" s="48">
        <f t="shared" si="36"/>
        <v>4</v>
      </c>
      <c r="G1209" s="48">
        <f t="shared" si="37"/>
        <v>2018</v>
      </c>
    </row>
    <row r="1210" spans="1:7" x14ac:dyDescent="0.3">
      <c r="A1210" s="51">
        <v>43213</v>
      </c>
      <c r="B1210">
        <f>SUMIFS(user_list!O:O,user_list!F:F,"&lt;="&amp;A1210,user_list!G:G,"&gt;="&amp;A1210)</f>
        <v>0.20429824561403512</v>
      </c>
      <c r="C1210">
        <f>SUMIFS(user_list!P:P,user_list!F:F,"&lt;="&amp;A1210,user_list!G:G,"&gt;="&amp;A1210)</f>
        <v>0.53157894736842104</v>
      </c>
      <c r="D1210">
        <f>SUMIFS(user_list!O:O,user_list!F:F,"&lt;="&amp;A1210,user_list!G:G,"&gt;="&amp;A1210,user_list!I:I,days!G1210)+SUMIFS(user_list!O:O,user_list!F:F,"&lt;="&amp;A1210,user_list!G:G,"&gt;="&amp;A1210,user_list!I:I,days!G1210-1)</f>
        <v>0</v>
      </c>
      <c r="E1210" s="26">
        <f>COUNTIF(user_list!G:G,A1210)</f>
        <v>0</v>
      </c>
      <c r="F1210" s="48">
        <f t="shared" si="36"/>
        <v>4</v>
      </c>
      <c r="G1210" s="48">
        <f t="shared" si="37"/>
        <v>2018</v>
      </c>
    </row>
    <row r="1211" spans="1:7" x14ac:dyDescent="0.3">
      <c r="A1211" s="51">
        <v>43214</v>
      </c>
      <c r="B1211">
        <f>SUMIFS(user_list!O:O,user_list!F:F,"&lt;="&amp;A1211,user_list!G:G,"&gt;="&amp;A1211)</f>
        <v>0.20429824561403512</v>
      </c>
      <c r="C1211">
        <f>SUMIFS(user_list!P:P,user_list!F:F,"&lt;="&amp;A1211,user_list!G:G,"&gt;="&amp;A1211)</f>
        <v>0.53157894736842104</v>
      </c>
      <c r="D1211">
        <f>SUMIFS(user_list!O:O,user_list!F:F,"&lt;="&amp;A1211,user_list!G:G,"&gt;="&amp;A1211,user_list!I:I,days!G1211)+SUMIFS(user_list!O:O,user_list!F:F,"&lt;="&amp;A1211,user_list!G:G,"&gt;="&amp;A1211,user_list!I:I,days!G1211-1)</f>
        <v>0</v>
      </c>
      <c r="E1211" s="26">
        <f>COUNTIF(user_list!G:G,A1211)</f>
        <v>1</v>
      </c>
      <c r="F1211" s="48">
        <f t="shared" si="36"/>
        <v>4</v>
      </c>
      <c r="G1211" s="48">
        <f t="shared" si="37"/>
        <v>2018</v>
      </c>
    </row>
    <row r="1212" spans="1:7" x14ac:dyDescent="0.3">
      <c r="A1212" s="51">
        <v>43215</v>
      </c>
      <c r="B1212">
        <f>SUMIFS(user_list!O:O,user_list!F:F,"&lt;="&amp;A1212,user_list!G:G,"&gt;="&amp;A1212)</f>
        <v>1.2631578947368421E-2</v>
      </c>
      <c r="C1212">
        <f>SUMIFS(user_list!P:P,user_list!F:F,"&lt;="&amp;A1212,user_list!G:G,"&gt;="&amp;A1212)</f>
        <v>3.1578947368421047E-2</v>
      </c>
      <c r="D1212">
        <f>SUMIFS(user_list!O:O,user_list!F:F,"&lt;="&amp;A1212,user_list!G:G,"&gt;="&amp;A1212,user_list!I:I,days!G1212)+SUMIFS(user_list!O:O,user_list!F:F,"&lt;="&amp;A1212,user_list!G:G,"&gt;="&amp;A1212,user_list!I:I,days!G1212-1)</f>
        <v>0</v>
      </c>
      <c r="E1212" s="26">
        <f>COUNTIF(user_list!G:G,A1212)</f>
        <v>0</v>
      </c>
      <c r="F1212" s="48">
        <f t="shared" si="36"/>
        <v>4</v>
      </c>
      <c r="G1212" s="48">
        <f t="shared" si="37"/>
        <v>2018</v>
      </c>
    </row>
    <row r="1213" spans="1:7" x14ac:dyDescent="0.3">
      <c r="A1213" s="51">
        <v>43216</v>
      </c>
      <c r="B1213">
        <f>SUMIFS(user_list!O:O,user_list!F:F,"&lt;="&amp;A1213,user_list!G:G,"&gt;="&amp;A1213)</f>
        <v>1.2631578947368421E-2</v>
      </c>
      <c r="C1213">
        <f>SUMIFS(user_list!P:P,user_list!F:F,"&lt;="&amp;A1213,user_list!G:G,"&gt;="&amp;A1213)</f>
        <v>3.1578947368421047E-2</v>
      </c>
      <c r="D1213">
        <f>SUMIFS(user_list!O:O,user_list!F:F,"&lt;="&amp;A1213,user_list!G:G,"&gt;="&amp;A1213,user_list!I:I,days!G1213)+SUMIFS(user_list!O:O,user_list!F:F,"&lt;="&amp;A1213,user_list!G:G,"&gt;="&amp;A1213,user_list!I:I,days!G1213-1)</f>
        <v>0</v>
      </c>
      <c r="E1213" s="26">
        <f>COUNTIF(user_list!G:G,A1213)</f>
        <v>0</v>
      </c>
      <c r="F1213" s="48">
        <f t="shared" si="36"/>
        <v>4</v>
      </c>
      <c r="G1213" s="48">
        <f t="shared" si="37"/>
        <v>2018</v>
      </c>
    </row>
    <row r="1214" spans="1:7" x14ac:dyDescent="0.3">
      <c r="A1214" s="51">
        <v>43217</v>
      </c>
      <c r="B1214">
        <f>SUMIFS(user_list!O:O,user_list!F:F,"&lt;="&amp;A1214,user_list!G:G,"&gt;="&amp;A1214)</f>
        <v>1.2631578947368421E-2</v>
      </c>
      <c r="C1214">
        <f>SUMIFS(user_list!P:P,user_list!F:F,"&lt;="&amp;A1214,user_list!G:G,"&gt;="&amp;A1214)</f>
        <v>3.1578947368421047E-2</v>
      </c>
      <c r="D1214">
        <f>SUMIFS(user_list!O:O,user_list!F:F,"&lt;="&amp;A1214,user_list!G:G,"&gt;="&amp;A1214,user_list!I:I,days!G1214)+SUMIFS(user_list!O:O,user_list!F:F,"&lt;="&amp;A1214,user_list!G:G,"&gt;="&amp;A1214,user_list!I:I,days!G1214-1)</f>
        <v>0</v>
      </c>
      <c r="E1214" s="26">
        <f>COUNTIF(user_list!G:G,A1214)</f>
        <v>0</v>
      </c>
      <c r="F1214" s="48">
        <f t="shared" si="36"/>
        <v>4</v>
      </c>
      <c r="G1214" s="48">
        <f t="shared" si="37"/>
        <v>2018</v>
      </c>
    </row>
    <row r="1215" spans="1:7" x14ac:dyDescent="0.3">
      <c r="A1215" s="51">
        <v>43218</v>
      </c>
      <c r="B1215">
        <f>SUMIFS(user_list!O:O,user_list!F:F,"&lt;="&amp;A1215,user_list!G:G,"&gt;="&amp;A1215)</f>
        <v>1.2631578947368421E-2</v>
      </c>
      <c r="C1215">
        <f>SUMIFS(user_list!P:P,user_list!F:F,"&lt;="&amp;A1215,user_list!G:G,"&gt;="&amp;A1215)</f>
        <v>3.1578947368421047E-2</v>
      </c>
      <c r="D1215">
        <f>SUMIFS(user_list!O:O,user_list!F:F,"&lt;="&amp;A1215,user_list!G:G,"&gt;="&amp;A1215,user_list!I:I,days!G1215)+SUMIFS(user_list!O:O,user_list!F:F,"&lt;="&amp;A1215,user_list!G:G,"&gt;="&amp;A1215,user_list!I:I,days!G1215-1)</f>
        <v>0</v>
      </c>
      <c r="E1215" s="26">
        <f>COUNTIF(user_list!G:G,A1215)</f>
        <v>0</v>
      </c>
      <c r="F1215" s="48">
        <f t="shared" si="36"/>
        <v>4</v>
      </c>
      <c r="G1215" s="48">
        <f t="shared" si="37"/>
        <v>2018</v>
      </c>
    </row>
    <row r="1216" spans="1:7" x14ac:dyDescent="0.3">
      <c r="A1216" s="51">
        <v>43219</v>
      </c>
      <c r="B1216">
        <f>SUMIFS(user_list!O:O,user_list!F:F,"&lt;="&amp;A1216,user_list!G:G,"&gt;="&amp;A1216)</f>
        <v>1.2631578947368421E-2</v>
      </c>
      <c r="C1216">
        <f>SUMIFS(user_list!P:P,user_list!F:F,"&lt;="&amp;A1216,user_list!G:G,"&gt;="&amp;A1216)</f>
        <v>3.1578947368421047E-2</v>
      </c>
      <c r="D1216">
        <f>SUMIFS(user_list!O:O,user_list!F:F,"&lt;="&amp;A1216,user_list!G:G,"&gt;="&amp;A1216,user_list!I:I,days!G1216)+SUMIFS(user_list!O:O,user_list!F:F,"&lt;="&amp;A1216,user_list!G:G,"&gt;="&amp;A1216,user_list!I:I,days!G1216-1)</f>
        <v>0</v>
      </c>
      <c r="E1216" s="26">
        <f>COUNTIF(user_list!G:G,A1216)</f>
        <v>0</v>
      </c>
      <c r="F1216" s="48">
        <f t="shared" si="36"/>
        <v>4</v>
      </c>
      <c r="G1216" s="48">
        <f t="shared" si="37"/>
        <v>2018</v>
      </c>
    </row>
    <row r="1217" spans="1:7" x14ac:dyDescent="0.3">
      <c r="A1217" s="51">
        <v>43220</v>
      </c>
      <c r="B1217">
        <f>SUMIFS(user_list!O:O,user_list!F:F,"&lt;="&amp;A1217,user_list!G:G,"&gt;="&amp;A1217)</f>
        <v>1.2631578947368421E-2</v>
      </c>
      <c r="C1217">
        <f>SUMIFS(user_list!P:P,user_list!F:F,"&lt;="&amp;A1217,user_list!G:G,"&gt;="&amp;A1217)</f>
        <v>3.1578947368421047E-2</v>
      </c>
      <c r="D1217">
        <f>SUMIFS(user_list!O:O,user_list!F:F,"&lt;="&amp;A1217,user_list!G:G,"&gt;="&amp;A1217,user_list!I:I,days!G1217)+SUMIFS(user_list!O:O,user_list!F:F,"&lt;="&amp;A1217,user_list!G:G,"&gt;="&amp;A1217,user_list!I:I,days!G1217-1)</f>
        <v>0</v>
      </c>
      <c r="E1217" s="26">
        <f>COUNTIF(user_list!G:G,A1217)</f>
        <v>0</v>
      </c>
      <c r="F1217" s="48">
        <f t="shared" si="36"/>
        <v>4</v>
      </c>
      <c r="G1217" s="48">
        <f t="shared" si="37"/>
        <v>2018</v>
      </c>
    </row>
    <row r="1218" spans="1:7" x14ac:dyDescent="0.3">
      <c r="A1218" s="51">
        <v>43221</v>
      </c>
      <c r="B1218">
        <f>SUMIFS(user_list!O:O,user_list!F:F,"&lt;="&amp;A1218,user_list!G:G,"&gt;="&amp;A1218)</f>
        <v>1.2631578947368421E-2</v>
      </c>
      <c r="C1218">
        <f>SUMIFS(user_list!P:P,user_list!F:F,"&lt;="&amp;A1218,user_list!G:G,"&gt;="&amp;A1218)</f>
        <v>3.1578947368421047E-2</v>
      </c>
      <c r="D1218">
        <f>SUMIFS(user_list!O:O,user_list!F:F,"&lt;="&amp;A1218,user_list!G:G,"&gt;="&amp;A1218,user_list!I:I,days!G1218)+SUMIFS(user_list!O:O,user_list!F:F,"&lt;="&amp;A1218,user_list!G:G,"&gt;="&amp;A1218,user_list!I:I,days!G1218-1)</f>
        <v>0</v>
      </c>
      <c r="E1218" s="26">
        <f>COUNTIF(user_list!G:G,A1218)</f>
        <v>0</v>
      </c>
      <c r="F1218" s="48">
        <f t="shared" ref="F1218:F1281" si="38">MONTH(A1218)</f>
        <v>5</v>
      </c>
      <c r="G1218" s="48">
        <f t="shared" ref="G1218:G1281" si="39">YEAR(A1218)</f>
        <v>2018</v>
      </c>
    </row>
    <row r="1219" spans="1:7" x14ac:dyDescent="0.3">
      <c r="A1219" s="51">
        <v>43222</v>
      </c>
      <c r="B1219">
        <f>SUMIFS(user_list!O:O,user_list!F:F,"&lt;="&amp;A1219,user_list!G:G,"&gt;="&amp;A1219)</f>
        <v>1.2631578947368421E-2</v>
      </c>
      <c r="C1219">
        <f>SUMIFS(user_list!P:P,user_list!F:F,"&lt;="&amp;A1219,user_list!G:G,"&gt;="&amp;A1219)</f>
        <v>3.1578947368421047E-2</v>
      </c>
      <c r="D1219">
        <f>SUMIFS(user_list!O:O,user_list!F:F,"&lt;="&amp;A1219,user_list!G:G,"&gt;="&amp;A1219,user_list!I:I,days!G1219)+SUMIFS(user_list!O:O,user_list!F:F,"&lt;="&amp;A1219,user_list!G:G,"&gt;="&amp;A1219,user_list!I:I,days!G1219-1)</f>
        <v>0</v>
      </c>
      <c r="E1219" s="26">
        <f>COUNTIF(user_list!G:G,A1219)</f>
        <v>0</v>
      </c>
      <c r="F1219" s="48">
        <f t="shared" si="38"/>
        <v>5</v>
      </c>
      <c r="G1219" s="48">
        <f t="shared" si="39"/>
        <v>2018</v>
      </c>
    </row>
    <row r="1220" spans="1:7" x14ac:dyDescent="0.3">
      <c r="A1220" s="51">
        <v>43223</v>
      </c>
      <c r="B1220">
        <f>SUMIFS(user_list!O:O,user_list!F:F,"&lt;="&amp;A1220,user_list!G:G,"&gt;="&amp;A1220)</f>
        <v>1.2631578947368421E-2</v>
      </c>
      <c r="C1220">
        <f>SUMIFS(user_list!P:P,user_list!F:F,"&lt;="&amp;A1220,user_list!G:G,"&gt;="&amp;A1220)</f>
        <v>3.1578947368421047E-2</v>
      </c>
      <c r="D1220">
        <f>SUMIFS(user_list!O:O,user_list!F:F,"&lt;="&amp;A1220,user_list!G:G,"&gt;="&amp;A1220,user_list!I:I,days!G1220)+SUMIFS(user_list!O:O,user_list!F:F,"&lt;="&amp;A1220,user_list!G:G,"&gt;="&amp;A1220,user_list!I:I,days!G1220-1)</f>
        <v>0</v>
      </c>
      <c r="E1220" s="26">
        <f>COUNTIF(user_list!G:G,A1220)</f>
        <v>0</v>
      </c>
      <c r="F1220" s="48">
        <f t="shared" si="38"/>
        <v>5</v>
      </c>
      <c r="G1220" s="48">
        <f t="shared" si="39"/>
        <v>2018</v>
      </c>
    </row>
    <row r="1221" spans="1:7" x14ac:dyDescent="0.3">
      <c r="A1221" s="51">
        <v>43224</v>
      </c>
      <c r="B1221">
        <f>SUMIFS(user_list!O:O,user_list!F:F,"&lt;="&amp;A1221,user_list!G:G,"&gt;="&amp;A1221)</f>
        <v>1.2631578947368421E-2</v>
      </c>
      <c r="C1221">
        <f>SUMIFS(user_list!P:P,user_list!F:F,"&lt;="&amp;A1221,user_list!G:G,"&gt;="&amp;A1221)</f>
        <v>3.1578947368421047E-2</v>
      </c>
      <c r="D1221">
        <f>SUMIFS(user_list!O:O,user_list!F:F,"&lt;="&amp;A1221,user_list!G:G,"&gt;="&amp;A1221,user_list!I:I,days!G1221)+SUMIFS(user_list!O:O,user_list!F:F,"&lt;="&amp;A1221,user_list!G:G,"&gt;="&amp;A1221,user_list!I:I,days!G1221-1)</f>
        <v>0</v>
      </c>
      <c r="E1221" s="26">
        <f>COUNTIF(user_list!G:G,A1221)</f>
        <v>0</v>
      </c>
      <c r="F1221" s="48">
        <f t="shared" si="38"/>
        <v>5</v>
      </c>
      <c r="G1221" s="48">
        <f t="shared" si="39"/>
        <v>2018</v>
      </c>
    </row>
    <row r="1222" spans="1:7" x14ac:dyDescent="0.3">
      <c r="A1222" s="51">
        <v>43225</v>
      </c>
      <c r="B1222">
        <f>SUMIFS(user_list!O:O,user_list!F:F,"&lt;="&amp;A1222,user_list!G:G,"&gt;="&amp;A1222)</f>
        <v>1.2631578947368421E-2</v>
      </c>
      <c r="C1222">
        <f>SUMIFS(user_list!P:P,user_list!F:F,"&lt;="&amp;A1222,user_list!G:G,"&gt;="&amp;A1222)</f>
        <v>3.1578947368421047E-2</v>
      </c>
      <c r="D1222">
        <f>SUMIFS(user_list!O:O,user_list!F:F,"&lt;="&amp;A1222,user_list!G:G,"&gt;="&amp;A1222,user_list!I:I,days!G1222)+SUMIFS(user_list!O:O,user_list!F:F,"&lt;="&amp;A1222,user_list!G:G,"&gt;="&amp;A1222,user_list!I:I,days!G1222-1)</f>
        <v>0</v>
      </c>
      <c r="E1222" s="26">
        <f>COUNTIF(user_list!G:G,A1222)</f>
        <v>0</v>
      </c>
      <c r="F1222" s="48">
        <f t="shared" si="38"/>
        <v>5</v>
      </c>
      <c r="G1222" s="48">
        <f t="shared" si="39"/>
        <v>2018</v>
      </c>
    </row>
    <row r="1223" spans="1:7" x14ac:dyDescent="0.3">
      <c r="A1223" s="51">
        <v>43226</v>
      </c>
      <c r="B1223">
        <f>SUMIFS(user_list!O:O,user_list!F:F,"&lt;="&amp;A1223,user_list!G:G,"&gt;="&amp;A1223)</f>
        <v>1.2631578947368421E-2</v>
      </c>
      <c r="C1223">
        <f>SUMIFS(user_list!P:P,user_list!F:F,"&lt;="&amp;A1223,user_list!G:G,"&gt;="&amp;A1223)</f>
        <v>3.1578947368421047E-2</v>
      </c>
      <c r="D1223">
        <f>SUMIFS(user_list!O:O,user_list!F:F,"&lt;="&amp;A1223,user_list!G:G,"&gt;="&amp;A1223,user_list!I:I,days!G1223)+SUMIFS(user_list!O:O,user_list!F:F,"&lt;="&amp;A1223,user_list!G:G,"&gt;="&amp;A1223,user_list!I:I,days!G1223-1)</f>
        <v>0</v>
      </c>
      <c r="E1223" s="26">
        <f>COUNTIF(user_list!G:G,A1223)</f>
        <v>0</v>
      </c>
      <c r="F1223" s="48">
        <f t="shared" si="38"/>
        <v>5</v>
      </c>
      <c r="G1223" s="48">
        <f t="shared" si="39"/>
        <v>2018</v>
      </c>
    </row>
    <row r="1224" spans="1:7" x14ac:dyDescent="0.3">
      <c r="A1224" s="51">
        <v>43227</v>
      </c>
      <c r="B1224">
        <f>SUMIFS(user_list!O:O,user_list!F:F,"&lt;="&amp;A1224,user_list!G:G,"&gt;="&amp;A1224)</f>
        <v>1.2631578947368421E-2</v>
      </c>
      <c r="C1224">
        <f>SUMIFS(user_list!P:P,user_list!F:F,"&lt;="&amp;A1224,user_list!G:G,"&gt;="&amp;A1224)</f>
        <v>3.1578947368421047E-2</v>
      </c>
      <c r="D1224">
        <f>SUMIFS(user_list!O:O,user_list!F:F,"&lt;="&amp;A1224,user_list!G:G,"&gt;="&amp;A1224,user_list!I:I,days!G1224)+SUMIFS(user_list!O:O,user_list!F:F,"&lt;="&amp;A1224,user_list!G:G,"&gt;="&amp;A1224,user_list!I:I,days!G1224-1)</f>
        <v>0</v>
      </c>
      <c r="E1224" s="26">
        <f>COUNTIF(user_list!G:G,A1224)</f>
        <v>0</v>
      </c>
      <c r="F1224" s="48">
        <f t="shared" si="38"/>
        <v>5</v>
      </c>
      <c r="G1224" s="48">
        <f t="shared" si="39"/>
        <v>2018</v>
      </c>
    </row>
    <row r="1225" spans="1:7" x14ac:dyDescent="0.3">
      <c r="A1225" s="51">
        <v>43228</v>
      </c>
      <c r="B1225">
        <f>SUMIFS(user_list!O:O,user_list!F:F,"&lt;="&amp;A1225,user_list!G:G,"&gt;="&amp;A1225)</f>
        <v>1.2631578947368421E-2</v>
      </c>
      <c r="C1225">
        <f>SUMIFS(user_list!P:P,user_list!F:F,"&lt;="&amp;A1225,user_list!G:G,"&gt;="&amp;A1225)</f>
        <v>3.1578947368421047E-2</v>
      </c>
      <c r="D1225">
        <f>SUMIFS(user_list!O:O,user_list!F:F,"&lt;="&amp;A1225,user_list!G:G,"&gt;="&amp;A1225,user_list!I:I,days!G1225)+SUMIFS(user_list!O:O,user_list!F:F,"&lt;="&amp;A1225,user_list!G:G,"&gt;="&amp;A1225,user_list!I:I,days!G1225-1)</f>
        <v>0</v>
      </c>
      <c r="E1225" s="26">
        <f>COUNTIF(user_list!G:G,A1225)</f>
        <v>0</v>
      </c>
      <c r="F1225" s="48">
        <f t="shared" si="38"/>
        <v>5</v>
      </c>
      <c r="G1225" s="48">
        <f t="shared" si="39"/>
        <v>2018</v>
      </c>
    </row>
    <row r="1226" spans="1:7" x14ac:dyDescent="0.3">
      <c r="A1226" s="51">
        <v>43229</v>
      </c>
      <c r="B1226">
        <f>SUMIFS(user_list!O:O,user_list!F:F,"&lt;="&amp;A1226,user_list!G:G,"&gt;="&amp;A1226)</f>
        <v>1.2631578947368421E-2</v>
      </c>
      <c r="C1226">
        <f>SUMIFS(user_list!P:P,user_list!F:F,"&lt;="&amp;A1226,user_list!G:G,"&gt;="&amp;A1226)</f>
        <v>3.1578947368421047E-2</v>
      </c>
      <c r="D1226">
        <f>SUMIFS(user_list!O:O,user_list!F:F,"&lt;="&amp;A1226,user_list!G:G,"&gt;="&amp;A1226,user_list!I:I,days!G1226)+SUMIFS(user_list!O:O,user_list!F:F,"&lt;="&amp;A1226,user_list!G:G,"&gt;="&amp;A1226,user_list!I:I,days!G1226-1)</f>
        <v>0</v>
      </c>
      <c r="E1226" s="26">
        <f>COUNTIF(user_list!G:G,A1226)</f>
        <v>0</v>
      </c>
      <c r="F1226" s="48">
        <f t="shared" si="38"/>
        <v>5</v>
      </c>
      <c r="G1226" s="48">
        <f t="shared" si="39"/>
        <v>2018</v>
      </c>
    </row>
    <row r="1227" spans="1:7" x14ac:dyDescent="0.3">
      <c r="A1227" s="51">
        <v>43230</v>
      </c>
      <c r="B1227">
        <f>SUMIFS(user_list!O:O,user_list!F:F,"&lt;="&amp;A1227,user_list!G:G,"&gt;="&amp;A1227)</f>
        <v>1.2631578947368421E-2</v>
      </c>
      <c r="C1227">
        <f>SUMIFS(user_list!P:P,user_list!F:F,"&lt;="&amp;A1227,user_list!G:G,"&gt;="&amp;A1227)</f>
        <v>3.1578947368421047E-2</v>
      </c>
      <c r="D1227">
        <f>SUMIFS(user_list!O:O,user_list!F:F,"&lt;="&amp;A1227,user_list!G:G,"&gt;="&amp;A1227,user_list!I:I,days!G1227)+SUMIFS(user_list!O:O,user_list!F:F,"&lt;="&amp;A1227,user_list!G:G,"&gt;="&amp;A1227,user_list!I:I,days!G1227-1)</f>
        <v>0</v>
      </c>
      <c r="E1227" s="26">
        <f>COUNTIF(user_list!G:G,A1227)</f>
        <v>0</v>
      </c>
      <c r="F1227" s="48">
        <f t="shared" si="38"/>
        <v>5</v>
      </c>
      <c r="G1227" s="48">
        <f t="shared" si="39"/>
        <v>2018</v>
      </c>
    </row>
    <row r="1228" spans="1:7" x14ac:dyDescent="0.3">
      <c r="A1228" s="51">
        <v>43231</v>
      </c>
      <c r="B1228">
        <f>SUMIFS(user_list!O:O,user_list!F:F,"&lt;="&amp;A1228,user_list!G:G,"&gt;="&amp;A1228)</f>
        <v>1.2631578947368421E-2</v>
      </c>
      <c r="C1228">
        <f>SUMIFS(user_list!P:P,user_list!F:F,"&lt;="&amp;A1228,user_list!G:G,"&gt;="&amp;A1228)</f>
        <v>3.1578947368421047E-2</v>
      </c>
      <c r="D1228">
        <f>SUMIFS(user_list!O:O,user_list!F:F,"&lt;="&amp;A1228,user_list!G:G,"&gt;="&amp;A1228,user_list!I:I,days!G1228)+SUMIFS(user_list!O:O,user_list!F:F,"&lt;="&amp;A1228,user_list!G:G,"&gt;="&amp;A1228,user_list!I:I,days!G1228-1)</f>
        <v>0</v>
      </c>
      <c r="E1228" s="26">
        <f>COUNTIF(user_list!G:G,A1228)</f>
        <v>0</v>
      </c>
      <c r="F1228" s="48">
        <f t="shared" si="38"/>
        <v>5</v>
      </c>
      <c r="G1228" s="48">
        <f t="shared" si="39"/>
        <v>2018</v>
      </c>
    </row>
    <row r="1229" spans="1:7" x14ac:dyDescent="0.3">
      <c r="A1229" s="51">
        <v>43232</v>
      </c>
      <c r="B1229">
        <f>SUMIFS(user_list!O:O,user_list!F:F,"&lt;="&amp;A1229,user_list!G:G,"&gt;="&amp;A1229)</f>
        <v>1.2631578947368421E-2</v>
      </c>
      <c r="C1229">
        <f>SUMIFS(user_list!P:P,user_list!F:F,"&lt;="&amp;A1229,user_list!G:G,"&gt;="&amp;A1229)</f>
        <v>3.1578947368421047E-2</v>
      </c>
      <c r="D1229">
        <f>SUMIFS(user_list!O:O,user_list!F:F,"&lt;="&amp;A1229,user_list!G:G,"&gt;="&amp;A1229,user_list!I:I,days!G1229)+SUMIFS(user_list!O:O,user_list!F:F,"&lt;="&amp;A1229,user_list!G:G,"&gt;="&amp;A1229,user_list!I:I,days!G1229-1)</f>
        <v>0</v>
      </c>
      <c r="E1229" s="26">
        <f>COUNTIF(user_list!G:G,A1229)</f>
        <v>0</v>
      </c>
      <c r="F1229" s="48">
        <f t="shared" si="38"/>
        <v>5</v>
      </c>
      <c r="G1229" s="48">
        <f t="shared" si="39"/>
        <v>2018</v>
      </c>
    </row>
    <row r="1230" spans="1:7" x14ac:dyDescent="0.3">
      <c r="A1230" s="51">
        <v>43233</v>
      </c>
      <c r="B1230">
        <f>SUMIFS(user_list!O:O,user_list!F:F,"&lt;="&amp;A1230,user_list!G:G,"&gt;="&amp;A1230)</f>
        <v>1.2631578947368421E-2</v>
      </c>
      <c r="C1230">
        <f>SUMIFS(user_list!P:P,user_list!F:F,"&lt;="&amp;A1230,user_list!G:G,"&gt;="&amp;A1230)</f>
        <v>3.1578947368421047E-2</v>
      </c>
      <c r="D1230">
        <f>SUMIFS(user_list!O:O,user_list!F:F,"&lt;="&amp;A1230,user_list!G:G,"&gt;="&amp;A1230,user_list!I:I,days!G1230)+SUMIFS(user_list!O:O,user_list!F:F,"&lt;="&amp;A1230,user_list!G:G,"&gt;="&amp;A1230,user_list!I:I,days!G1230-1)</f>
        <v>0</v>
      </c>
      <c r="E1230" s="26">
        <f>COUNTIF(user_list!G:G,A1230)</f>
        <v>0</v>
      </c>
      <c r="F1230" s="48">
        <f t="shared" si="38"/>
        <v>5</v>
      </c>
      <c r="G1230" s="48">
        <f t="shared" si="39"/>
        <v>2018</v>
      </c>
    </row>
    <row r="1231" spans="1:7" x14ac:dyDescent="0.3">
      <c r="A1231" s="51">
        <v>43234</v>
      </c>
      <c r="B1231">
        <f>SUMIFS(user_list!O:O,user_list!F:F,"&lt;="&amp;A1231,user_list!G:G,"&gt;="&amp;A1231)</f>
        <v>1.2631578947368421E-2</v>
      </c>
      <c r="C1231">
        <f>SUMIFS(user_list!P:P,user_list!F:F,"&lt;="&amp;A1231,user_list!G:G,"&gt;="&amp;A1231)</f>
        <v>3.1578947368421047E-2</v>
      </c>
      <c r="D1231">
        <f>SUMIFS(user_list!O:O,user_list!F:F,"&lt;="&amp;A1231,user_list!G:G,"&gt;="&amp;A1231,user_list!I:I,days!G1231)+SUMIFS(user_list!O:O,user_list!F:F,"&lt;="&amp;A1231,user_list!G:G,"&gt;="&amp;A1231,user_list!I:I,days!G1231-1)</f>
        <v>0</v>
      </c>
      <c r="E1231" s="26">
        <f>COUNTIF(user_list!G:G,A1231)</f>
        <v>0</v>
      </c>
      <c r="F1231" s="48">
        <f t="shared" si="38"/>
        <v>5</v>
      </c>
      <c r="G1231" s="48">
        <f t="shared" si="39"/>
        <v>2018</v>
      </c>
    </row>
    <row r="1232" spans="1:7" x14ac:dyDescent="0.3">
      <c r="A1232" s="51">
        <v>43235</v>
      </c>
      <c r="B1232">
        <f>SUMIFS(user_list!O:O,user_list!F:F,"&lt;="&amp;A1232,user_list!G:G,"&gt;="&amp;A1232)</f>
        <v>1.2631578947368421E-2</v>
      </c>
      <c r="C1232">
        <f>SUMIFS(user_list!P:P,user_list!F:F,"&lt;="&amp;A1232,user_list!G:G,"&gt;="&amp;A1232)</f>
        <v>3.1578947368421047E-2</v>
      </c>
      <c r="D1232">
        <f>SUMIFS(user_list!O:O,user_list!F:F,"&lt;="&amp;A1232,user_list!G:G,"&gt;="&amp;A1232,user_list!I:I,days!G1232)+SUMIFS(user_list!O:O,user_list!F:F,"&lt;="&amp;A1232,user_list!G:G,"&gt;="&amp;A1232,user_list!I:I,days!G1232-1)</f>
        <v>0</v>
      </c>
      <c r="E1232" s="26">
        <f>COUNTIF(user_list!G:G,A1232)</f>
        <v>0</v>
      </c>
      <c r="F1232" s="48">
        <f t="shared" si="38"/>
        <v>5</v>
      </c>
      <c r="G1232" s="48">
        <f t="shared" si="39"/>
        <v>2018</v>
      </c>
    </row>
    <row r="1233" spans="1:7" x14ac:dyDescent="0.3">
      <c r="A1233" s="51">
        <v>43236</v>
      </c>
      <c r="B1233">
        <f>SUMIFS(user_list!O:O,user_list!F:F,"&lt;="&amp;A1233,user_list!G:G,"&gt;="&amp;A1233)</f>
        <v>1.2631578947368421E-2</v>
      </c>
      <c r="C1233">
        <f>SUMIFS(user_list!P:P,user_list!F:F,"&lt;="&amp;A1233,user_list!G:G,"&gt;="&amp;A1233)</f>
        <v>3.1578947368421047E-2</v>
      </c>
      <c r="D1233">
        <f>SUMIFS(user_list!O:O,user_list!F:F,"&lt;="&amp;A1233,user_list!G:G,"&gt;="&amp;A1233,user_list!I:I,days!G1233)+SUMIFS(user_list!O:O,user_list!F:F,"&lt;="&amp;A1233,user_list!G:G,"&gt;="&amp;A1233,user_list!I:I,days!G1233-1)</f>
        <v>0</v>
      </c>
      <c r="E1233" s="26">
        <f>COUNTIF(user_list!G:G,A1233)</f>
        <v>0</v>
      </c>
      <c r="F1233" s="48">
        <f t="shared" si="38"/>
        <v>5</v>
      </c>
      <c r="G1233" s="48">
        <f t="shared" si="39"/>
        <v>2018</v>
      </c>
    </row>
    <row r="1234" spans="1:7" x14ac:dyDescent="0.3">
      <c r="A1234" s="51">
        <v>43237</v>
      </c>
      <c r="B1234">
        <f>SUMIFS(user_list!O:O,user_list!F:F,"&lt;="&amp;A1234,user_list!G:G,"&gt;="&amp;A1234)</f>
        <v>1.2631578947368421E-2</v>
      </c>
      <c r="C1234">
        <f>SUMIFS(user_list!P:P,user_list!F:F,"&lt;="&amp;A1234,user_list!G:G,"&gt;="&amp;A1234)</f>
        <v>3.1578947368421047E-2</v>
      </c>
      <c r="D1234">
        <f>SUMIFS(user_list!O:O,user_list!F:F,"&lt;="&amp;A1234,user_list!G:G,"&gt;="&amp;A1234,user_list!I:I,days!G1234)+SUMIFS(user_list!O:O,user_list!F:F,"&lt;="&amp;A1234,user_list!G:G,"&gt;="&amp;A1234,user_list!I:I,days!G1234-1)</f>
        <v>0</v>
      </c>
      <c r="E1234" s="26">
        <f>COUNTIF(user_list!G:G,A1234)</f>
        <v>0</v>
      </c>
      <c r="F1234" s="48">
        <f t="shared" si="38"/>
        <v>5</v>
      </c>
      <c r="G1234" s="48">
        <f t="shared" si="39"/>
        <v>2018</v>
      </c>
    </row>
    <row r="1235" spans="1:7" x14ac:dyDescent="0.3">
      <c r="A1235" s="51">
        <v>43238</v>
      </c>
      <c r="B1235">
        <f>SUMIFS(user_list!O:O,user_list!F:F,"&lt;="&amp;A1235,user_list!G:G,"&gt;="&amp;A1235)</f>
        <v>1.2631578947368421E-2</v>
      </c>
      <c r="C1235">
        <f>SUMIFS(user_list!P:P,user_list!F:F,"&lt;="&amp;A1235,user_list!G:G,"&gt;="&amp;A1235)</f>
        <v>3.1578947368421047E-2</v>
      </c>
      <c r="D1235">
        <f>SUMIFS(user_list!O:O,user_list!F:F,"&lt;="&amp;A1235,user_list!G:G,"&gt;="&amp;A1235,user_list!I:I,days!G1235)+SUMIFS(user_list!O:O,user_list!F:F,"&lt;="&amp;A1235,user_list!G:G,"&gt;="&amp;A1235,user_list!I:I,days!G1235-1)</f>
        <v>0</v>
      </c>
      <c r="E1235" s="26">
        <f>COUNTIF(user_list!G:G,A1235)</f>
        <v>0</v>
      </c>
      <c r="F1235" s="48">
        <f t="shared" si="38"/>
        <v>5</v>
      </c>
      <c r="G1235" s="48">
        <f t="shared" si="39"/>
        <v>2018</v>
      </c>
    </row>
    <row r="1236" spans="1:7" x14ac:dyDescent="0.3">
      <c r="A1236" s="51">
        <v>43239</v>
      </c>
      <c r="B1236">
        <f>SUMIFS(user_list!O:O,user_list!F:F,"&lt;="&amp;A1236,user_list!G:G,"&gt;="&amp;A1236)</f>
        <v>1.2631578947368421E-2</v>
      </c>
      <c r="C1236">
        <f>SUMIFS(user_list!P:P,user_list!F:F,"&lt;="&amp;A1236,user_list!G:G,"&gt;="&amp;A1236)</f>
        <v>3.1578947368421047E-2</v>
      </c>
      <c r="D1236">
        <f>SUMIFS(user_list!O:O,user_list!F:F,"&lt;="&amp;A1236,user_list!G:G,"&gt;="&amp;A1236,user_list!I:I,days!G1236)+SUMIFS(user_list!O:O,user_list!F:F,"&lt;="&amp;A1236,user_list!G:G,"&gt;="&amp;A1236,user_list!I:I,days!G1236-1)</f>
        <v>0</v>
      </c>
      <c r="E1236" s="26">
        <f>COUNTIF(user_list!G:G,A1236)</f>
        <v>0</v>
      </c>
      <c r="F1236" s="48">
        <f t="shared" si="38"/>
        <v>5</v>
      </c>
      <c r="G1236" s="48">
        <f t="shared" si="39"/>
        <v>2018</v>
      </c>
    </row>
    <row r="1237" spans="1:7" x14ac:dyDescent="0.3">
      <c r="A1237" s="51">
        <v>43240</v>
      </c>
      <c r="B1237">
        <f>SUMIFS(user_list!O:O,user_list!F:F,"&lt;="&amp;A1237,user_list!G:G,"&gt;="&amp;A1237)</f>
        <v>1.2631578947368421E-2</v>
      </c>
      <c r="C1237">
        <f>SUMIFS(user_list!P:P,user_list!F:F,"&lt;="&amp;A1237,user_list!G:G,"&gt;="&amp;A1237)</f>
        <v>3.1578947368421047E-2</v>
      </c>
      <c r="D1237">
        <f>SUMIFS(user_list!O:O,user_list!F:F,"&lt;="&amp;A1237,user_list!G:G,"&gt;="&amp;A1237,user_list!I:I,days!G1237)+SUMIFS(user_list!O:O,user_list!F:F,"&lt;="&amp;A1237,user_list!G:G,"&gt;="&amp;A1237,user_list!I:I,days!G1237-1)</f>
        <v>0</v>
      </c>
      <c r="E1237" s="26">
        <f>COUNTIF(user_list!G:G,A1237)</f>
        <v>0</v>
      </c>
      <c r="F1237" s="48">
        <f t="shared" si="38"/>
        <v>5</v>
      </c>
      <c r="G1237" s="48">
        <f t="shared" si="39"/>
        <v>2018</v>
      </c>
    </row>
    <row r="1238" spans="1:7" x14ac:dyDescent="0.3">
      <c r="A1238" s="51">
        <v>43241</v>
      </c>
      <c r="B1238">
        <f>SUMIFS(user_list!O:O,user_list!F:F,"&lt;="&amp;A1238,user_list!G:G,"&gt;="&amp;A1238)</f>
        <v>1.2631578947368421E-2</v>
      </c>
      <c r="C1238">
        <f>SUMIFS(user_list!P:P,user_list!F:F,"&lt;="&amp;A1238,user_list!G:G,"&gt;="&amp;A1238)</f>
        <v>3.1578947368421047E-2</v>
      </c>
      <c r="D1238">
        <f>SUMIFS(user_list!O:O,user_list!F:F,"&lt;="&amp;A1238,user_list!G:G,"&gt;="&amp;A1238,user_list!I:I,days!G1238)+SUMIFS(user_list!O:O,user_list!F:F,"&lt;="&amp;A1238,user_list!G:G,"&gt;="&amp;A1238,user_list!I:I,days!G1238-1)</f>
        <v>0</v>
      </c>
      <c r="E1238" s="26">
        <f>COUNTIF(user_list!G:G,A1238)</f>
        <v>0</v>
      </c>
      <c r="F1238" s="48">
        <f t="shared" si="38"/>
        <v>5</v>
      </c>
      <c r="G1238" s="48">
        <f t="shared" si="39"/>
        <v>2018</v>
      </c>
    </row>
    <row r="1239" spans="1:7" x14ac:dyDescent="0.3">
      <c r="A1239" s="51">
        <v>43242</v>
      </c>
      <c r="B1239">
        <f>SUMIFS(user_list!O:O,user_list!F:F,"&lt;="&amp;A1239,user_list!G:G,"&gt;="&amp;A1239)</f>
        <v>1.2631578947368421E-2</v>
      </c>
      <c r="C1239">
        <f>SUMIFS(user_list!P:P,user_list!F:F,"&lt;="&amp;A1239,user_list!G:G,"&gt;="&amp;A1239)</f>
        <v>3.1578947368421047E-2</v>
      </c>
      <c r="D1239">
        <f>SUMIFS(user_list!O:O,user_list!F:F,"&lt;="&amp;A1239,user_list!G:G,"&gt;="&amp;A1239,user_list!I:I,days!G1239)+SUMIFS(user_list!O:O,user_list!F:F,"&lt;="&amp;A1239,user_list!G:G,"&gt;="&amp;A1239,user_list!I:I,days!G1239-1)</f>
        <v>0</v>
      </c>
      <c r="E1239" s="26">
        <f>COUNTIF(user_list!G:G,A1239)</f>
        <v>0</v>
      </c>
      <c r="F1239" s="48">
        <f t="shared" si="38"/>
        <v>5</v>
      </c>
      <c r="G1239" s="48">
        <f t="shared" si="39"/>
        <v>2018</v>
      </c>
    </row>
    <row r="1240" spans="1:7" x14ac:dyDescent="0.3">
      <c r="A1240" s="51">
        <v>43243</v>
      </c>
      <c r="B1240">
        <f>SUMIFS(user_list!O:O,user_list!F:F,"&lt;="&amp;A1240,user_list!G:G,"&gt;="&amp;A1240)</f>
        <v>1.2631578947368421E-2</v>
      </c>
      <c r="C1240">
        <f>SUMIFS(user_list!P:P,user_list!F:F,"&lt;="&amp;A1240,user_list!G:G,"&gt;="&amp;A1240)</f>
        <v>3.1578947368421047E-2</v>
      </c>
      <c r="D1240">
        <f>SUMIFS(user_list!O:O,user_list!F:F,"&lt;="&amp;A1240,user_list!G:G,"&gt;="&amp;A1240,user_list!I:I,days!G1240)+SUMIFS(user_list!O:O,user_list!F:F,"&lt;="&amp;A1240,user_list!G:G,"&gt;="&amp;A1240,user_list!I:I,days!G1240-1)</f>
        <v>0</v>
      </c>
      <c r="E1240" s="26">
        <f>COUNTIF(user_list!G:G,A1240)</f>
        <v>0</v>
      </c>
      <c r="F1240" s="48">
        <f t="shared" si="38"/>
        <v>5</v>
      </c>
      <c r="G1240" s="48">
        <f t="shared" si="39"/>
        <v>2018</v>
      </c>
    </row>
    <row r="1241" spans="1:7" x14ac:dyDescent="0.3">
      <c r="A1241" s="51">
        <v>43244</v>
      </c>
      <c r="B1241">
        <f>SUMIFS(user_list!O:O,user_list!F:F,"&lt;="&amp;A1241,user_list!G:G,"&gt;="&amp;A1241)</f>
        <v>1.2631578947368421E-2</v>
      </c>
      <c r="C1241">
        <f>SUMIFS(user_list!P:P,user_list!F:F,"&lt;="&amp;A1241,user_list!G:G,"&gt;="&amp;A1241)</f>
        <v>3.1578947368421047E-2</v>
      </c>
      <c r="D1241">
        <f>SUMIFS(user_list!O:O,user_list!F:F,"&lt;="&amp;A1241,user_list!G:G,"&gt;="&amp;A1241,user_list!I:I,days!G1241)+SUMIFS(user_list!O:O,user_list!F:F,"&lt;="&amp;A1241,user_list!G:G,"&gt;="&amp;A1241,user_list!I:I,days!G1241-1)</f>
        <v>0</v>
      </c>
      <c r="E1241" s="26">
        <f>COUNTIF(user_list!G:G,A1241)</f>
        <v>0</v>
      </c>
      <c r="F1241" s="48">
        <f t="shared" si="38"/>
        <v>5</v>
      </c>
      <c r="G1241" s="48">
        <f t="shared" si="39"/>
        <v>2018</v>
      </c>
    </row>
    <row r="1242" spans="1:7" x14ac:dyDescent="0.3">
      <c r="A1242" s="51">
        <v>43245</v>
      </c>
      <c r="B1242">
        <f>SUMIFS(user_list!O:O,user_list!F:F,"&lt;="&amp;A1242,user_list!G:G,"&gt;="&amp;A1242)</f>
        <v>1.2631578947368421E-2</v>
      </c>
      <c r="C1242">
        <f>SUMIFS(user_list!P:P,user_list!F:F,"&lt;="&amp;A1242,user_list!G:G,"&gt;="&amp;A1242)</f>
        <v>3.1578947368421047E-2</v>
      </c>
      <c r="D1242">
        <f>SUMIFS(user_list!O:O,user_list!F:F,"&lt;="&amp;A1242,user_list!G:G,"&gt;="&amp;A1242,user_list!I:I,days!G1242)+SUMIFS(user_list!O:O,user_list!F:F,"&lt;="&amp;A1242,user_list!G:G,"&gt;="&amp;A1242,user_list!I:I,days!G1242-1)</f>
        <v>0</v>
      </c>
      <c r="E1242" s="26">
        <f>COUNTIF(user_list!G:G,A1242)</f>
        <v>0</v>
      </c>
      <c r="F1242" s="48">
        <f t="shared" si="38"/>
        <v>5</v>
      </c>
      <c r="G1242" s="48">
        <f t="shared" si="39"/>
        <v>2018</v>
      </c>
    </row>
    <row r="1243" spans="1:7" x14ac:dyDescent="0.3">
      <c r="A1243" s="51">
        <v>43246</v>
      </c>
      <c r="B1243">
        <f>SUMIFS(user_list!O:O,user_list!F:F,"&lt;="&amp;A1243,user_list!G:G,"&gt;="&amp;A1243)</f>
        <v>1.2631578947368421E-2</v>
      </c>
      <c r="C1243">
        <f>SUMIFS(user_list!P:P,user_list!F:F,"&lt;="&amp;A1243,user_list!G:G,"&gt;="&amp;A1243)</f>
        <v>3.1578947368421047E-2</v>
      </c>
      <c r="D1243">
        <f>SUMIFS(user_list!O:O,user_list!F:F,"&lt;="&amp;A1243,user_list!G:G,"&gt;="&amp;A1243,user_list!I:I,days!G1243)+SUMIFS(user_list!O:O,user_list!F:F,"&lt;="&amp;A1243,user_list!G:G,"&gt;="&amp;A1243,user_list!I:I,days!G1243-1)</f>
        <v>0</v>
      </c>
      <c r="E1243" s="26">
        <f>COUNTIF(user_list!G:G,A1243)</f>
        <v>0</v>
      </c>
      <c r="F1243" s="48">
        <f t="shared" si="38"/>
        <v>5</v>
      </c>
      <c r="G1243" s="48">
        <f t="shared" si="39"/>
        <v>2018</v>
      </c>
    </row>
    <row r="1244" spans="1:7" x14ac:dyDescent="0.3">
      <c r="A1244" s="51">
        <v>43247</v>
      </c>
      <c r="B1244">
        <f>SUMIFS(user_list!O:O,user_list!F:F,"&lt;="&amp;A1244,user_list!G:G,"&gt;="&amp;A1244)</f>
        <v>1.2631578947368421E-2</v>
      </c>
      <c r="C1244">
        <f>SUMIFS(user_list!P:P,user_list!F:F,"&lt;="&amp;A1244,user_list!G:G,"&gt;="&amp;A1244)</f>
        <v>3.1578947368421047E-2</v>
      </c>
      <c r="D1244">
        <f>SUMIFS(user_list!O:O,user_list!F:F,"&lt;="&amp;A1244,user_list!G:G,"&gt;="&amp;A1244,user_list!I:I,days!G1244)+SUMIFS(user_list!O:O,user_list!F:F,"&lt;="&amp;A1244,user_list!G:G,"&gt;="&amp;A1244,user_list!I:I,days!G1244-1)</f>
        <v>0</v>
      </c>
      <c r="E1244" s="26">
        <f>COUNTIF(user_list!G:G,A1244)</f>
        <v>0</v>
      </c>
      <c r="F1244" s="48">
        <f t="shared" si="38"/>
        <v>5</v>
      </c>
      <c r="G1244" s="48">
        <f t="shared" si="39"/>
        <v>2018</v>
      </c>
    </row>
    <row r="1245" spans="1:7" x14ac:dyDescent="0.3">
      <c r="A1245" s="51">
        <v>43248</v>
      </c>
      <c r="B1245">
        <f>SUMIFS(user_list!O:O,user_list!F:F,"&lt;="&amp;A1245,user_list!G:G,"&gt;="&amp;A1245)</f>
        <v>0.48535885167464116</v>
      </c>
      <c r="C1245">
        <f>SUMIFS(user_list!P:P,user_list!F:F,"&lt;="&amp;A1245,user_list!G:G,"&gt;="&amp;A1245)</f>
        <v>1.2133971291866033</v>
      </c>
      <c r="D1245">
        <f>SUMIFS(user_list!O:O,user_list!F:F,"&lt;="&amp;A1245,user_list!G:G,"&gt;="&amp;A1245,user_list!I:I,days!G1245)+SUMIFS(user_list!O:O,user_list!F:F,"&lt;="&amp;A1245,user_list!G:G,"&gt;="&amp;A1245,user_list!I:I,days!G1245-1)</f>
        <v>0</v>
      </c>
      <c r="E1245" s="26">
        <f>COUNTIF(user_list!G:G,A1245)</f>
        <v>0</v>
      </c>
      <c r="F1245" s="48">
        <f t="shared" si="38"/>
        <v>5</v>
      </c>
      <c r="G1245" s="48">
        <f t="shared" si="39"/>
        <v>2018</v>
      </c>
    </row>
    <row r="1246" spans="1:7" x14ac:dyDescent="0.3">
      <c r="A1246" s="51">
        <v>43249</v>
      </c>
      <c r="B1246">
        <f>SUMIFS(user_list!O:O,user_list!F:F,"&lt;="&amp;A1246,user_list!G:G,"&gt;="&amp;A1246)</f>
        <v>0.48535885167464116</v>
      </c>
      <c r="C1246">
        <f>SUMIFS(user_list!P:P,user_list!F:F,"&lt;="&amp;A1246,user_list!G:G,"&gt;="&amp;A1246)</f>
        <v>1.2133971291866033</v>
      </c>
      <c r="D1246">
        <f>SUMIFS(user_list!O:O,user_list!F:F,"&lt;="&amp;A1246,user_list!G:G,"&gt;="&amp;A1246,user_list!I:I,days!G1246)+SUMIFS(user_list!O:O,user_list!F:F,"&lt;="&amp;A1246,user_list!G:G,"&gt;="&amp;A1246,user_list!I:I,days!G1246-1)</f>
        <v>0</v>
      </c>
      <c r="E1246" s="26">
        <f>COUNTIF(user_list!G:G,A1246)</f>
        <v>0</v>
      </c>
      <c r="F1246" s="48">
        <f t="shared" si="38"/>
        <v>5</v>
      </c>
      <c r="G1246" s="48">
        <f t="shared" si="39"/>
        <v>2018</v>
      </c>
    </row>
    <row r="1247" spans="1:7" x14ac:dyDescent="0.3">
      <c r="A1247" s="51">
        <v>43250</v>
      </c>
      <c r="B1247">
        <f>SUMIFS(user_list!O:O,user_list!F:F,"&lt;="&amp;A1247,user_list!G:G,"&gt;="&amp;A1247)</f>
        <v>0.48535885167464116</v>
      </c>
      <c r="C1247">
        <f>SUMIFS(user_list!P:P,user_list!F:F,"&lt;="&amp;A1247,user_list!G:G,"&gt;="&amp;A1247)</f>
        <v>1.2133971291866033</v>
      </c>
      <c r="D1247">
        <f>SUMIFS(user_list!O:O,user_list!F:F,"&lt;="&amp;A1247,user_list!G:G,"&gt;="&amp;A1247,user_list!I:I,days!G1247)+SUMIFS(user_list!O:O,user_list!F:F,"&lt;="&amp;A1247,user_list!G:G,"&gt;="&amp;A1247,user_list!I:I,days!G1247-1)</f>
        <v>0</v>
      </c>
      <c r="E1247" s="26">
        <f>COUNTIF(user_list!G:G,A1247)</f>
        <v>0</v>
      </c>
      <c r="F1247" s="48">
        <f t="shared" si="38"/>
        <v>5</v>
      </c>
      <c r="G1247" s="48">
        <f t="shared" si="39"/>
        <v>2018</v>
      </c>
    </row>
    <row r="1248" spans="1:7" x14ac:dyDescent="0.3">
      <c r="A1248" s="51">
        <v>43251</v>
      </c>
      <c r="B1248">
        <f>SUMIFS(user_list!O:O,user_list!F:F,"&lt;="&amp;A1248,user_list!G:G,"&gt;="&amp;A1248)</f>
        <v>0.48535885167464116</v>
      </c>
      <c r="C1248">
        <f>SUMIFS(user_list!P:P,user_list!F:F,"&lt;="&amp;A1248,user_list!G:G,"&gt;="&amp;A1248)</f>
        <v>1.2133971291866033</v>
      </c>
      <c r="D1248">
        <f>SUMIFS(user_list!O:O,user_list!F:F,"&lt;="&amp;A1248,user_list!G:G,"&gt;="&amp;A1248,user_list!I:I,days!G1248)+SUMIFS(user_list!O:O,user_list!F:F,"&lt;="&amp;A1248,user_list!G:G,"&gt;="&amp;A1248,user_list!I:I,days!G1248-1)</f>
        <v>0</v>
      </c>
      <c r="E1248" s="26">
        <f>COUNTIF(user_list!G:G,A1248)</f>
        <v>0</v>
      </c>
      <c r="F1248" s="48">
        <f t="shared" si="38"/>
        <v>5</v>
      </c>
      <c r="G1248" s="48">
        <f t="shared" si="39"/>
        <v>2018</v>
      </c>
    </row>
    <row r="1249" spans="1:7" x14ac:dyDescent="0.3">
      <c r="A1249" s="51">
        <v>43252</v>
      </c>
      <c r="B1249">
        <f>SUMIFS(user_list!O:O,user_list!F:F,"&lt;="&amp;A1249,user_list!G:G,"&gt;="&amp;A1249)</f>
        <v>0.48535885167464116</v>
      </c>
      <c r="C1249">
        <f>SUMIFS(user_list!P:P,user_list!F:F,"&lt;="&amp;A1249,user_list!G:G,"&gt;="&amp;A1249)</f>
        <v>1.2133971291866033</v>
      </c>
      <c r="D1249">
        <f>SUMIFS(user_list!O:O,user_list!F:F,"&lt;="&amp;A1249,user_list!G:G,"&gt;="&amp;A1249,user_list!I:I,days!G1249)+SUMIFS(user_list!O:O,user_list!F:F,"&lt;="&amp;A1249,user_list!G:G,"&gt;="&amp;A1249,user_list!I:I,days!G1249-1)</f>
        <v>0</v>
      </c>
      <c r="E1249" s="26">
        <f>COUNTIF(user_list!G:G,A1249)</f>
        <v>0</v>
      </c>
      <c r="F1249" s="48">
        <f t="shared" si="38"/>
        <v>6</v>
      </c>
      <c r="G1249" s="48">
        <f t="shared" si="39"/>
        <v>2018</v>
      </c>
    </row>
    <row r="1250" spans="1:7" x14ac:dyDescent="0.3">
      <c r="A1250" s="51">
        <v>43253</v>
      </c>
      <c r="B1250">
        <f>SUMIFS(user_list!O:O,user_list!F:F,"&lt;="&amp;A1250,user_list!G:G,"&gt;="&amp;A1250)</f>
        <v>0.48535885167464116</v>
      </c>
      <c r="C1250">
        <f>SUMIFS(user_list!P:P,user_list!F:F,"&lt;="&amp;A1250,user_list!G:G,"&gt;="&amp;A1250)</f>
        <v>1.2133971291866033</v>
      </c>
      <c r="D1250">
        <f>SUMIFS(user_list!O:O,user_list!F:F,"&lt;="&amp;A1250,user_list!G:G,"&gt;="&amp;A1250,user_list!I:I,days!G1250)+SUMIFS(user_list!O:O,user_list!F:F,"&lt;="&amp;A1250,user_list!G:G,"&gt;="&amp;A1250,user_list!I:I,days!G1250-1)</f>
        <v>0</v>
      </c>
      <c r="E1250" s="26">
        <f>COUNTIF(user_list!G:G,A1250)</f>
        <v>0</v>
      </c>
      <c r="F1250" s="48">
        <f t="shared" si="38"/>
        <v>6</v>
      </c>
      <c r="G1250" s="48">
        <f t="shared" si="39"/>
        <v>2018</v>
      </c>
    </row>
    <row r="1251" spans="1:7" x14ac:dyDescent="0.3">
      <c r="A1251" s="51">
        <v>43254</v>
      </c>
      <c r="B1251">
        <f>SUMIFS(user_list!O:O,user_list!F:F,"&lt;="&amp;A1251,user_list!G:G,"&gt;="&amp;A1251)</f>
        <v>0.48535885167464116</v>
      </c>
      <c r="C1251">
        <f>SUMIFS(user_list!P:P,user_list!F:F,"&lt;="&amp;A1251,user_list!G:G,"&gt;="&amp;A1251)</f>
        <v>1.2133971291866033</v>
      </c>
      <c r="D1251">
        <f>SUMIFS(user_list!O:O,user_list!F:F,"&lt;="&amp;A1251,user_list!G:G,"&gt;="&amp;A1251,user_list!I:I,days!G1251)+SUMIFS(user_list!O:O,user_list!F:F,"&lt;="&amp;A1251,user_list!G:G,"&gt;="&amp;A1251,user_list!I:I,days!G1251-1)</f>
        <v>0</v>
      </c>
      <c r="E1251" s="26">
        <f>COUNTIF(user_list!G:G,A1251)</f>
        <v>0</v>
      </c>
      <c r="F1251" s="48">
        <f t="shared" si="38"/>
        <v>6</v>
      </c>
      <c r="G1251" s="48">
        <f t="shared" si="39"/>
        <v>2018</v>
      </c>
    </row>
    <row r="1252" spans="1:7" x14ac:dyDescent="0.3">
      <c r="A1252" s="51">
        <v>43255</v>
      </c>
      <c r="B1252">
        <f>SUMIFS(user_list!O:O,user_list!F:F,"&lt;="&amp;A1252,user_list!G:G,"&gt;="&amp;A1252)</f>
        <v>0.48535885167464116</v>
      </c>
      <c r="C1252">
        <f>SUMIFS(user_list!P:P,user_list!F:F,"&lt;="&amp;A1252,user_list!G:G,"&gt;="&amp;A1252)</f>
        <v>1.2133971291866033</v>
      </c>
      <c r="D1252">
        <f>SUMIFS(user_list!O:O,user_list!F:F,"&lt;="&amp;A1252,user_list!G:G,"&gt;="&amp;A1252,user_list!I:I,days!G1252)+SUMIFS(user_list!O:O,user_list!F:F,"&lt;="&amp;A1252,user_list!G:G,"&gt;="&amp;A1252,user_list!I:I,days!G1252-1)</f>
        <v>0</v>
      </c>
      <c r="E1252" s="26">
        <f>COUNTIF(user_list!G:G,A1252)</f>
        <v>0</v>
      </c>
      <c r="F1252" s="48">
        <f t="shared" si="38"/>
        <v>6</v>
      </c>
      <c r="G1252" s="48">
        <f t="shared" si="39"/>
        <v>2018</v>
      </c>
    </row>
    <row r="1253" spans="1:7" x14ac:dyDescent="0.3">
      <c r="A1253" s="51">
        <v>43256</v>
      </c>
      <c r="B1253">
        <f>SUMIFS(user_list!O:O,user_list!F:F,"&lt;="&amp;A1253,user_list!G:G,"&gt;="&amp;A1253)</f>
        <v>0.48535885167464116</v>
      </c>
      <c r="C1253">
        <f>SUMIFS(user_list!P:P,user_list!F:F,"&lt;="&amp;A1253,user_list!G:G,"&gt;="&amp;A1253)</f>
        <v>1.2133971291866033</v>
      </c>
      <c r="D1253">
        <f>SUMIFS(user_list!O:O,user_list!F:F,"&lt;="&amp;A1253,user_list!G:G,"&gt;="&amp;A1253,user_list!I:I,days!G1253)+SUMIFS(user_list!O:O,user_list!F:F,"&lt;="&amp;A1253,user_list!G:G,"&gt;="&amp;A1253,user_list!I:I,days!G1253-1)</f>
        <v>0</v>
      </c>
      <c r="E1253" s="26">
        <f>COUNTIF(user_list!G:G,A1253)</f>
        <v>0</v>
      </c>
      <c r="F1253" s="48">
        <f t="shared" si="38"/>
        <v>6</v>
      </c>
      <c r="G1253" s="48">
        <f t="shared" si="39"/>
        <v>2018</v>
      </c>
    </row>
    <row r="1254" spans="1:7" x14ac:dyDescent="0.3">
      <c r="A1254" s="51">
        <v>43257</v>
      </c>
      <c r="B1254">
        <f>SUMIFS(user_list!O:O,user_list!F:F,"&lt;="&amp;A1254,user_list!G:G,"&gt;="&amp;A1254)</f>
        <v>0.48535885167464116</v>
      </c>
      <c r="C1254">
        <f>SUMIFS(user_list!P:P,user_list!F:F,"&lt;="&amp;A1254,user_list!G:G,"&gt;="&amp;A1254)</f>
        <v>1.2133971291866033</v>
      </c>
      <c r="D1254">
        <f>SUMIFS(user_list!O:O,user_list!F:F,"&lt;="&amp;A1254,user_list!G:G,"&gt;="&amp;A1254,user_list!I:I,days!G1254)+SUMIFS(user_list!O:O,user_list!F:F,"&lt;="&amp;A1254,user_list!G:G,"&gt;="&amp;A1254,user_list!I:I,days!G1254-1)</f>
        <v>0</v>
      </c>
      <c r="E1254" s="26">
        <f>COUNTIF(user_list!G:G,A1254)</f>
        <v>0</v>
      </c>
      <c r="F1254" s="48">
        <f t="shared" si="38"/>
        <v>6</v>
      </c>
      <c r="G1254" s="48">
        <f t="shared" si="39"/>
        <v>2018</v>
      </c>
    </row>
    <row r="1255" spans="1:7" x14ac:dyDescent="0.3">
      <c r="A1255" s="51">
        <v>43258</v>
      </c>
      <c r="B1255">
        <f>SUMIFS(user_list!O:O,user_list!F:F,"&lt;="&amp;A1255,user_list!G:G,"&gt;="&amp;A1255)</f>
        <v>0.48535885167464116</v>
      </c>
      <c r="C1255">
        <f>SUMIFS(user_list!P:P,user_list!F:F,"&lt;="&amp;A1255,user_list!G:G,"&gt;="&amp;A1255)</f>
        <v>1.2133971291866033</v>
      </c>
      <c r="D1255">
        <f>SUMIFS(user_list!O:O,user_list!F:F,"&lt;="&amp;A1255,user_list!G:G,"&gt;="&amp;A1255,user_list!I:I,days!G1255)+SUMIFS(user_list!O:O,user_list!F:F,"&lt;="&amp;A1255,user_list!G:G,"&gt;="&amp;A1255,user_list!I:I,days!G1255-1)</f>
        <v>0</v>
      </c>
      <c r="E1255" s="26">
        <f>COUNTIF(user_list!G:G,A1255)</f>
        <v>1</v>
      </c>
      <c r="F1255" s="48">
        <f t="shared" si="38"/>
        <v>6</v>
      </c>
      <c r="G1255" s="48">
        <f t="shared" si="39"/>
        <v>2018</v>
      </c>
    </row>
    <row r="1256" spans="1:7" x14ac:dyDescent="0.3">
      <c r="A1256" s="51">
        <v>43259</v>
      </c>
      <c r="B1256">
        <f>SUMIFS(user_list!O:O,user_list!F:F,"&lt;="&amp;A1256,user_list!G:G,"&gt;="&amp;A1256)</f>
        <v>1.2631578947368421E-2</v>
      </c>
      <c r="C1256">
        <f>SUMIFS(user_list!P:P,user_list!F:F,"&lt;="&amp;A1256,user_list!G:G,"&gt;="&amp;A1256)</f>
        <v>3.1578947368421047E-2</v>
      </c>
      <c r="D1256">
        <f>SUMIFS(user_list!O:O,user_list!F:F,"&lt;="&amp;A1256,user_list!G:G,"&gt;="&amp;A1256,user_list!I:I,days!G1256)+SUMIFS(user_list!O:O,user_list!F:F,"&lt;="&amp;A1256,user_list!G:G,"&gt;="&amp;A1256,user_list!I:I,days!G1256-1)</f>
        <v>0</v>
      </c>
      <c r="E1256" s="26">
        <f>COUNTIF(user_list!G:G,A1256)</f>
        <v>0</v>
      </c>
      <c r="F1256" s="48">
        <f t="shared" si="38"/>
        <v>6</v>
      </c>
      <c r="G1256" s="48">
        <f t="shared" si="39"/>
        <v>2018</v>
      </c>
    </row>
    <row r="1257" spans="1:7" x14ac:dyDescent="0.3">
      <c r="A1257" s="51">
        <v>43260</v>
      </c>
      <c r="B1257">
        <f>SUMIFS(user_list!O:O,user_list!F:F,"&lt;="&amp;A1257,user_list!G:G,"&gt;="&amp;A1257)</f>
        <v>1.2631578947368421E-2</v>
      </c>
      <c r="C1257">
        <f>SUMIFS(user_list!P:P,user_list!F:F,"&lt;="&amp;A1257,user_list!G:G,"&gt;="&amp;A1257)</f>
        <v>3.1578947368421047E-2</v>
      </c>
      <c r="D1257">
        <f>SUMIFS(user_list!O:O,user_list!F:F,"&lt;="&amp;A1257,user_list!G:G,"&gt;="&amp;A1257,user_list!I:I,days!G1257)+SUMIFS(user_list!O:O,user_list!F:F,"&lt;="&amp;A1257,user_list!G:G,"&gt;="&amp;A1257,user_list!I:I,days!G1257-1)</f>
        <v>0</v>
      </c>
      <c r="E1257" s="26">
        <f>COUNTIF(user_list!G:G,A1257)</f>
        <v>0</v>
      </c>
      <c r="F1257" s="48">
        <f t="shared" si="38"/>
        <v>6</v>
      </c>
      <c r="G1257" s="48">
        <f t="shared" si="39"/>
        <v>2018</v>
      </c>
    </row>
    <row r="1258" spans="1:7" x14ac:dyDescent="0.3">
      <c r="A1258" s="51">
        <v>43261</v>
      </c>
      <c r="B1258">
        <f>SUMIFS(user_list!O:O,user_list!F:F,"&lt;="&amp;A1258,user_list!G:G,"&gt;="&amp;A1258)</f>
        <v>1.2631578947368421E-2</v>
      </c>
      <c r="C1258">
        <f>SUMIFS(user_list!P:P,user_list!F:F,"&lt;="&amp;A1258,user_list!G:G,"&gt;="&amp;A1258)</f>
        <v>3.1578947368421047E-2</v>
      </c>
      <c r="D1258">
        <f>SUMIFS(user_list!O:O,user_list!F:F,"&lt;="&amp;A1258,user_list!G:G,"&gt;="&amp;A1258,user_list!I:I,days!G1258)+SUMIFS(user_list!O:O,user_list!F:F,"&lt;="&amp;A1258,user_list!G:G,"&gt;="&amp;A1258,user_list!I:I,days!G1258-1)</f>
        <v>0</v>
      </c>
      <c r="E1258" s="26">
        <f>COUNTIF(user_list!G:G,A1258)</f>
        <v>0</v>
      </c>
      <c r="F1258" s="48">
        <f t="shared" si="38"/>
        <v>6</v>
      </c>
      <c r="G1258" s="48">
        <f t="shared" si="39"/>
        <v>2018</v>
      </c>
    </row>
    <row r="1259" spans="1:7" x14ac:dyDescent="0.3">
      <c r="A1259" s="51">
        <v>43262</v>
      </c>
      <c r="B1259">
        <f>SUMIFS(user_list!O:O,user_list!F:F,"&lt;="&amp;A1259,user_list!G:G,"&gt;="&amp;A1259)</f>
        <v>1.2631578947368421E-2</v>
      </c>
      <c r="C1259">
        <f>SUMIFS(user_list!P:P,user_list!F:F,"&lt;="&amp;A1259,user_list!G:G,"&gt;="&amp;A1259)</f>
        <v>3.1578947368421047E-2</v>
      </c>
      <c r="D1259">
        <f>SUMIFS(user_list!O:O,user_list!F:F,"&lt;="&amp;A1259,user_list!G:G,"&gt;="&amp;A1259,user_list!I:I,days!G1259)+SUMIFS(user_list!O:O,user_list!F:F,"&lt;="&amp;A1259,user_list!G:G,"&gt;="&amp;A1259,user_list!I:I,days!G1259-1)</f>
        <v>0</v>
      </c>
      <c r="E1259" s="26">
        <f>COUNTIF(user_list!G:G,A1259)</f>
        <v>0</v>
      </c>
      <c r="F1259" s="48">
        <f t="shared" si="38"/>
        <v>6</v>
      </c>
      <c r="G1259" s="48">
        <f t="shared" si="39"/>
        <v>2018</v>
      </c>
    </row>
    <row r="1260" spans="1:7" x14ac:dyDescent="0.3">
      <c r="A1260" s="51">
        <v>43263</v>
      </c>
      <c r="B1260">
        <f>SUMIFS(user_list!O:O,user_list!F:F,"&lt;="&amp;A1260,user_list!G:G,"&gt;="&amp;A1260)</f>
        <v>1.2631578947368421E-2</v>
      </c>
      <c r="C1260">
        <f>SUMIFS(user_list!P:P,user_list!F:F,"&lt;="&amp;A1260,user_list!G:G,"&gt;="&amp;A1260)</f>
        <v>3.1578947368421047E-2</v>
      </c>
      <c r="D1260">
        <f>SUMIFS(user_list!O:O,user_list!F:F,"&lt;="&amp;A1260,user_list!G:G,"&gt;="&amp;A1260,user_list!I:I,days!G1260)+SUMIFS(user_list!O:O,user_list!F:F,"&lt;="&amp;A1260,user_list!G:G,"&gt;="&amp;A1260,user_list!I:I,days!G1260-1)</f>
        <v>0</v>
      </c>
      <c r="E1260" s="26">
        <f>COUNTIF(user_list!G:G,A1260)</f>
        <v>0</v>
      </c>
      <c r="F1260" s="48">
        <f t="shared" si="38"/>
        <v>6</v>
      </c>
      <c r="G1260" s="48">
        <f t="shared" si="39"/>
        <v>2018</v>
      </c>
    </row>
    <row r="1261" spans="1:7" x14ac:dyDescent="0.3">
      <c r="A1261" s="51">
        <v>43264</v>
      </c>
      <c r="B1261">
        <f>SUMIFS(user_list!O:O,user_list!F:F,"&lt;="&amp;A1261,user_list!G:G,"&gt;="&amp;A1261)</f>
        <v>1.2631578947368421E-2</v>
      </c>
      <c r="C1261">
        <f>SUMIFS(user_list!P:P,user_list!F:F,"&lt;="&amp;A1261,user_list!G:G,"&gt;="&amp;A1261)</f>
        <v>3.1578947368421047E-2</v>
      </c>
      <c r="D1261">
        <f>SUMIFS(user_list!O:O,user_list!F:F,"&lt;="&amp;A1261,user_list!G:G,"&gt;="&amp;A1261,user_list!I:I,days!G1261)+SUMIFS(user_list!O:O,user_list!F:F,"&lt;="&amp;A1261,user_list!G:G,"&gt;="&amp;A1261,user_list!I:I,days!G1261-1)</f>
        <v>0</v>
      </c>
      <c r="E1261" s="26">
        <f>COUNTIF(user_list!G:G,A1261)</f>
        <v>0</v>
      </c>
      <c r="F1261" s="48">
        <f t="shared" si="38"/>
        <v>6</v>
      </c>
      <c r="G1261" s="48">
        <f t="shared" si="39"/>
        <v>2018</v>
      </c>
    </row>
    <row r="1262" spans="1:7" x14ac:dyDescent="0.3">
      <c r="A1262" s="51">
        <v>43265</v>
      </c>
      <c r="B1262">
        <f>SUMIFS(user_list!O:O,user_list!F:F,"&lt;="&amp;A1262,user_list!G:G,"&gt;="&amp;A1262)</f>
        <v>1.2631578947368421E-2</v>
      </c>
      <c r="C1262">
        <f>SUMIFS(user_list!P:P,user_list!F:F,"&lt;="&amp;A1262,user_list!G:G,"&gt;="&amp;A1262)</f>
        <v>3.1578947368421047E-2</v>
      </c>
      <c r="D1262">
        <f>SUMIFS(user_list!O:O,user_list!F:F,"&lt;="&amp;A1262,user_list!G:G,"&gt;="&amp;A1262,user_list!I:I,days!G1262)+SUMIFS(user_list!O:O,user_list!F:F,"&lt;="&amp;A1262,user_list!G:G,"&gt;="&amp;A1262,user_list!I:I,days!G1262-1)</f>
        <v>0</v>
      </c>
      <c r="E1262" s="26">
        <f>COUNTIF(user_list!G:G,A1262)</f>
        <v>0</v>
      </c>
      <c r="F1262" s="48">
        <f t="shared" si="38"/>
        <v>6</v>
      </c>
      <c r="G1262" s="48">
        <f t="shared" si="39"/>
        <v>2018</v>
      </c>
    </row>
    <row r="1263" spans="1:7" x14ac:dyDescent="0.3">
      <c r="A1263" s="51">
        <v>43266</v>
      </c>
      <c r="B1263">
        <f>SUMIFS(user_list!O:O,user_list!F:F,"&lt;="&amp;A1263,user_list!G:G,"&gt;="&amp;A1263)</f>
        <v>1.2631578947368421E-2</v>
      </c>
      <c r="C1263">
        <f>SUMIFS(user_list!P:P,user_list!F:F,"&lt;="&amp;A1263,user_list!G:G,"&gt;="&amp;A1263)</f>
        <v>3.1578947368421047E-2</v>
      </c>
      <c r="D1263">
        <f>SUMIFS(user_list!O:O,user_list!F:F,"&lt;="&amp;A1263,user_list!G:G,"&gt;="&amp;A1263,user_list!I:I,days!G1263)+SUMIFS(user_list!O:O,user_list!F:F,"&lt;="&amp;A1263,user_list!G:G,"&gt;="&amp;A1263,user_list!I:I,days!G1263-1)</f>
        <v>0</v>
      </c>
      <c r="E1263" s="26">
        <f>COUNTIF(user_list!G:G,A1263)</f>
        <v>0</v>
      </c>
      <c r="F1263" s="48">
        <f t="shared" si="38"/>
        <v>6</v>
      </c>
      <c r="G1263" s="48">
        <f t="shared" si="39"/>
        <v>2018</v>
      </c>
    </row>
    <row r="1264" spans="1:7" x14ac:dyDescent="0.3">
      <c r="A1264" s="51">
        <v>43267</v>
      </c>
      <c r="B1264">
        <f>SUMIFS(user_list!O:O,user_list!F:F,"&lt;="&amp;A1264,user_list!G:G,"&gt;="&amp;A1264)</f>
        <v>1.2631578947368421E-2</v>
      </c>
      <c r="C1264">
        <f>SUMIFS(user_list!P:P,user_list!F:F,"&lt;="&amp;A1264,user_list!G:G,"&gt;="&amp;A1264)</f>
        <v>3.1578947368421047E-2</v>
      </c>
      <c r="D1264">
        <f>SUMIFS(user_list!O:O,user_list!F:F,"&lt;="&amp;A1264,user_list!G:G,"&gt;="&amp;A1264,user_list!I:I,days!G1264)+SUMIFS(user_list!O:O,user_list!F:F,"&lt;="&amp;A1264,user_list!G:G,"&gt;="&amp;A1264,user_list!I:I,days!G1264-1)</f>
        <v>0</v>
      </c>
      <c r="E1264" s="26">
        <f>COUNTIF(user_list!G:G,A1264)</f>
        <v>0</v>
      </c>
      <c r="F1264" s="48">
        <f t="shared" si="38"/>
        <v>6</v>
      </c>
      <c r="G1264" s="48">
        <f t="shared" si="39"/>
        <v>2018</v>
      </c>
    </row>
    <row r="1265" spans="1:7" x14ac:dyDescent="0.3">
      <c r="A1265" s="51">
        <v>43268</v>
      </c>
      <c r="B1265">
        <f>SUMIFS(user_list!O:O,user_list!F:F,"&lt;="&amp;A1265,user_list!G:G,"&gt;="&amp;A1265)</f>
        <v>1.2631578947368421E-2</v>
      </c>
      <c r="C1265">
        <f>SUMIFS(user_list!P:P,user_list!F:F,"&lt;="&amp;A1265,user_list!G:G,"&gt;="&amp;A1265)</f>
        <v>3.1578947368421047E-2</v>
      </c>
      <c r="D1265">
        <f>SUMIFS(user_list!O:O,user_list!F:F,"&lt;="&amp;A1265,user_list!G:G,"&gt;="&amp;A1265,user_list!I:I,days!G1265)+SUMIFS(user_list!O:O,user_list!F:F,"&lt;="&amp;A1265,user_list!G:G,"&gt;="&amp;A1265,user_list!I:I,days!G1265-1)</f>
        <v>0</v>
      </c>
      <c r="E1265" s="26">
        <f>COUNTIF(user_list!G:G,A1265)</f>
        <v>0</v>
      </c>
      <c r="F1265" s="48">
        <f t="shared" si="38"/>
        <v>6</v>
      </c>
      <c r="G1265" s="48">
        <f t="shared" si="39"/>
        <v>2018</v>
      </c>
    </row>
    <row r="1266" spans="1:7" x14ac:dyDescent="0.3">
      <c r="A1266" s="51">
        <v>43269</v>
      </c>
      <c r="B1266">
        <f>SUMIFS(user_list!O:O,user_list!F:F,"&lt;="&amp;A1266,user_list!G:G,"&gt;="&amp;A1266)</f>
        <v>1.2631578947368421E-2</v>
      </c>
      <c r="C1266">
        <f>SUMIFS(user_list!P:P,user_list!F:F,"&lt;="&amp;A1266,user_list!G:G,"&gt;="&amp;A1266)</f>
        <v>3.1578947368421047E-2</v>
      </c>
      <c r="D1266">
        <f>SUMIFS(user_list!O:O,user_list!F:F,"&lt;="&amp;A1266,user_list!G:G,"&gt;="&amp;A1266,user_list!I:I,days!G1266)+SUMIFS(user_list!O:O,user_list!F:F,"&lt;="&amp;A1266,user_list!G:G,"&gt;="&amp;A1266,user_list!I:I,days!G1266-1)</f>
        <v>0</v>
      </c>
      <c r="E1266" s="26">
        <f>COUNTIF(user_list!G:G,A1266)</f>
        <v>0</v>
      </c>
      <c r="F1266" s="48">
        <f t="shared" si="38"/>
        <v>6</v>
      </c>
      <c r="G1266" s="48">
        <f t="shared" si="39"/>
        <v>2018</v>
      </c>
    </row>
    <row r="1267" spans="1:7" x14ac:dyDescent="0.3">
      <c r="A1267" s="51">
        <v>43270</v>
      </c>
      <c r="B1267">
        <f>SUMIFS(user_list!O:O,user_list!F:F,"&lt;="&amp;A1267,user_list!G:G,"&gt;="&amp;A1267)</f>
        <v>1.2631578947368421E-2</v>
      </c>
      <c r="C1267">
        <f>SUMIFS(user_list!P:P,user_list!F:F,"&lt;="&amp;A1267,user_list!G:G,"&gt;="&amp;A1267)</f>
        <v>3.1578947368421047E-2</v>
      </c>
      <c r="D1267">
        <f>SUMIFS(user_list!O:O,user_list!F:F,"&lt;="&amp;A1267,user_list!G:G,"&gt;="&amp;A1267,user_list!I:I,days!G1267)+SUMIFS(user_list!O:O,user_list!F:F,"&lt;="&amp;A1267,user_list!G:G,"&gt;="&amp;A1267,user_list!I:I,days!G1267-1)</f>
        <v>0</v>
      </c>
      <c r="E1267" s="26">
        <f>COUNTIF(user_list!G:G,A1267)</f>
        <v>0</v>
      </c>
      <c r="F1267" s="48">
        <f t="shared" si="38"/>
        <v>6</v>
      </c>
      <c r="G1267" s="48">
        <f t="shared" si="39"/>
        <v>2018</v>
      </c>
    </row>
    <row r="1268" spans="1:7" x14ac:dyDescent="0.3">
      <c r="A1268" s="51">
        <v>43271</v>
      </c>
      <c r="B1268">
        <f>SUMIFS(user_list!O:O,user_list!F:F,"&lt;="&amp;A1268,user_list!G:G,"&gt;="&amp;A1268)</f>
        <v>1.2631578947368421E-2</v>
      </c>
      <c r="C1268">
        <f>SUMIFS(user_list!P:P,user_list!F:F,"&lt;="&amp;A1268,user_list!G:G,"&gt;="&amp;A1268)</f>
        <v>3.1578947368421047E-2</v>
      </c>
      <c r="D1268">
        <f>SUMIFS(user_list!O:O,user_list!F:F,"&lt;="&amp;A1268,user_list!G:G,"&gt;="&amp;A1268,user_list!I:I,days!G1268)+SUMIFS(user_list!O:O,user_list!F:F,"&lt;="&amp;A1268,user_list!G:G,"&gt;="&amp;A1268,user_list!I:I,days!G1268-1)</f>
        <v>0</v>
      </c>
      <c r="E1268" s="26">
        <f>COUNTIF(user_list!G:G,A1268)</f>
        <v>0</v>
      </c>
      <c r="F1268" s="48">
        <f t="shared" si="38"/>
        <v>6</v>
      </c>
      <c r="G1268" s="48">
        <f t="shared" si="39"/>
        <v>2018</v>
      </c>
    </row>
    <row r="1269" spans="1:7" x14ac:dyDescent="0.3">
      <c r="A1269" s="51">
        <v>43272</v>
      </c>
      <c r="B1269">
        <f>SUMIFS(user_list!O:O,user_list!F:F,"&lt;="&amp;A1269,user_list!G:G,"&gt;="&amp;A1269)</f>
        <v>1.2631578947368421E-2</v>
      </c>
      <c r="C1269">
        <f>SUMIFS(user_list!P:P,user_list!F:F,"&lt;="&amp;A1269,user_list!G:G,"&gt;="&amp;A1269)</f>
        <v>3.1578947368421047E-2</v>
      </c>
      <c r="D1269">
        <f>SUMIFS(user_list!O:O,user_list!F:F,"&lt;="&amp;A1269,user_list!G:G,"&gt;="&amp;A1269,user_list!I:I,days!G1269)+SUMIFS(user_list!O:O,user_list!F:F,"&lt;="&amp;A1269,user_list!G:G,"&gt;="&amp;A1269,user_list!I:I,days!G1269-1)</f>
        <v>0</v>
      </c>
      <c r="E1269" s="26">
        <f>COUNTIF(user_list!G:G,A1269)</f>
        <v>0</v>
      </c>
      <c r="F1269" s="48">
        <f t="shared" si="38"/>
        <v>6</v>
      </c>
      <c r="G1269" s="48">
        <f t="shared" si="39"/>
        <v>2018</v>
      </c>
    </row>
    <row r="1270" spans="1:7" x14ac:dyDescent="0.3">
      <c r="A1270" s="51">
        <v>43273</v>
      </c>
      <c r="B1270">
        <f>SUMIFS(user_list!O:O,user_list!F:F,"&lt;="&amp;A1270,user_list!G:G,"&gt;="&amp;A1270)</f>
        <v>1.2631578947368421E-2</v>
      </c>
      <c r="C1270">
        <f>SUMIFS(user_list!P:P,user_list!F:F,"&lt;="&amp;A1270,user_list!G:G,"&gt;="&amp;A1270)</f>
        <v>3.1578947368421047E-2</v>
      </c>
      <c r="D1270">
        <f>SUMIFS(user_list!O:O,user_list!F:F,"&lt;="&amp;A1270,user_list!G:G,"&gt;="&amp;A1270,user_list!I:I,days!G1270)+SUMIFS(user_list!O:O,user_list!F:F,"&lt;="&amp;A1270,user_list!G:G,"&gt;="&amp;A1270,user_list!I:I,days!G1270-1)</f>
        <v>0</v>
      </c>
      <c r="E1270" s="26">
        <f>COUNTIF(user_list!G:G,A1270)</f>
        <v>0</v>
      </c>
      <c r="F1270" s="48">
        <f t="shared" si="38"/>
        <v>6</v>
      </c>
      <c r="G1270" s="48">
        <f t="shared" si="39"/>
        <v>2018</v>
      </c>
    </row>
    <row r="1271" spans="1:7" x14ac:dyDescent="0.3">
      <c r="A1271" s="51">
        <v>43274</v>
      </c>
      <c r="B1271">
        <f>SUMIFS(user_list!O:O,user_list!F:F,"&lt;="&amp;A1271,user_list!G:G,"&gt;="&amp;A1271)</f>
        <v>1.2631578947368421E-2</v>
      </c>
      <c r="C1271">
        <f>SUMIFS(user_list!P:P,user_list!F:F,"&lt;="&amp;A1271,user_list!G:G,"&gt;="&amp;A1271)</f>
        <v>3.1578947368421047E-2</v>
      </c>
      <c r="D1271">
        <f>SUMIFS(user_list!O:O,user_list!F:F,"&lt;="&amp;A1271,user_list!G:G,"&gt;="&amp;A1271,user_list!I:I,days!G1271)+SUMIFS(user_list!O:O,user_list!F:F,"&lt;="&amp;A1271,user_list!G:G,"&gt;="&amp;A1271,user_list!I:I,days!G1271-1)</f>
        <v>0</v>
      </c>
      <c r="E1271" s="26">
        <f>COUNTIF(user_list!G:G,A1271)</f>
        <v>0</v>
      </c>
      <c r="F1271" s="48">
        <f t="shared" si="38"/>
        <v>6</v>
      </c>
      <c r="G1271" s="48">
        <f t="shared" si="39"/>
        <v>2018</v>
      </c>
    </row>
    <row r="1272" spans="1:7" x14ac:dyDescent="0.3">
      <c r="A1272" s="51">
        <v>43275</v>
      </c>
      <c r="B1272">
        <f>SUMIFS(user_list!O:O,user_list!F:F,"&lt;="&amp;A1272,user_list!G:G,"&gt;="&amp;A1272)</f>
        <v>1.2631578947368421E-2</v>
      </c>
      <c r="C1272">
        <f>SUMIFS(user_list!P:P,user_list!F:F,"&lt;="&amp;A1272,user_list!G:G,"&gt;="&amp;A1272)</f>
        <v>3.1578947368421047E-2</v>
      </c>
      <c r="D1272">
        <f>SUMIFS(user_list!O:O,user_list!F:F,"&lt;="&amp;A1272,user_list!G:G,"&gt;="&amp;A1272,user_list!I:I,days!G1272)+SUMIFS(user_list!O:O,user_list!F:F,"&lt;="&amp;A1272,user_list!G:G,"&gt;="&amp;A1272,user_list!I:I,days!G1272-1)</f>
        <v>0</v>
      </c>
      <c r="E1272" s="26">
        <f>COUNTIF(user_list!G:G,A1272)</f>
        <v>0</v>
      </c>
      <c r="F1272" s="48">
        <f t="shared" si="38"/>
        <v>6</v>
      </c>
      <c r="G1272" s="48">
        <f t="shared" si="39"/>
        <v>2018</v>
      </c>
    </row>
    <row r="1273" spans="1:7" x14ac:dyDescent="0.3">
      <c r="A1273" s="51">
        <v>43276</v>
      </c>
      <c r="B1273">
        <f>SUMIFS(user_list!O:O,user_list!F:F,"&lt;="&amp;A1273,user_list!G:G,"&gt;="&amp;A1273)</f>
        <v>1.2631578947368421E-2</v>
      </c>
      <c r="C1273">
        <f>SUMIFS(user_list!P:P,user_list!F:F,"&lt;="&amp;A1273,user_list!G:G,"&gt;="&amp;A1273)</f>
        <v>3.1578947368421047E-2</v>
      </c>
      <c r="D1273">
        <f>SUMIFS(user_list!O:O,user_list!F:F,"&lt;="&amp;A1273,user_list!G:G,"&gt;="&amp;A1273,user_list!I:I,days!G1273)+SUMIFS(user_list!O:O,user_list!F:F,"&lt;="&amp;A1273,user_list!G:G,"&gt;="&amp;A1273,user_list!I:I,days!G1273-1)</f>
        <v>0</v>
      </c>
      <c r="E1273" s="26">
        <f>COUNTIF(user_list!G:G,A1273)</f>
        <v>0</v>
      </c>
      <c r="F1273" s="48">
        <f t="shared" si="38"/>
        <v>6</v>
      </c>
      <c r="G1273" s="48">
        <f t="shared" si="39"/>
        <v>2018</v>
      </c>
    </row>
    <row r="1274" spans="1:7" x14ac:dyDescent="0.3">
      <c r="A1274" s="51">
        <v>43277</v>
      </c>
      <c r="B1274">
        <f>SUMIFS(user_list!O:O,user_list!F:F,"&lt;="&amp;A1274,user_list!G:G,"&gt;="&amp;A1274)</f>
        <v>1.2631578947368421E-2</v>
      </c>
      <c r="C1274">
        <f>SUMIFS(user_list!P:P,user_list!F:F,"&lt;="&amp;A1274,user_list!G:G,"&gt;="&amp;A1274)</f>
        <v>3.1578947368421047E-2</v>
      </c>
      <c r="D1274">
        <f>SUMIFS(user_list!O:O,user_list!F:F,"&lt;="&amp;A1274,user_list!G:G,"&gt;="&amp;A1274,user_list!I:I,days!G1274)+SUMIFS(user_list!O:O,user_list!F:F,"&lt;="&amp;A1274,user_list!G:G,"&gt;="&amp;A1274,user_list!I:I,days!G1274-1)</f>
        <v>0</v>
      </c>
      <c r="E1274" s="26">
        <f>COUNTIF(user_list!G:G,A1274)</f>
        <v>0</v>
      </c>
      <c r="F1274" s="48">
        <f t="shared" si="38"/>
        <v>6</v>
      </c>
      <c r="G1274" s="48">
        <f t="shared" si="39"/>
        <v>2018</v>
      </c>
    </row>
    <row r="1275" spans="1:7" x14ac:dyDescent="0.3">
      <c r="A1275" s="51">
        <v>43278</v>
      </c>
      <c r="B1275">
        <f>SUMIFS(user_list!O:O,user_list!F:F,"&lt;="&amp;A1275,user_list!G:G,"&gt;="&amp;A1275)</f>
        <v>1.2631578947368421E-2</v>
      </c>
      <c r="C1275">
        <f>SUMIFS(user_list!P:P,user_list!F:F,"&lt;="&amp;A1275,user_list!G:G,"&gt;="&amp;A1275)</f>
        <v>3.1578947368421047E-2</v>
      </c>
      <c r="D1275">
        <f>SUMIFS(user_list!O:O,user_list!F:F,"&lt;="&amp;A1275,user_list!G:G,"&gt;="&amp;A1275,user_list!I:I,days!G1275)+SUMIFS(user_list!O:O,user_list!F:F,"&lt;="&amp;A1275,user_list!G:G,"&gt;="&amp;A1275,user_list!I:I,days!G1275-1)</f>
        <v>0</v>
      </c>
      <c r="E1275" s="26">
        <f>COUNTIF(user_list!G:G,A1275)</f>
        <v>0</v>
      </c>
      <c r="F1275" s="48">
        <f t="shared" si="38"/>
        <v>6</v>
      </c>
      <c r="G1275" s="48">
        <f t="shared" si="39"/>
        <v>2018</v>
      </c>
    </row>
    <row r="1276" spans="1:7" x14ac:dyDescent="0.3">
      <c r="A1276" s="51">
        <v>43279</v>
      </c>
      <c r="B1276">
        <f>SUMIFS(user_list!O:O,user_list!F:F,"&lt;="&amp;A1276,user_list!G:G,"&gt;="&amp;A1276)</f>
        <v>1.2631578947368421E-2</v>
      </c>
      <c r="C1276">
        <f>SUMIFS(user_list!P:P,user_list!F:F,"&lt;="&amp;A1276,user_list!G:G,"&gt;="&amp;A1276)</f>
        <v>3.1578947368421047E-2</v>
      </c>
      <c r="D1276">
        <f>SUMIFS(user_list!O:O,user_list!F:F,"&lt;="&amp;A1276,user_list!G:G,"&gt;="&amp;A1276,user_list!I:I,days!G1276)+SUMIFS(user_list!O:O,user_list!F:F,"&lt;="&amp;A1276,user_list!G:G,"&gt;="&amp;A1276,user_list!I:I,days!G1276-1)</f>
        <v>0</v>
      </c>
      <c r="E1276" s="26">
        <f>COUNTIF(user_list!G:G,A1276)</f>
        <v>0</v>
      </c>
      <c r="F1276" s="48">
        <f t="shared" si="38"/>
        <v>6</v>
      </c>
      <c r="G1276" s="48">
        <f t="shared" si="39"/>
        <v>2018</v>
      </c>
    </row>
    <row r="1277" spans="1:7" x14ac:dyDescent="0.3">
      <c r="A1277" s="51">
        <v>43280</v>
      </c>
      <c r="B1277">
        <f>SUMIFS(user_list!O:O,user_list!F:F,"&lt;="&amp;A1277,user_list!G:G,"&gt;="&amp;A1277)</f>
        <v>1.2631578947368421E-2</v>
      </c>
      <c r="C1277">
        <f>SUMIFS(user_list!P:P,user_list!F:F,"&lt;="&amp;A1277,user_list!G:G,"&gt;="&amp;A1277)</f>
        <v>3.1578947368421047E-2</v>
      </c>
      <c r="D1277">
        <f>SUMIFS(user_list!O:O,user_list!F:F,"&lt;="&amp;A1277,user_list!G:G,"&gt;="&amp;A1277,user_list!I:I,days!G1277)+SUMIFS(user_list!O:O,user_list!F:F,"&lt;="&amp;A1277,user_list!G:G,"&gt;="&amp;A1277,user_list!I:I,days!G1277-1)</f>
        <v>0</v>
      </c>
      <c r="E1277" s="26">
        <f>COUNTIF(user_list!G:G,A1277)</f>
        <v>0</v>
      </c>
      <c r="F1277" s="48">
        <f t="shared" si="38"/>
        <v>6</v>
      </c>
      <c r="G1277" s="48">
        <f t="shared" si="39"/>
        <v>2018</v>
      </c>
    </row>
    <row r="1278" spans="1:7" x14ac:dyDescent="0.3">
      <c r="A1278" s="51">
        <v>43281</v>
      </c>
      <c r="B1278">
        <f>SUMIFS(user_list!O:O,user_list!F:F,"&lt;="&amp;A1278,user_list!G:G,"&gt;="&amp;A1278)</f>
        <v>1.2631578947368421E-2</v>
      </c>
      <c r="C1278">
        <f>SUMIFS(user_list!P:P,user_list!F:F,"&lt;="&amp;A1278,user_list!G:G,"&gt;="&amp;A1278)</f>
        <v>3.1578947368421047E-2</v>
      </c>
      <c r="D1278">
        <f>SUMIFS(user_list!O:O,user_list!F:F,"&lt;="&amp;A1278,user_list!G:G,"&gt;="&amp;A1278,user_list!I:I,days!G1278)+SUMIFS(user_list!O:O,user_list!F:F,"&lt;="&amp;A1278,user_list!G:G,"&gt;="&amp;A1278,user_list!I:I,days!G1278-1)</f>
        <v>0</v>
      </c>
      <c r="E1278" s="26">
        <f>COUNTIF(user_list!G:G,A1278)</f>
        <v>0</v>
      </c>
      <c r="F1278" s="48">
        <f t="shared" si="38"/>
        <v>6</v>
      </c>
      <c r="G1278" s="48">
        <f t="shared" si="39"/>
        <v>2018</v>
      </c>
    </row>
    <row r="1279" spans="1:7" x14ac:dyDescent="0.3">
      <c r="A1279" s="51">
        <v>43282</v>
      </c>
      <c r="B1279">
        <f>SUMIFS(user_list!O:O,user_list!F:F,"&lt;="&amp;A1279,user_list!G:G,"&gt;="&amp;A1279)</f>
        <v>1.2631578947368421E-2</v>
      </c>
      <c r="C1279">
        <f>SUMIFS(user_list!P:P,user_list!F:F,"&lt;="&amp;A1279,user_list!G:G,"&gt;="&amp;A1279)</f>
        <v>3.1578947368421047E-2</v>
      </c>
      <c r="D1279">
        <f>SUMIFS(user_list!O:O,user_list!F:F,"&lt;="&amp;A1279,user_list!G:G,"&gt;="&amp;A1279,user_list!I:I,days!G1279)+SUMIFS(user_list!O:O,user_list!F:F,"&lt;="&amp;A1279,user_list!G:G,"&gt;="&amp;A1279,user_list!I:I,days!G1279-1)</f>
        <v>0</v>
      </c>
      <c r="E1279" s="26">
        <f>COUNTIF(user_list!G:G,A1279)</f>
        <v>0</v>
      </c>
      <c r="F1279" s="48">
        <f t="shared" si="38"/>
        <v>7</v>
      </c>
      <c r="G1279" s="48">
        <f t="shared" si="39"/>
        <v>2018</v>
      </c>
    </row>
    <row r="1280" spans="1:7" x14ac:dyDescent="0.3">
      <c r="A1280" s="51">
        <v>43283</v>
      </c>
      <c r="B1280">
        <f>SUMIFS(user_list!O:O,user_list!F:F,"&lt;="&amp;A1280,user_list!G:G,"&gt;="&amp;A1280)</f>
        <v>1.2631578947368421E-2</v>
      </c>
      <c r="C1280">
        <f>SUMIFS(user_list!P:P,user_list!F:F,"&lt;="&amp;A1280,user_list!G:G,"&gt;="&amp;A1280)</f>
        <v>3.1578947368421047E-2</v>
      </c>
      <c r="D1280">
        <f>SUMIFS(user_list!O:O,user_list!F:F,"&lt;="&amp;A1280,user_list!G:G,"&gt;="&amp;A1280,user_list!I:I,days!G1280)+SUMIFS(user_list!O:O,user_list!F:F,"&lt;="&amp;A1280,user_list!G:G,"&gt;="&amp;A1280,user_list!I:I,days!G1280-1)</f>
        <v>0</v>
      </c>
      <c r="E1280" s="26">
        <f>COUNTIF(user_list!G:G,A1280)</f>
        <v>0</v>
      </c>
      <c r="F1280" s="48">
        <f t="shared" si="38"/>
        <v>7</v>
      </c>
      <c r="G1280" s="48">
        <f t="shared" si="39"/>
        <v>2018</v>
      </c>
    </row>
    <row r="1281" spans="1:7" x14ac:dyDescent="0.3">
      <c r="A1281" s="51">
        <v>43284</v>
      </c>
      <c r="B1281">
        <f>SUMIFS(user_list!O:O,user_list!F:F,"&lt;="&amp;A1281,user_list!G:G,"&gt;="&amp;A1281)</f>
        <v>1.2631578947368421E-2</v>
      </c>
      <c r="C1281">
        <f>SUMIFS(user_list!P:P,user_list!F:F,"&lt;="&amp;A1281,user_list!G:G,"&gt;="&amp;A1281)</f>
        <v>3.1578947368421047E-2</v>
      </c>
      <c r="D1281">
        <f>SUMIFS(user_list!O:O,user_list!F:F,"&lt;="&amp;A1281,user_list!G:G,"&gt;="&amp;A1281,user_list!I:I,days!G1281)+SUMIFS(user_list!O:O,user_list!F:F,"&lt;="&amp;A1281,user_list!G:G,"&gt;="&amp;A1281,user_list!I:I,days!G1281-1)</f>
        <v>0</v>
      </c>
      <c r="E1281" s="26">
        <f>COUNTIF(user_list!G:G,A1281)</f>
        <v>0</v>
      </c>
      <c r="F1281" s="48">
        <f t="shared" si="38"/>
        <v>7</v>
      </c>
      <c r="G1281" s="48">
        <f t="shared" si="39"/>
        <v>2018</v>
      </c>
    </row>
    <row r="1282" spans="1:7" x14ac:dyDescent="0.3">
      <c r="A1282" s="51">
        <v>43285</v>
      </c>
      <c r="B1282">
        <f>SUMIFS(user_list!O:O,user_list!F:F,"&lt;="&amp;A1282,user_list!G:G,"&gt;="&amp;A1282)</f>
        <v>1.2631578947368421E-2</v>
      </c>
      <c r="C1282">
        <f>SUMIFS(user_list!P:P,user_list!F:F,"&lt;="&amp;A1282,user_list!G:G,"&gt;="&amp;A1282)</f>
        <v>3.1578947368421047E-2</v>
      </c>
      <c r="D1282">
        <f>SUMIFS(user_list!O:O,user_list!F:F,"&lt;="&amp;A1282,user_list!G:G,"&gt;="&amp;A1282,user_list!I:I,days!G1282)+SUMIFS(user_list!O:O,user_list!F:F,"&lt;="&amp;A1282,user_list!G:G,"&gt;="&amp;A1282,user_list!I:I,days!G1282-1)</f>
        <v>0</v>
      </c>
      <c r="E1282" s="26">
        <f>COUNTIF(user_list!G:G,A1282)</f>
        <v>0</v>
      </c>
      <c r="F1282" s="48">
        <f t="shared" ref="F1282:F1345" si="40">MONTH(A1282)</f>
        <v>7</v>
      </c>
      <c r="G1282" s="48">
        <f t="shared" ref="G1282:G1345" si="41">YEAR(A1282)</f>
        <v>2018</v>
      </c>
    </row>
    <row r="1283" spans="1:7" x14ac:dyDescent="0.3">
      <c r="A1283" s="51">
        <v>43286</v>
      </c>
      <c r="B1283">
        <f>SUMIFS(user_list!O:O,user_list!F:F,"&lt;="&amp;A1283,user_list!G:G,"&gt;="&amp;A1283)</f>
        <v>1.2631578947368421E-2</v>
      </c>
      <c r="C1283">
        <f>SUMIFS(user_list!P:P,user_list!F:F,"&lt;="&amp;A1283,user_list!G:G,"&gt;="&amp;A1283)</f>
        <v>3.1578947368421047E-2</v>
      </c>
      <c r="D1283">
        <f>SUMIFS(user_list!O:O,user_list!F:F,"&lt;="&amp;A1283,user_list!G:G,"&gt;="&amp;A1283,user_list!I:I,days!G1283)+SUMIFS(user_list!O:O,user_list!F:F,"&lt;="&amp;A1283,user_list!G:G,"&gt;="&amp;A1283,user_list!I:I,days!G1283-1)</f>
        <v>0</v>
      </c>
      <c r="E1283" s="26">
        <f>COUNTIF(user_list!G:G,A1283)</f>
        <v>0</v>
      </c>
      <c r="F1283" s="48">
        <f t="shared" si="40"/>
        <v>7</v>
      </c>
      <c r="G1283" s="48">
        <f t="shared" si="41"/>
        <v>2018</v>
      </c>
    </row>
    <row r="1284" spans="1:7" x14ac:dyDescent="0.3">
      <c r="A1284" s="51">
        <v>43287</v>
      </c>
      <c r="B1284">
        <f>SUMIFS(user_list!O:O,user_list!F:F,"&lt;="&amp;A1284,user_list!G:G,"&gt;="&amp;A1284)</f>
        <v>1.2631578947368421E-2</v>
      </c>
      <c r="C1284">
        <f>SUMIFS(user_list!P:P,user_list!F:F,"&lt;="&amp;A1284,user_list!G:G,"&gt;="&amp;A1284)</f>
        <v>3.1578947368421047E-2</v>
      </c>
      <c r="D1284">
        <f>SUMIFS(user_list!O:O,user_list!F:F,"&lt;="&amp;A1284,user_list!G:G,"&gt;="&amp;A1284,user_list!I:I,days!G1284)+SUMIFS(user_list!O:O,user_list!F:F,"&lt;="&amp;A1284,user_list!G:G,"&gt;="&amp;A1284,user_list!I:I,days!G1284-1)</f>
        <v>0</v>
      </c>
      <c r="E1284" s="26">
        <f>COUNTIF(user_list!G:G,A1284)</f>
        <v>0</v>
      </c>
      <c r="F1284" s="48">
        <f t="shared" si="40"/>
        <v>7</v>
      </c>
      <c r="G1284" s="48">
        <f t="shared" si="41"/>
        <v>2018</v>
      </c>
    </row>
    <row r="1285" spans="1:7" x14ac:dyDescent="0.3">
      <c r="A1285" s="51">
        <v>43288</v>
      </c>
      <c r="B1285">
        <f>SUMIFS(user_list!O:O,user_list!F:F,"&lt;="&amp;A1285,user_list!G:G,"&gt;="&amp;A1285)</f>
        <v>1.2631578947368421E-2</v>
      </c>
      <c r="C1285">
        <f>SUMIFS(user_list!P:P,user_list!F:F,"&lt;="&amp;A1285,user_list!G:G,"&gt;="&amp;A1285)</f>
        <v>3.1578947368421047E-2</v>
      </c>
      <c r="D1285">
        <f>SUMIFS(user_list!O:O,user_list!F:F,"&lt;="&amp;A1285,user_list!G:G,"&gt;="&amp;A1285,user_list!I:I,days!G1285)+SUMIFS(user_list!O:O,user_list!F:F,"&lt;="&amp;A1285,user_list!G:G,"&gt;="&amp;A1285,user_list!I:I,days!G1285-1)</f>
        <v>0</v>
      </c>
      <c r="E1285" s="26">
        <f>COUNTIF(user_list!G:G,A1285)</f>
        <v>0</v>
      </c>
      <c r="F1285" s="48">
        <f t="shared" si="40"/>
        <v>7</v>
      </c>
      <c r="G1285" s="48">
        <f t="shared" si="41"/>
        <v>2018</v>
      </c>
    </row>
    <row r="1286" spans="1:7" x14ac:dyDescent="0.3">
      <c r="A1286" s="51">
        <v>43289</v>
      </c>
      <c r="B1286">
        <f>SUMIFS(user_list!O:O,user_list!F:F,"&lt;="&amp;A1286,user_list!G:G,"&gt;="&amp;A1286)</f>
        <v>1.2631578947368421E-2</v>
      </c>
      <c r="C1286">
        <f>SUMIFS(user_list!P:P,user_list!F:F,"&lt;="&amp;A1286,user_list!G:G,"&gt;="&amp;A1286)</f>
        <v>3.1578947368421047E-2</v>
      </c>
      <c r="D1286">
        <f>SUMIFS(user_list!O:O,user_list!F:F,"&lt;="&amp;A1286,user_list!G:G,"&gt;="&amp;A1286,user_list!I:I,days!G1286)+SUMIFS(user_list!O:O,user_list!F:F,"&lt;="&amp;A1286,user_list!G:G,"&gt;="&amp;A1286,user_list!I:I,days!G1286-1)</f>
        <v>0</v>
      </c>
      <c r="E1286" s="26">
        <f>COUNTIF(user_list!G:G,A1286)</f>
        <v>0</v>
      </c>
      <c r="F1286" s="48">
        <f t="shared" si="40"/>
        <v>7</v>
      </c>
      <c r="G1286" s="48">
        <f t="shared" si="41"/>
        <v>2018</v>
      </c>
    </row>
    <row r="1287" spans="1:7" x14ac:dyDescent="0.3">
      <c r="A1287" s="51">
        <v>43290</v>
      </c>
      <c r="B1287">
        <f>SUMIFS(user_list!O:O,user_list!F:F,"&lt;="&amp;A1287,user_list!G:G,"&gt;="&amp;A1287)</f>
        <v>1.2631578947368421E-2</v>
      </c>
      <c r="C1287">
        <f>SUMIFS(user_list!P:P,user_list!F:F,"&lt;="&amp;A1287,user_list!G:G,"&gt;="&amp;A1287)</f>
        <v>3.1578947368421047E-2</v>
      </c>
      <c r="D1287">
        <f>SUMIFS(user_list!O:O,user_list!F:F,"&lt;="&amp;A1287,user_list!G:G,"&gt;="&amp;A1287,user_list!I:I,days!G1287)+SUMIFS(user_list!O:O,user_list!F:F,"&lt;="&amp;A1287,user_list!G:G,"&gt;="&amp;A1287,user_list!I:I,days!G1287-1)</f>
        <v>0</v>
      </c>
      <c r="E1287" s="26">
        <f>COUNTIF(user_list!G:G,A1287)</f>
        <v>0</v>
      </c>
      <c r="F1287" s="48">
        <f t="shared" si="40"/>
        <v>7</v>
      </c>
      <c r="G1287" s="48">
        <f t="shared" si="41"/>
        <v>2018</v>
      </c>
    </row>
    <row r="1288" spans="1:7" x14ac:dyDescent="0.3">
      <c r="A1288" s="51">
        <v>43291</v>
      </c>
      <c r="B1288">
        <f>SUMIFS(user_list!O:O,user_list!F:F,"&lt;="&amp;A1288,user_list!G:G,"&gt;="&amp;A1288)</f>
        <v>1.2631578947368421E-2</v>
      </c>
      <c r="C1288">
        <f>SUMIFS(user_list!P:P,user_list!F:F,"&lt;="&amp;A1288,user_list!G:G,"&gt;="&amp;A1288)</f>
        <v>3.1578947368421047E-2</v>
      </c>
      <c r="D1288">
        <f>SUMIFS(user_list!O:O,user_list!F:F,"&lt;="&amp;A1288,user_list!G:G,"&gt;="&amp;A1288,user_list!I:I,days!G1288)+SUMIFS(user_list!O:O,user_list!F:F,"&lt;="&amp;A1288,user_list!G:G,"&gt;="&amp;A1288,user_list!I:I,days!G1288-1)</f>
        <v>0</v>
      </c>
      <c r="E1288" s="26">
        <f>COUNTIF(user_list!G:G,A1288)</f>
        <v>0</v>
      </c>
      <c r="F1288" s="48">
        <f t="shared" si="40"/>
        <v>7</v>
      </c>
      <c r="G1288" s="48">
        <f t="shared" si="41"/>
        <v>2018</v>
      </c>
    </row>
    <row r="1289" spans="1:7" x14ac:dyDescent="0.3">
      <c r="A1289" s="51">
        <v>43292</v>
      </c>
      <c r="B1289">
        <f>SUMIFS(user_list!O:O,user_list!F:F,"&lt;="&amp;A1289,user_list!G:G,"&gt;="&amp;A1289)</f>
        <v>1.2631578947368421E-2</v>
      </c>
      <c r="C1289">
        <f>SUMIFS(user_list!P:P,user_list!F:F,"&lt;="&amp;A1289,user_list!G:G,"&gt;="&amp;A1289)</f>
        <v>3.1578947368421047E-2</v>
      </c>
      <c r="D1289">
        <f>SUMIFS(user_list!O:O,user_list!F:F,"&lt;="&amp;A1289,user_list!G:G,"&gt;="&amp;A1289,user_list!I:I,days!G1289)+SUMIFS(user_list!O:O,user_list!F:F,"&lt;="&amp;A1289,user_list!G:G,"&gt;="&amp;A1289,user_list!I:I,days!G1289-1)</f>
        <v>0</v>
      </c>
      <c r="E1289" s="26">
        <f>COUNTIF(user_list!G:G,A1289)</f>
        <v>0</v>
      </c>
      <c r="F1289" s="48">
        <f t="shared" si="40"/>
        <v>7</v>
      </c>
      <c r="G1289" s="48">
        <f t="shared" si="41"/>
        <v>2018</v>
      </c>
    </row>
    <row r="1290" spans="1:7" x14ac:dyDescent="0.3">
      <c r="A1290" s="51">
        <v>43293</v>
      </c>
      <c r="B1290">
        <f>SUMIFS(user_list!O:O,user_list!F:F,"&lt;="&amp;A1290,user_list!G:G,"&gt;="&amp;A1290)</f>
        <v>1.2631578947368421E-2</v>
      </c>
      <c r="C1290">
        <f>SUMIFS(user_list!P:P,user_list!F:F,"&lt;="&amp;A1290,user_list!G:G,"&gt;="&amp;A1290)</f>
        <v>3.1578947368421047E-2</v>
      </c>
      <c r="D1290">
        <f>SUMIFS(user_list!O:O,user_list!F:F,"&lt;="&amp;A1290,user_list!G:G,"&gt;="&amp;A1290,user_list!I:I,days!G1290)+SUMIFS(user_list!O:O,user_list!F:F,"&lt;="&amp;A1290,user_list!G:G,"&gt;="&amp;A1290,user_list!I:I,days!G1290-1)</f>
        <v>0</v>
      </c>
      <c r="E1290" s="26">
        <f>COUNTIF(user_list!G:G,A1290)</f>
        <v>0</v>
      </c>
      <c r="F1290" s="48">
        <f t="shared" si="40"/>
        <v>7</v>
      </c>
      <c r="G1290" s="48">
        <f t="shared" si="41"/>
        <v>2018</v>
      </c>
    </row>
    <row r="1291" spans="1:7" x14ac:dyDescent="0.3">
      <c r="A1291" s="51">
        <v>43294</v>
      </c>
      <c r="B1291">
        <f>SUMIFS(user_list!O:O,user_list!F:F,"&lt;="&amp;A1291,user_list!G:G,"&gt;="&amp;A1291)</f>
        <v>1.2631578947368421E-2</v>
      </c>
      <c r="C1291">
        <f>SUMIFS(user_list!P:P,user_list!F:F,"&lt;="&amp;A1291,user_list!G:G,"&gt;="&amp;A1291)</f>
        <v>3.1578947368421047E-2</v>
      </c>
      <c r="D1291">
        <f>SUMIFS(user_list!O:O,user_list!F:F,"&lt;="&amp;A1291,user_list!G:G,"&gt;="&amp;A1291,user_list!I:I,days!G1291)+SUMIFS(user_list!O:O,user_list!F:F,"&lt;="&amp;A1291,user_list!G:G,"&gt;="&amp;A1291,user_list!I:I,days!G1291-1)</f>
        <v>0</v>
      </c>
      <c r="E1291" s="26">
        <f>COUNTIF(user_list!G:G,A1291)</f>
        <v>0</v>
      </c>
      <c r="F1291" s="48">
        <f t="shared" si="40"/>
        <v>7</v>
      </c>
      <c r="G1291" s="48">
        <f t="shared" si="41"/>
        <v>2018</v>
      </c>
    </row>
    <row r="1292" spans="1:7" x14ac:dyDescent="0.3">
      <c r="A1292" s="51">
        <v>43295</v>
      </c>
      <c r="B1292">
        <f>SUMIFS(user_list!O:O,user_list!F:F,"&lt;="&amp;A1292,user_list!G:G,"&gt;="&amp;A1292)</f>
        <v>1.2631578947368421E-2</v>
      </c>
      <c r="C1292">
        <f>SUMIFS(user_list!P:P,user_list!F:F,"&lt;="&amp;A1292,user_list!G:G,"&gt;="&amp;A1292)</f>
        <v>3.1578947368421047E-2</v>
      </c>
      <c r="D1292">
        <f>SUMIFS(user_list!O:O,user_list!F:F,"&lt;="&amp;A1292,user_list!G:G,"&gt;="&amp;A1292,user_list!I:I,days!G1292)+SUMIFS(user_list!O:O,user_list!F:F,"&lt;="&amp;A1292,user_list!G:G,"&gt;="&amp;A1292,user_list!I:I,days!G1292-1)</f>
        <v>0</v>
      </c>
      <c r="E1292" s="26">
        <f>COUNTIF(user_list!G:G,A1292)</f>
        <v>0</v>
      </c>
      <c r="F1292" s="48">
        <f t="shared" si="40"/>
        <v>7</v>
      </c>
      <c r="G1292" s="48">
        <f t="shared" si="41"/>
        <v>2018</v>
      </c>
    </row>
    <row r="1293" spans="1:7" x14ac:dyDescent="0.3">
      <c r="A1293" s="51">
        <v>43296</v>
      </c>
      <c r="B1293">
        <f>SUMIFS(user_list!O:O,user_list!F:F,"&lt;="&amp;A1293,user_list!G:G,"&gt;="&amp;A1293)</f>
        <v>1.2631578947368421E-2</v>
      </c>
      <c r="C1293">
        <f>SUMIFS(user_list!P:P,user_list!F:F,"&lt;="&amp;A1293,user_list!G:G,"&gt;="&amp;A1293)</f>
        <v>3.1578947368421047E-2</v>
      </c>
      <c r="D1293">
        <f>SUMIFS(user_list!O:O,user_list!F:F,"&lt;="&amp;A1293,user_list!G:G,"&gt;="&amp;A1293,user_list!I:I,days!G1293)+SUMIFS(user_list!O:O,user_list!F:F,"&lt;="&amp;A1293,user_list!G:G,"&gt;="&amp;A1293,user_list!I:I,days!G1293-1)</f>
        <v>0</v>
      </c>
      <c r="E1293" s="26">
        <f>COUNTIF(user_list!G:G,A1293)</f>
        <v>0</v>
      </c>
      <c r="F1293" s="48">
        <f t="shared" si="40"/>
        <v>7</v>
      </c>
      <c r="G1293" s="48">
        <f t="shared" si="41"/>
        <v>2018</v>
      </c>
    </row>
    <row r="1294" spans="1:7" x14ac:dyDescent="0.3">
      <c r="A1294" s="51">
        <v>43297</v>
      </c>
      <c r="B1294">
        <f>SUMIFS(user_list!O:O,user_list!F:F,"&lt;="&amp;A1294,user_list!G:G,"&gt;="&amp;A1294)</f>
        <v>1.2631578947368421E-2</v>
      </c>
      <c r="C1294">
        <f>SUMIFS(user_list!P:P,user_list!F:F,"&lt;="&amp;A1294,user_list!G:G,"&gt;="&amp;A1294)</f>
        <v>3.1578947368421047E-2</v>
      </c>
      <c r="D1294">
        <f>SUMIFS(user_list!O:O,user_list!F:F,"&lt;="&amp;A1294,user_list!G:G,"&gt;="&amp;A1294,user_list!I:I,days!G1294)+SUMIFS(user_list!O:O,user_list!F:F,"&lt;="&amp;A1294,user_list!G:G,"&gt;="&amp;A1294,user_list!I:I,days!G1294-1)</f>
        <v>0</v>
      </c>
      <c r="E1294" s="26">
        <f>COUNTIF(user_list!G:G,A1294)</f>
        <v>0</v>
      </c>
      <c r="F1294" s="48">
        <f t="shared" si="40"/>
        <v>7</v>
      </c>
      <c r="G1294" s="48">
        <f t="shared" si="41"/>
        <v>2018</v>
      </c>
    </row>
    <row r="1295" spans="1:7" x14ac:dyDescent="0.3">
      <c r="A1295" s="51">
        <v>43298</v>
      </c>
      <c r="B1295">
        <f>SUMIFS(user_list!O:O,user_list!F:F,"&lt;="&amp;A1295,user_list!G:G,"&gt;="&amp;A1295)</f>
        <v>1.2631578947368421E-2</v>
      </c>
      <c r="C1295">
        <f>SUMIFS(user_list!P:P,user_list!F:F,"&lt;="&amp;A1295,user_list!G:G,"&gt;="&amp;A1295)</f>
        <v>3.1578947368421047E-2</v>
      </c>
      <c r="D1295">
        <f>SUMIFS(user_list!O:O,user_list!F:F,"&lt;="&amp;A1295,user_list!G:G,"&gt;="&amp;A1295,user_list!I:I,days!G1295)+SUMIFS(user_list!O:O,user_list!F:F,"&lt;="&amp;A1295,user_list!G:G,"&gt;="&amp;A1295,user_list!I:I,days!G1295-1)</f>
        <v>0</v>
      </c>
      <c r="E1295" s="26">
        <f>COUNTIF(user_list!G:G,A1295)</f>
        <v>0</v>
      </c>
      <c r="F1295" s="48">
        <f t="shared" si="40"/>
        <v>7</v>
      </c>
      <c r="G1295" s="48">
        <f t="shared" si="41"/>
        <v>2018</v>
      </c>
    </row>
    <row r="1296" spans="1:7" x14ac:dyDescent="0.3">
      <c r="A1296" s="51">
        <v>43299</v>
      </c>
      <c r="B1296">
        <f>SUMIFS(user_list!O:O,user_list!F:F,"&lt;="&amp;A1296,user_list!G:G,"&gt;="&amp;A1296)</f>
        <v>1.2631578947368421E-2</v>
      </c>
      <c r="C1296">
        <f>SUMIFS(user_list!P:P,user_list!F:F,"&lt;="&amp;A1296,user_list!G:G,"&gt;="&amp;A1296)</f>
        <v>3.1578947368421047E-2</v>
      </c>
      <c r="D1296">
        <f>SUMIFS(user_list!O:O,user_list!F:F,"&lt;="&amp;A1296,user_list!G:G,"&gt;="&amp;A1296,user_list!I:I,days!G1296)+SUMIFS(user_list!O:O,user_list!F:F,"&lt;="&amp;A1296,user_list!G:G,"&gt;="&amp;A1296,user_list!I:I,days!G1296-1)</f>
        <v>0</v>
      </c>
      <c r="E1296" s="26">
        <f>COUNTIF(user_list!G:G,A1296)</f>
        <v>0</v>
      </c>
      <c r="F1296" s="48">
        <f t="shared" si="40"/>
        <v>7</v>
      </c>
      <c r="G1296" s="48">
        <f t="shared" si="41"/>
        <v>2018</v>
      </c>
    </row>
    <row r="1297" spans="1:7" x14ac:dyDescent="0.3">
      <c r="A1297" s="51">
        <v>43300</v>
      </c>
      <c r="B1297">
        <f>SUMIFS(user_list!O:O,user_list!F:F,"&lt;="&amp;A1297,user_list!G:G,"&gt;="&amp;A1297)</f>
        <v>1.2631578947368421E-2</v>
      </c>
      <c r="C1297">
        <f>SUMIFS(user_list!P:P,user_list!F:F,"&lt;="&amp;A1297,user_list!G:G,"&gt;="&amp;A1297)</f>
        <v>3.1578947368421047E-2</v>
      </c>
      <c r="D1297">
        <f>SUMIFS(user_list!O:O,user_list!F:F,"&lt;="&amp;A1297,user_list!G:G,"&gt;="&amp;A1297,user_list!I:I,days!G1297)+SUMIFS(user_list!O:O,user_list!F:F,"&lt;="&amp;A1297,user_list!G:G,"&gt;="&amp;A1297,user_list!I:I,days!G1297-1)</f>
        <v>0</v>
      </c>
      <c r="E1297" s="26">
        <f>COUNTIF(user_list!G:G,A1297)</f>
        <v>0</v>
      </c>
      <c r="F1297" s="48">
        <f t="shared" si="40"/>
        <v>7</v>
      </c>
      <c r="G1297" s="48">
        <f t="shared" si="41"/>
        <v>2018</v>
      </c>
    </row>
    <row r="1298" spans="1:7" x14ac:dyDescent="0.3">
      <c r="A1298" s="51">
        <v>43301</v>
      </c>
      <c r="B1298">
        <f>SUMIFS(user_list!O:O,user_list!F:F,"&lt;="&amp;A1298,user_list!G:G,"&gt;="&amp;A1298)</f>
        <v>1.2631578947368421E-2</v>
      </c>
      <c r="C1298">
        <f>SUMIFS(user_list!P:P,user_list!F:F,"&lt;="&amp;A1298,user_list!G:G,"&gt;="&amp;A1298)</f>
        <v>3.1578947368421047E-2</v>
      </c>
      <c r="D1298">
        <f>SUMIFS(user_list!O:O,user_list!F:F,"&lt;="&amp;A1298,user_list!G:G,"&gt;="&amp;A1298,user_list!I:I,days!G1298)+SUMIFS(user_list!O:O,user_list!F:F,"&lt;="&amp;A1298,user_list!G:G,"&gt;="&amp;A1298,user_list!I:I,days!G1298-1)</f>
        <v>0</v>
      </c>
      <c r="E1298" s="26">
        <f>COUNTIF(user_list!G:G,A1298)</f>
        <v>0</v>
      </c>
      <c r="F1298" s="48">
        <f t="shared" si="40"/>
        <v>7</v>
      </c>
      <c r="G1298" s="48">
        <f t="shared" si="41"/>
        <v>2018</v>
      </c>
    </row>
    <row r="1299" spans="1:7" x14ac:dyDescent="0.3">
      <c r="A1299" s="51">
        <v>43302</v>
      </c>
      <c r="B1299">
        <f>SUMIFS(user_list!O:O,user_list!F:F,"&lt;="&amp;A1299,user_list!G:G,"&gt;="&amp;A1299)</f>
        <v>1.2631578947368421E-2</v>
      </c>
      <c r="C1299">
        <f>SUMIFS(user_list!P:P,user_list!F:F,"&lt;="&amp;A1299,user_list!G:G,"&gt;="&amp;A1299)</f>
        <v>3.1578947368421047E-2</v>
      </c>
      <c r="D1299">
        <f>SUMIFS(user_list!O:O,user_list!F:F,"&lt;="&amp;A1299,user_list!G:G,"&gt;="&amp;A1299,user_list!I:I,days!G1299)+SUMIFS(user_list!O:O,user_list!F:F,"&lt;="&amp;A1299,user_list!G:G,"&gt;="&amp;A1299,user_list!I:I,days!G1299-1)</f>
        <v>0</v>
      </c>
      <c r="E1299" s="26">
        <f>COUNTIF(user_list!G:G,A1299)</f>
        <v>0</v>
      </c>
      <c r="F1299" s="48">
        <f t="shared" si="40"/>
        <v>7</v>
      </c>
      <c r="G1299" s="48">
        <f t="shared" si="41"/>
        <v>2018</v>
      </c>
    </row>
    <row r="1300" spans="1:7" x14ac:dyDescent="0.3">
      <c r="A1300" s="51">
        <v>43303</v>
      </c>
      <c r="B1300">
        <f>SUMIFS(user_list!O:O,user_list!F:F,"&lt;="&amp;A1300,user_list!G:G,"&gt;="&amp;A1300)</f>
        <v>1.2631578947368421E-2</v>
      </c>
      <c r="C1300">
        <f>SUMIFS(user_list!P:P,user_list!F:F,"&lt;="&amp;A1300,user_list!G:G,"&gt;="&amp;A1300)</f>
        <v>3.1578947368421047E-2</v>
      </c>
      <c r="D1300">
        <f>SUMIFS(user_list!O:O,user_list!F:F,"&lt;="&amp;A1300,user_list!G:G,"&gt;="&amp;A1300,user_list!I:I,days!G1300)+SUMIFS(user_list!O:O,user_list!F:F,"&lt;="&amp;A1300,user_list!G:G,"&gt;="&amp;A1300,user_list!I:I,days!G1300-1)</f>
        <v>0</v>
      </c>
      <c r="E1300" s="26">
        <f>COUNTIF(user_list!G:G,A1300)</f>
        <v>0</v>
      </c>
      <c r="F1300" s="48">
        <f t="shared" si="40"/>
        <v>7</v>
      </c>
      <c r="G1300" s="48">
        <f t="shared" si="41"/>
        <v>2018</v>
      </c>
    </row>
    <row r="1301" spans="1:7" x14ac:dyDescent="0.3">
      <c r="A1301" s="51">
        <v>43304</v>
      </c>
      <c r="B1301">
        <f>SUMIFS(user_list!O:O,user_list!F:F,"&lt;="&amp;A1301,user_list!G:G,"&gt;="&amp;A1301)</f>
        <v>1.2631578947368421E-2</v>
      </c>
      <c r="C1301">
        <f>SUMIFS(user_list!P:P,user_list!F:F,"&lt;="&amp;A1301,user_list!G:G,"&gt;="&amp;A1301)</f>
        <v>3.1578947368421047E-2</v>
      </c>
      <c r="D1301">
        <f>SUMIFS(user_list!O:O,user_list!F:F,"&lt;="&amp;A1301,user_list!G:G,"&gt;="&amp;A1301,user_list!I:I,days!G1301)+SUMIFS(user_list!O:O,user_list!F:F,"&lt;="&amp;A1301,user_list!G:G,"&gt;="&amp;A1301,user_list!I:I,days!G1301-1)</f>
        <v>0</v>
      </c>
      <c r="E1301" s="26">
        <f>COUNTIF(user_list!G:G,A1301)</f>
        <v>0</v>
      </c>
      <c r="F1301" s="48">
        <f t="shared" si="40"/>
        <v>7</v>
      </c>
      <c r="G1301" s="48">
        <f t="shared" si="41"/>
        <v>2018</v>
      </c>
    </row>
    <row r="1302" spans="1:7" x14ac:dyDescent="0.3">
      <c r="A1302" s="51">
        <v>43305</v>
      </c>
      <c r="B1302">
        <f>SUMIFS(user_list!O:O,user_list!F:F,"&lt;="&amp;A1302,user_list!G:G,"&gt;="&amp;A1302)</f>
        <v>1.2631578947368421E-2</v>
      </c>
      <c r="C1302">
        <f>SUMIFS(user_list!P:P,user_list!F:F,"&lt;="&amp;A1302,user_list!G:G,"&gt;="&amp;A1302)</f>
        <v>3.1578947368421047E-2</v>
      </c>
      <c r="D1302">
        <f>SUMIFS(user_list!O:O,user_list!F:F,"&lt;="&amp;A1302,user_list!G:G,"&gt;="&amp;A1302,user_list!I:I,days!G1302)+SUMIFS(user_list!O:O,user_list!F:F,"&lt;="&amp;A1302,user_list!G:G,"&gt;="&amp;A1302,user_list!I:I,days!G1302-1)</f>
        <v>0</v>
      </c>
      <c r="E1302" s="26">
        <f>COUNTIF(user_list!G:G,A1302)</f>
        <v>0</v>
      </c>
      <c r="F1302" s="48">
        <f t="shared" si="40"/>
        <v>7</v>
      </c>
      <c r="G1302" s="48">
        <f t="shared" si="41"/>
        <v>2018</v>
      </c>
    </row>
    <row r="1303" spans="1:7" x14ac:dyDescent="0.3">
      <c r="A1303" s="51">
        <v>43306</v>
      </c>
      <c r="B1303">
        <f>SUMIFS(user_list!O:O,user_list!F:F,"&lt;="&amp;A1303,user_list!G:G,"&gt;="&amp;A1303)</f>
        <v>1.2631578947368421E-2</v>
      </c>
      <c r="C1303">
        <f>SUMIFS(user_list!P:P,user_list!F:F,"&lt;="&amp;A1303,user_list!G:G,"&gt;="&amp;A1303)</f>
        <v>3.1578947368421047E-2</v>
      </c>
      <c r="D1303">
        <f>SUMIFS(user_list!O:O,user_list!F:F,"&lt;="&amp;A1303,user_list!G:G,"&gt;="&amp;A1303,user_list!I:I,days!G1303)+SUMIFS(user_list!O:O,user_list!F:F,"&lt;="&amp;A1303,user_list!G:G,"&gt;="&amp;A1303,user_list!I:I,days!G1303-1)</f>
        <v>0</v>
      </c>
      <c r="E1303" s="26">
        <f>COUNTIF(user_list!G:G,A1303)</f>
        <v>0</v>
      </c>
      <c r="F1303" s="48">
        <f t="shared" si="40"/>
        <v>7</v>
      </c>
      <c r="G1303" s="48">
        <f t="shared" si="41"/>
        <v>2018</v>
      </c>
    </row>
    <row r="1304" spans="1:7" x14ac:dyDescent="0.3">
      <c r="A1304" s="51">
        <v>43307</v>
      </c>
      <c r="B1304">
        <f>SUMIFS(user_list!O:O,user_list!F:F,"&lt;="&amp;A1304,user_list!G:G,"&gt;="&amp;A1304)</f>
        <v>1.2631578947368421E-2</v>
      </c>
      <c r="C1304">
        <f>SUMIFS(user_list!P:P,user_list!F:F,"&lt;="&amp;A1304,user_list!G:G,"&gt;="&amp;A1304)</f>
        <v>3.1578947368421047E-2</v>
      </c>
      <c r="D1304">
        <f>SUMIFS(user_list!O:O,user_list!F:F,"&lt;="&amp;A1304,user_list!G:G,"&gt;="&amp;A1304,user_list!I:I,days!G1304)+SUMIFS(user_list!O:O,user_list!F:F,"&lt;="&amp;A1304,user_list!G:G,"&gt;="&amp;A1304,user_list!I:I,days!G1304-1)</f>
        <v>0</v>
      </c>
      <c r="E1304" s="26">
        <f>COUNTIF(user_list!G:G,A1304)</f>
        <v>0</v>
      </c>
      <c r="F1304" s="48">
        <f t="shared" si="40"/>
        <v>7</v>
      </c>
      <c r="G1304" s="48">
        <f t="shared" si="41"/>
        <v>2018</v>
      </c>
    </row>
    <row r="1305" spans="1:7" x14ac:dyDescent="0.3">
      <c r="A1305" s="51">
        <v>43308</v>
      </c>
      <c r="B1305">
        <f>SUMIFS(user_list!O:O,user_list!F:F,"&lt;="&amp;A1305,user_list!G:G,"&gt;="&amp;A1305)</f>
        <v>1.2631578947368421E-2</v>
      </c>
      <c r="C1305">
        <f>SUMIFS(user_list!P:P,user_list!F:F,"&lt;="&amp;A1305,user_list!G:G,"&gt;="&amp;A1305)</f>
        <v>3.1578947368421047E-2</v>
      </c>
      <c r="D1305">
        <f>SUMIFS(user_list!O:O,user_list!F:F,"&lt;="&amp;A1305,user_list!G:G,"&gt;="&amp;A1305,user_list!I:I,days!G1305)+SUMIFS(user_list!O:O,user_list!F:F,"&lt;="&amp;A1305,user_list!G:G,"&gt;="&amp;A1305,user_list!I:I,days!G1305-1)</f>
        <v>0</v>
      </c>
      <c r="E1305" s="26">
        <f>COUNTIF(user_list!G:G,A1305)</f>
        <v>0</v>
      </c>
      <c r="F1305" s="48">
        <f t="shared" si="40"/>
        <v>7</v>
      </c>
      <c r="G1305" s="48">
        <f t="shared" si="41"/>
        <v>2018</v>
      </c>
    </row>
    <row r="1306" spans="1:7" x14ac:dyDescent="0.3">
      <c r="A1306" s="51">
        <v>43309</v>
      </c>
      <c r="B1306">
        <f>SUMIFS(user_list!O:O,user_list!F:F,"&lt;="&amp;A1306,user_list!G:G,"&gt;="&amp;A1306)</f>
        <v>1.2631578947368421E-2</v>
      </c>
      <c r="C1306">
        <f>SUMIFS(user_list!P:P,user_list!F:F,"&lt;="&amp;A1306,user_list!G:G,"&gt;="&amp;A1306)</f>
        <v>3.1578947368421047E-2</v>
      </c>
      <c r="D1306">
        <f>SUMIFS(user_list!O:O,user_list!F:F,"&lt;="&amp;A1306,user_list!G:G,"&gt;="&amp;A1306,user_list!I:I,days!G1306)+SUMIFS(user_list!O:O,user_list!F:F,"&lt;="&amp;A1306,user_list!G:G,"&gt;="&amp;A1306,user_list!I:I,days!G1306-1)</f>
        <v>0</v>
      </c>
      <c r="E1306" s="26">
        <f>COUNTIF(user_list!G:G,A1306)</f>
        <v>0</v>
      </c>
      <c r="F1306" s="48">
        <f t="shared" si="40"/>
        <v>7</v>
      </c>
      <c r="G1306" s="48">
        <f t="shared" si="41"/>
        <v>2018</v>
      </c>
    </row>
    <row r="1307" spans="1:7" x14ac:dyDescent="0.3">
      <c r="A1307" s="51">
        <v>43310</v>
      </c>
      <c r="B1307">
        <f>SUMIFS(user_list!O:O,user_list!F:F,"&lt;="&amp;A1307,user_list!G:G,"&gt;="&amp;A1307)</f>
        <v>1.2631578947368421E-2</v>
      </c>
      <c r="C1307">
        <f>SUMIFS(user_list!P:P,user_list!F:F,"&lt;="&amp;A1307,user_list!G:G,"&gt;="&amp;A1307)</f>
        <v>3.1578947368421047E-2</v>
      </c>
      <c r="D1307">
        <f>SUMIFS(user_list!O:O,user_list!F:F,"&lt;="&amp;A1307,user_list!G:G,"&gt;="&amp;A1307,user_list!I:I,days!G1307)+SUMIFS(user_list!O:O,user_list!F:F,"&lt;="&amp;A1307,user_list!G:G,"&gt;="&amp;A1307,user_list!I:I,days!G1307-1)</f>
        <v>0</v>
      </c>
      <c r="E1307" s="26">
        <f>COUNTIF(user_list!G:G,A1307)</f>
        <v>0</v>
      </c>
      <c r="F1307" s="48">
        <f t="shared" si="40"/>
        <v>7</v>
      </c>
      <c r="G1307" s="48">
        <f t="shared" si="41"/>
        <v>2018</v>
      </c>
    </row>
    <row r="1308" spans="1:7" x14ac:dyDescent="0.3">
      <c r="A1308" s="51">
        <v>43311</v>
      </c>
      <c r="B1308">
        <f>SUMIFS(user_list!O:O,user_list!F:F,"&lt;="&amp;A1308,user_list!G:G,"&gt;="&amp;A1308)</f>
        <v>1.2631578947368421E-2</v>
      </c>
      <c r="C1308">
        <f>SUMIFS(user_list!P:P,user_list!F:F,"&lt;="&amp;A1308,user_list!G:G,"&gt;="&amp;A1308)</f>
        <v>3.1578947368421047E-2</v>
      </c>
      <c r="D1308">
        <f>SUMIFS(user_list!O:O,user_list!F:F,"&lt;="&amp;A1308,user_list!G:G,"&gt;="&amp;A1308,user_list!I:I,days!G1308)+SUMIFS(user_list!O:O,user_list!F:F,"&lt;="&amp;A1308,user_list!G:G,"&gt;="&amp;A1308,user_list!I:I,days!G1308-1)</f>
        <v>0</v>
      </c>
      <c r="E1308" s="26">
        <f>COUNTIF(user_list!G:G,A1308)</f>
        <v>0</v>
      </c>
      <c r="F1308" s="48">
        <f t="shared" si="40"/>
        <v>7</v>
      </c>
      <c r="G1308" s="48">
        <f t="shared" si="41"/>
        <v>2018</v>
      </c>
    </row>
    <row r="1309" spans="1:7" x14ac:dyDescent="0.3">
      <c r="A1309" s="51">
        <v>43312</v>
      </c>
      <c r="B1309">
        <f>SUMIFS(user_list!O:O,user_list!F:F,"&lt;="&amp;A1309,user_list!G:G,"&gt;="&amp;A1309)</f>
        <v>1.2631578947368421E-2</v>
      </c>
      <c r="C1309">
        <f>SUMIFS(user_list!P:P,user_list!F:F,"&lt;="&amp;A1309,user_list!G:G,"&gt;="&amp;A1309)</f>
        <v>3.1578947368421047E-2</v>
      </c>
      <c r="D1309">
        <f>SUMIFS(user_list!O:O,user_list!F:F,"&lt;="&amp;A1309,user_list!G:G,"&gt;="&amp;A1309,user_list!I:I,days!G1309)+SUMIFS(user_list!O:O,user_list!F:F,"&lt;="&amp;A1309,user_list!G:G,"&gt;="&amp;A1309,user_list!I:I,days!G1309-1)</f>
        <v>0</v>
      </c>
      <c r="E1309" s="26">
        <f>COUNTIF(user_list!G:G,A1309)</f>
        <v>0</v>
      </c>
      <c r="F1309" s="48">
        <f t="shared" si="40"/>
        <v>7</v>
      </c>
      <c r="G1309" s="48">
        <f t="shared" si="41"/>
        <v>2018</v>
      </c>
    </row>
    <row r="1310" spans="1:7" x14ac:dyDescent="0.3">
      <c r="A1310" s="51">
        <v>43313</v>
      </c>
      <c r="B1310">
        <f>SUMIFS(user_list!O:O,user_list!F:F,"&lt;="&amp;A1310,user_list!G:G,"&gt;="&amp;A1310)</f>
        <v>1.2631578947368421E-2</v>
      </c>
      <c r="C1310">
        <f>SUMIFS(user_list!P:P,user_list!F:F,"&lt;="&amp;A1310,user_list!G:G,"&gt;="&amp;A1310)</f>
        <v>3.1578947368421047E-2</v>
      </c>
      <c r="D1310">
        <f>SUMIFS(user_list!O:O,user_list!F:F,"&lt;="&amp;A1310,user_list!G:G,"&gt;="&amp;A1310,user_list!I:I,days!G1310)+SUMIFS(user_list!O:O,user_list!F:F,"&lt;="&amp;A1310,user_list!G:G,"&gt;="&amp;A1310,user_list!I:I,days!G1310-1)</f>
        <v>0</v>
      </c>
      <c r="E1310" s="26">
        <f>COUNTIF(user_list!G:G,A1310)</f>
        <v>0</v>
      </c>
      <c r="F1310" s="48">
        <f t="shared" si="40"/>
        <v>8</v>
      </c>
      <c r="G1310" s="48">
        <f t="shared" si="41"/>
        <v>2018</v>
      </c>
    </row>
    <row r="1311" spans="1:7" x14ac:dyDescent="0.3">
      <c r="A1311" s="51">
        <v>43314</v>
      </c>
      <c r="B1311">
        <f>SUMIFS(user_list!O:O,user_list!F:F,"&lt;="&amp;A1311,user_list!G:G,"&gt;="&amp;A1311)</f>
        <v>1.2631578947368421E-2</v>
      </c>
      <c r="C1311">
        <f>SUMIFS(user_list!P:P,user_list!F:F,"&lt;="&amp;A1311,user_list!G:G,"&gt;="&amp;A1311)</f>
        <v>3.1578947368421047E-2</v>
      </c>
      <c r="D1311">
        <f>SUMIFS(user_list!O:O,user_list!F:F,"&lt;="&amp;A1311,user_list!G:G,"&gt;="&amp;A1311,user_list!I:I,days!G1311)+SUMIFS(user_list!O:O,user_list!F:F,"&lt;="&amp;A1311,user_list!G:G,"&gt;="&amp;A1311,user_list!I:I,days!G1311-1)</f>
        <v>0</v>
      </c>
      <c r="E1311" s="26">
        <f>COUNTIF(user_list!G:G,A1311)</f>
        <v>0</v>
      </c>
      <c r="F1311" s="48">
        <f t="shared" si="40"/>
        <v>8</v>
      </c>
      <c r="G1311" s="48">
        <f t="shared" si="41"/>
        <v>2018</v>
      </c>
    </row>
    <row r="1312" spans="1:7" x14ac:dyDescent="0.3">
      <c r="A1312" s="51">
        <v>43315</v>
      </c>
      <c r="B1312">
        <f>SUMIFS(user_list!O:O,user_list!F:F,"&lt;="&amp;A1312,user_list!G:G,"&gt;="&amp;A1312)</f>
        <v>1.2631578947368421E-2</v>
      </c>
      <c r="C1312">
        <f>SUMIFS(user_list!P:P,user_list!F:F,"&lt;="&amp;A1312,user_list!G:G,"&gt;="&amp;A1312)</f>
        <v>3.1578947368421047E-2</v>
      </c>
      <c r="D1312">
        <f>SUMIFS(user_list!O:O,user_list!F:F,"&lt;="&amp;A1312,user_list!G:G,"&gt;="&amp;A1312,user_list!I:I,days!G1312)+SUMIFS(user_list!O:O,user_list!F:F,"&lt;="&amp;A1312,user_list!G:G,"&gt;="&amp;A1312,user_list!I:I,days!G1312-1)</f>
        <v>0</v>
      </c>
      <c r="E1312" s="26">
        <f>COUNTIF(user_list!G:G,A1312)</f>
        <v>0</v>
      </c>
      <c r="F1312" s="48">
        <f t="shared" si="40"/>
        <v>8</v>
      </c>
      <c r="G1312" s="48">
        <f t="shared" si="41"/>
        <v>2018</v>
      </c>
    </row>
    <row r="1313" spans="1:7" x14ac:dyDescent="0.3">
      <c r="A1313" s="51">
        <v>43316</v>
      </c>
      <c r="B1313">
        <f>SUMIFS(user_list!O:O,user_list!F:F,"&lt;="&amp;A1313,user_list!G:G,"&gt;="&amp;A1313)</f>
        <v>1.2631578947368421E-2</v>
      </c>
      <c r="C1313">
        <f>SUMIFS(user_list!P:P,user_list!F:F,"&lt;="&amp;A1313,user_list!G:G,"&gt;="&amp;A1313)</f>
        <v>3.1578947368421047E-2</v>
      </c>
      <c r="D1313">
        <f>SUMIFS(user_list!O:O,user_list!F:F,"&lt;="&amp;A1313,user_list!G:G,"&gt;="&amp;A1313,user_list!I:I,days!G1313)+SUMIFS(user_list!O:O,user_list!F:F,"&lt;="&amp;A1313,user_list!G:G,"&gt;="&amp;A1313,user_list!I:I,days!G1313-1)</f>
        <v>0</v>
      </c>
      <c r="E1313" s="26">
        <f>COUNTIF(user_list!G:G,A1313)</f>
        <v>0</v>
      </c>
      <c r="F1313" s="48">
        <f t="shared" si="40"/>
        <v>8</v>
      </c>
      <c r="G1313" s="48">
        <f t="shared" si="41"/>
        <v>2018</v>
      </c>
    </row>
    <row r="1314" spans="1:7" x14ac:dyDescent="0.3">
      <c r="A1314" s="51">
        <v>43317</v>
      </c>
      <c r="B1314">
        <f>SUMIFS(user_list!O:O,user_list!F:F,"&lt;="&amp;A1314,user_list!G:G,"&gt;="&amp;A1314)</f>
        <v>1.2631578947368421E-2</v>
      </c>
      <c r="C1314">
        <f>SUMIFS(user_list!P:P,user_list!F:F,"&lt;="&amp;A1314,user_list!G:G,"&gt;="&amp;A1314)</f>
        <v>3.1578947368421047E-2</v>
      </c>
      <c r="D1314">
        <f>SUMIFS(user_list!O:O,user_list!F:F,"&lt;="&amp;A1314,user_list!G:G,"&gt;="&amp;A1314,user_list!I:I,days!G1314)+SUMIFS(user_list!O:O,user_list!F:F,"&lt;="&amp;A1314,user_list!G:G,"&gt;="&amp;A1314,user_list!I:I,days!G1314-1)</f>
        <v>0</v>
      </c>
      <c r="E1314" s="26">
        <f>COUNTIF(user_list!G:G,A1314)</f>
        <v>0</v>
      </c>
      <c r="F1314" s="48">
        <f t="shared" si="40"/>
        <v>8</v>
      </c>
      <c r="G1314" s="48">
        <f t="shared" si="41"/>
        <v>2018</v>
      </c>
    </row>
    <row r="1315" spans="1:7" x14ac:dyDescent="0.3">
      <c r="A1315" s="51">
        <v>43318</v>
      </c>
      <c r="B1315">
        <f>SUMIFS(user_list!O:O,user_list!F:F,"&lt;="&amp;A1315,user_list!G:G,"&gt;="&amp;A1315)</f>
        <v>1.2631578947368421E-2</v>
      </c>
      <c r="C1315">
        <f>SUMIFS(user_list!P:P,user_list!F:F,"&lt;="&amp;A1315,user_list!G:G,"&gt;="&amp;A1315)</f>
        <v>3.1578947368421047E-2</v>
      </c>
      <c r="D1315">
        <f>SUMIFS(user_list!O:O,user_list!F:F,"&lt;="&amp;A1315,user_list!G:G,"&gt;="&amp;A1315,user_list!I:I,days!G1315)+SUMIFS(user_list!O:O,user_list!F:F,"&lt;="&amp;A1315,user_list!G:G,"&gt;="&amp;A1315,user_list!I:I,days!G1315-1)</f>
        <v>0</v>
      </c>
      <c r="E1315" s="26">
        <f>COUNTIF(user_list!G:G,A1315)</f>
        <v>0</v>
      </c>
      <c r="F1315" s="48">
        <f t="shared" si="40"/>
        <v>8</v>
      </c>
      <c r="G1315" s="48">
        <f t="shared" si="41"/>
        <v>2018</v>
      </c>
    </row>
    <row r="1316" spans="1:7" x14ac:dyDescent="0.3">
      <c r="A1316" s="51">
        <v>43319</v>
      </c>
      <c r="B1316">
        <f>SUMIFS(user_list!O:O,user_list!F:F,"&lt;="&amp;A1316,user_list!G:G,"&gt;="&amp;A1316)</f>
        <v>1.2631578947368421E-2</v>
      </c>
      <c r="C1316">
        <f>SUMIFS(user_list!P:P,user_list!F:F,"&lt;="&amp;A1316,user_list!G:G,"&gt;="&amp;A1316)</f>
        <v>3.1578947368421047E-2</v>
      </c>
      <c r="D1316">
        <f>SUMIFS(user_list!O:O,user_list!F:F,"&lt;="&amp;A1316,user_list!G:G,"&gt;="&amp;A1316,user_list!I:I,days!G1316)+SUMIFS(user_list!O:O,user_list!F:F,"&lt;="&amp;A1316,user_list!G:G,"&gt;="&amp;A1316,user_list!I:I,days!G1316-1)</f>
        <v>0</v>
      </c>
      <c r="E1316" s="26">
        <f>COUNTIF(user_list!G:G,A1316)</f>
        <v>0</v>
      </c>
      <c r="F1316" s="48">
        <f t="shared" si="40"/>
        <v>8</v>
      </c>
      <c r="G1316" s="48">
        <f t="shared" si="41"/>
        <v>2018</v>
      </c>
    </row>
    <row r="1317" spans="1:7" x14ac:dyDescent="0.3">
      <c r="A1317" s="51">
        <v>43320</v>
      </c>
      <c r="B1317">
        <f>SUMIFS(user_list!O:O,user_list!F:F,"&lt;="&amp;A1317,user_list!G:G,"&gt;="&amp;A1317)</f>
        <v>1.2631578947368421E-2</v>
      </c>
      <c r="C1317">
        <f>SUMIFS(user_list!P:P,user_list!F:F,"&lt;="&amp;A1317,user_list!G:G,"&gt;="&amp;A1317)</f>
        <v>3.1578947368421047E-2</v>
      </c>
      <c r="D1317">
        <f>SUMIFS(user_list!O:O,user_list!F:F,"&lt;="&amp;A1317,user_list!G:G,"&gt;="&amp;A1317,user_list!I:I,days!G1317)+SUMIFS(user_list!O:O,user_list!F:F,"&lt;="&amp;A1317,user_list!G:G,"&gt;="&amp;A1317,user_list!I:I,days!G1317-1)</f>
        <v>0</v>
      </c>
      <c r="E1317" s="26">
        <f>COUNTIF(user_list!G:G,A1317)</f>
        <v>0</v>
      </c>
      <c r="F1317" s="48">
        <f t="shared" si="40"/>
        <v>8</v>
      </c>
      <c r="G1317" s="48">
        <f t="shared" si="41"/>
        <v>2018</v>
      </c>
    </row>
    <row r="1318" spans="1:7" x14ac:dyDescent="0.3">
      <c r="A1318" s="51">
        <v>43321</v>
      </c>
      <c r="B1318">
        <f>SUMIFS(user_list!O:O,user_list!F:F,"&lt;="&amp;A1318,user_list!G:G,"&gt;="&amp;A1318)</f>
        <v>1.2631578947368421E-2</v>
      </c>
      <c r="C1318">
        <f>SUMIFS(user_list!P:P,user_list!F:F,"&lt;="&amp;A1318,user_list!G:G,"&gt;="&amp;A1318)</f>
        <v>3.1578947368421047E-2</v>
      </c>
      <c r="D1318">
        <f>SUMIFS(user_list!O:O,user_list!F:F,"&lt;="&amp;A1318,user_list!G:G,"&gt;="&amp;A1318,user_list!I:I,days!G1318)+SUMIFS(user_list!O:O,user_list!F:F,"&lt;="&amp;A1318,user_list!G:G,"&gt;="&amp;A1318,user_list!I:I,days!G1318-1)</f>
        <v>0</v>
      </c>
      <c r="E1318" s="26">
        <f>COUNTIF(user_list!G:G,A1318)</f>
        <v>0</v>
      </c>
      <c r="F1318" s="48">
        <f t="shared" si="40"/>
        <v>8</v>
      </c>
      <c r="G1318" s="48">
        <f t="shared" si="41"/>
        <v>2018</v>
      </c>
    </row>
    <row r="1319" spans="1:7" x14ac:dyDescent="0.3">
      <c r="A1319" s="51">
        <v>43322</v>
      </c>
      <c r="B1319">
        <f>SUMIFS(user_list!O:O,user_list!F:F,"&lt;="&amp;A1319,user_list!G:G,"&gt;="&amp;A1319)</f>
        <v>1.2631578947368421E-2</v>
      </c>
      <c r="C1319">
        <f>SUMIFS(user_list!P:P,user_list!F:F,"&lt;="&amp;A1319,user_list!G:G,"&gt;="&amp;A1319)</f>
        <v>3.1578947368421047E-2</v>
      </c>
      <c r="D1319">
        <f>SUMIFS(user_list!O:O,user_list!F:F,"&lt;="&amp;A1319,user_list!G:G,"&gt;="&amp;A1319,user_list!I:I,days!G1319)+SUMIFS(user_list!O:O,user_list!F:F,"&lt;="&amp;A1319,user_list!G:G,"&gt;="&amp;A1319,user_list!I:I,days!G1319-1)</f>
        <v>0</v>
      </c>
      <c r="E1319" s="26">
        <f>COUNTIF(user_list!G:G,A1319)</f>
        <v>0</v>
      </c>
      <c r="F1319" s="48">
        <f t="shared" si="40"/>
        <v>8</v>
      </c>
      <c r="G1319" s="48">
        <f t="shared" si="41"/>
        <v>2018</v>
      </c>
    </row>
    <row r="1320" spans="1:7" x14ac:dyDescent="0.3">
      <c r="A1320" s="51">
        <v>43323</v>
      </c>
      <c r="B1320">
        <f>SUMIFS(user_list!O:O,user_list!F:F,"&lt;="&amp;A1320,user_list!G:G,"&gt;="&amp;A1320)</f>
        <v>1.2631578947368421E-2</v>
      </c>
      <c r="C1320">
        <f>SUMIFS(user_list!P:P,user_list!F:F,"&lt;="&amp;A1320,user_list!G:G,"&gt;="&amp;A1320)</f>
        <v>3.1578947368421047E-2</v>
      </c>
      <c r="D1320">
        <f>SUMIFS(user_list!O:O,user_list!F:F,"&lt;="&amp;A1320,user_list!G:G,"&gt;="&amp;A1320,user_list!I:I,days!G1320)+SUMIFS(user_list!O:O,user_list!F:F,"&lt;="&amp;A1320,user_list!G:G,"&gt;="&amp;A1320,user_list!I:I,days!G1320-1)</f>
        <v>0</v>
      </c>
      <c r="E1320" s="26">
        <f>COUNTIF(user_list!G:G,A1320)</f>
        <v>0</v>
      </c>
      <c r="F1320" s="48">
        <f t="shared" si="40"/>
        <v>8</v>
      </c>
      <c r="G1320" s="48">
        <f t="shared" si="41"/>
        <v>2018</v>
      </c>
    </row>
    <row r="1321" spans="1:7" x14ac:dyDescent="0.3">
      <c r="A1321" s="51">
        <v>43324</v>
      </c>
      <c r="B1321">
        <f>SUMIFS(user_list!O:O,user_list!F:F,"&lt;="&amp;A1321,user_list!G:G,"&gt;="&amp;A1321)</f>
        <v>1.2631578947368421E-2</v>
      </c>
      <c r="C1321">
        <f>SUMIFS(user_list!P:P,user_list!F:F,"&lt;="&amp;A1321,user_list!G:G,"&gt;="&amp;A1321)</f>
        <v>3.1578947368421047E-2</v>
      </c>
      <c r="D1321">
        <f>SUMIFS(user_list!O:O,user_list!F:F,"&lt;="&amp;A1321,user_list!G:G,"&gt;="&amp;A1321,user_list!I:I,days!G1321)+SUMIFS(user_list!O:O,user_list!F:F,"&lt;="&amp;A1321,user_list!G:G,"&gt;="&amp;A1321,user_list!I:I,days!G1321-1)</f>
        <v>0</v>
      </c>
      <c r="E1321" s="26">
        <f>COUNTIF(user_list!G:G,A1321)</f>
        <v>0</v>
      </c>
      <c r="F1321" s="48">
        <f t="shared" si="40"/>
        <v>8</v>
      </c>
      <c r="G1321" s="48">
        <f t="shared" si="41"/>
        <v>2018</v>
      </c>
    </row>
    <row r="1322" spans="1:7" x14ac:dyDescent="0.3">
      <c r="A1322" s="51">
        <v>43325</v>
      </c>
      <c r="B1322">
        <f>SUMIFS(user_list!O:O,user_list!F:F,"&lt;="&amp;A1322,user_list!G:G,"&gt;="&amp;A1322)</f>
        <v>1.2631578947368421E-2</v>
      </c>
      <c r="C1322">
        <f>SUMIFS(user_list!P:P,user_list!F:F,"&lt;="&amp;A1322,user_list!G:G,"&gt;="&amp;A1322)</f>
        <v>3.1578947368421047E-2</v>
      </c>
      <c r="D1322">
        <f>SUMIFS(user_list!O:O,user_list!F:F,"&lt;="&amp;A1322,user_list!G:G,"&gt;="&amp;A1322,user_list!I:I,days!G1322)+SUMIFS(user_list!O:O,user_list!F:F,"&lt;="&amp;A1322,user_list!G:G,"&gt;="&amp;A1322,user_list!I:I,days!G1322-1)</f>
        <v>0</v>
      </c>
      <c r="E1322" s="26">
        <f>COUNTIF(user_list!G:G,A1322)</f>
        <v>0</v>
      </c>
      <c r="F1322" s="48">
        <f t="shared" si="40"/>
        <v>8</v>
      </c>
      <c r="G1322" s="48">
        <f t="shared" si="41"/>
        <v>2018</v>
      </c>
    </row>
    <row r="1323" spans="1:7" x14ac:dyDescent="0.3">
      <c r="A1323" s="51">
        <v>43326</v>
      </c>
      <c r="B1323">
        <f>SUMIFS(user_list!O:O,user_list!F:F,"&lt;="&amp;A1323,user_list!G:G,"&gt;="&amp;A1323)</f>
        <v>1.2631578947368421E-2</v>
      </c>
      <c r="C1323">
        <f>SUMIFS(user_list!P:P,user_list!F:F,"&lt;="&amp;A1323,user_list!G:G,"&gt;="&amp;A1323)</f>
        <v>3.1578947368421047E-2</v>
      </c>
      <c r="D1323">
        <f>SUMIFS(user_list!O:O,user_list!F:F,"&lt;="&amp;A1323,user_list!G:G,"&gt;="&amp;A1323,user_list!I:I,days!G1323)+SUMIFS(user_list!O:O,user_list!F:F,"&lt;="&amp;A1323,user_list!G:G,"&gt;="&amp;A1323,user_list!I:I,days!G1323-1)</f>
        <v>0</v>
      </c>
      <c r="E1323" s="26">
        <f>COUNTIF(user_list!G:G,A1323)</f>
        <v>0</v>
      </c>
      <c r="F1323" s="48">
        <f t="shared" si="40"/>
        <v>8</v>
      </c>
      <c r="G1323" s="48">
        <f t="shared" si="41"/>
        <v>2018</v>
      </c>
    </row>
    <row r="1324" spans="1:7" x14ac:dyDescent="0.3">
      <c r="A1324" s="51">
        <v>43327</v>
      </c>
      <c r="B1324">
        <f>SUMIFS(user_list!O:O,user_list!F:F,"&lt;="&amp;A1324,user_list!G:G,"&gt;="&amp;A1324)</f>
        <v>1.2631578947368421E-2</v>
      </c>
      <c r="C1324">
        <f>SUMIFS(user_list!P:P,user_list!F:F,"&lt;="&amp;A1324,user_list!G:G,"&gt;="&amp;A1324)</f>
        <v>3.1578947368421047E-2</v>
      </c>
      <c r="D1324">
        <f>SUMIFS(user_list!O:O,user_list!F:F,"&lt;="&amp;A1324,user_list!G:G,"&gt;="&amp;A1324,user_list!I:I,days!G1324)+SUMIFS(user_list!O:O,user_list!F:F,"&lt;="&amp;A1324,user_list!G:G,"&gt;="&amp;A1324,user_list!I:I,days!G1324-1)</f>
        <v>0</v>
      </c>
      <c r="E1324" s="26">
        <f>COUNTIF(user_list!G:G,A1324)</f>
        <v>0</v>
      </c>
      <c r="F1324" s="48">
        <f t="shared" si="40"/>
        <v>8</v>
      </c>
      <c r="G1324" s="48">
        <f t="shared" si="41"/>
        <v>2018</v>
      </c>
    </row>
    <row r="1325" spans="1:7" x14ac:dyDescent="0.3">
      <c r="A1325" s="51">
        <v>43328</v>
      </c>
      <c r="B1325">
        <f>SUMIFS(user_list!O:O,user_list!F:F,"&lt;="&amp;A1325,user_list!G:G,"&gt;="&amp;A1325)</f>
        <v>1.2631578947368421E-2</v>
      </c>
      <c r="C1325">
        <f>SUMIFS(user_list!P:P,user_list!F:F,"&lt;="&amp;A1325,user_list!G:G,"&gt;="&amp;A1325)</f>
        <v>3.1578947368421047E-2</v>
      </c>
      <c r="D1325">
        <f>SUMIFS(user_list!O:O,user_list!F:F,"&lt;="&amp;A1325,user_list!G:G,"&gt;="&amp;A1325,user_list!I:I,days!G1325)+SUMIFS(user_list!O:O,user_list!F:F,"&lt;="&amp;A1325,user_list!G:G,"&gt;="&amp;A1325,user_list!I:I,days!G1325-1)</f>
        <v>0</v>
      </c>
      <c r="E1325" s="26">
        <f>COUNTIF(user_list!G:G,A1325)</f>
        <v>0</v>
      </c>
      <c r="F1325" s="48">
        <f t="shared" si="40"/>
        <v>8</v>
      </c>
      <c r="G1325" s="48">
        <f t="shared" si="41"/>
        <v>2018</v>
      </c>
    </row>
    <row r="1326" spans="1:7" x14ac:dyDescent="0.3">
      <c r="A1326" s="51">
        <v>43329</v>
      </c>
      <c r="B1326">
        <f>SUMIFS(user_list!O:O,user_list!F:F,"&lt;="&amp;A1326,user_list!G:G,"&gt;="&amp;A1326)</f>
        <v>1.2631578947368421E-2</v>
      </c>
      <c r="C1326">
        <f>SUMIFS(user_list!P:P,user_list!F:F,"&lt;="&amp;A1326,user_list!G:G,"&gt;="&amp;A1326)</f>
        <v>3.1578947368421047E-2</v>
      </c>
      <c r="D1326">
        <f>SUMIFS(user_list!O:O,user_list!F:F,"&lt;="&amp;A1326,user_list!G:G,"&gt;="&amp;A1326,user_list!I:I,days!G1326)+SUMIFS(user_list!O:O,user_list!F:F,"&lt;="&amp;A1326,user_list!G:G,"&gt;="&amp;A1326,user_list!I:I,days!G1326-1)</f>
        <v>0</v>
      </c>
      <c r="E1326" s="26">
        <f>COUNTIF(user_list!G:G,A1326)</f>
        <v>0</v>
      </c>
      <c r="F1326" s="48">
        <f t="shared" si="40"/>
        <v>8</v>
      </c>
      <c r="G1326" s="48">
        <f t="shared" si="41"/>
        <v>2018</v>
      </c>
    </row>
    <row r="1327" spans="1:7" x14ac:dyDescent="0.3">
      <c r="A1327" s="51">
        <v>43330</v>
      </c>
      <c r="B1327">
        <f>SUMIFS(user_list!O:O,user_list!F:F,"&lt;="&amp;A1327,user_list!G:G,"&gt;="&amp;A1327)</f>
        <v>1.2631578947368421E-2</v>
      </c>
      <c r="C1327">
        <f>SUMIFS(user_list!P:P,user_list!F:F,"&lt;="&amp;A1327,user_list!G:G,"&gt;="&amp;A1327)</f>
        <v>3.1578947368421047E-2</v>
      </c>
      <c r="D1327">
        <f>SUMIFS(user_list!O:O,user_list!F:F,"&lt;="&amp;A1327,user_list!G:G,"&gt;="&amp;A1327,user_list!I:I,days!G1327)+SUMIFS(user_list!O:O,user_list!F:F,"&lt;="&amp;A1327,user_list!G:G,"&gt;="&amp;A1327,user_list!I:I,days!G1327-1)</f>
        <v>0</v>
      </c>
      <c r="E1327" s="26">
        <f>COUNTIF(user_list!G:G,A1327)</f>
        <v>0</v>
      </c>
      <c r="F1327" s="48">
        <f t="shared" si="40"/>
        <v>8</v>
      </c>
      <c r="G1327" s="48">
        <f t="shared" si="41"/>
        <v>2018</v>
      </c>
    </row>
    <row r="1328" spans="1:7" x14ac:dyDescent="0.3">
      <c r="A1328" s="51">
        <v>43331</v>
      </c>
      <c r="B1328">
        <f>SUMIFS(user_list!O:O,user_list!F:F,"&lt;="&amp;A1328,user_list!G:G,"&gt;="&amp;A1328)</f>
        <v>1.2631578947368421E-2</v>
      </c>
      <c r="C1328">
        <f>SUMIFS(user_list!P:P,user_list!F:F,"&lt;="&amp;A1328,user_list!G:G,"&gt;="&amp;A1328)</f>
        <v>3.1578947368421047E-2</v>
      </c>
      <c r="D1328">
        <f>SUMIFS(user_list!O:O,user_list!F:F,"&lt;="&amp;A1328,user_list!G:G,"&gt;="&amp;A1328,user_list!I:I,days!G1328)+SUMIFS(user_list!O:O,user_list!F:F,"&lt;="&amp;A1328,user_list!G:G,"&gt;="&amp;A1328,user_list!I:I,days!G1328-1)</f>
        <v>0</v>
      </c>
      <c r="E1328" s="26">
        <f>COUNTIF(user_list!G:G,A1328)</f>
        <v>0</v>
      </c>
      <c r="F1328" s="48">
        <f t="shared" si="40"/>
        <v>8</v>
      </c>
      <c r="G1328" s="48">
        <f t="shared" si="41"/>
        <v>2018</v>
      </c>
    </row>
    <row r="1329" spans="1:7" x14ac:dyDescent="0.3">
      <c r="A1329" s="51">
        <v>43332</v>
      </c>
      <c r="B1329">
        <f>SUMIFS(user_list!O:O,user_list!F:F,"&lt;="&amp;A1329,user_list!G:G,"&gt;="&amp;A1329)</f>
        <v>1.2631578947368421E-2</v>
      </c>
      <c r="C1329">
        <f>SUMIFS(user_list!P:P,user_list!F:F,"&lt;="&amp;A1329,user_list!G:G,"&gt;="&amp;A1329)</f>
        <v>3.1578947368421047E-2</v>
      </c>
      <c r="D1329">
        <f>SUMIFS(user_list!O:O,user_list!F:F,"&lt;="&amp;A1329,user_list!G:G,"&gt;="&amp;A1329,user_list!I:I,days!G1329)+SUMIFS(user_list!O:O,user_list!F:F,"&lt;="&amp;A1329,user_list!G:G,"&gt;="&amp;A1329,user_list!I:I,days!G1329-1)</f>
        <v>0</v>
      </c>
      <c r="E1329" s="26">
        <f>COUNTIF(user_list!G:G,A1329)</f>
        <v>0</v>
      </c>
      <c r="F1329" s="48">
        <f t="shared" si="40"/>
        <v>8</v>
      </c>
      <c r="G1329" s="48">
        <f t="shared" si="41"/>
        <v>2018</v>
      </c>
    </row>
    <row r="1330" spans="1:7" x14ac:dyDescent="0.3">
      <c r="A1330" s="51">
        <v>43333</v>
      </c>
      <c r="B1330">
        <f>SUMIFS(user_list!O:O,user_list!F:F,"&lt;="&amp;A1330,user_list!G:G,"&gt;="&amp;A1330)</f>
        <v>1.2631578947368421E-2</v>
      </c>
      <c r="C1330">
        <f>SUMIFS(user_list!P:P,user_list!F:F,"&lt;="&amp;A1330,user_list!G:G,"&gt;="&amp;A1330)</f>
        <v>3.1578947368421047E-2</v>
      </c>
      <c r="D1330">
        <f>SUMIFS(user_list!O:O,user_list!F:F,"&lt;="&amp;A1330,user_list!G:G,"&gt;="&amp;A1330,user_list!I:I,days!G1330)+SUMIFS(user_list!O:O,user_list!F:F,"&lt;="&amp;A1330,user_list!G:G,"&gt;="&amp;A1330,user_list!I:I,days!G1330-1)</f>
        <v>0</v>
      </c>
      <c r="E1330" s="26">
        <f>COUNTIF(user_list!G:G,A1330)</f>
        <v>0</v>
      </c>
      <c r="F1330" s="48">
        <f t="shared" si="40"/>
        <v>8</v>
      </c>
      <c r="G1330" s="48">
        <f t="shared" si="41"/>
        <v>2018</v>
      </c>
    </row>
    <row r="1331" spans="1:7" x14ac:dyDescent="0.3">
      <c r="A1331" s="51">
        <v>43334</v>
      </c>
      <c r="B1331">
        <f>SUMIFS(user_list!O:O,user_list!F:F,"&lt;="&amp;A1331,user_list!G:G,"&gt;="&amp;A1331)</f>
        <v>1.2631578947368421E-2</v>
      </c>
      <c r="C1331">
        <f>SUMIFS(user_list!P:P,user_list!F:F,"&lt;="&amp;A1331,user_list!G:G,"&gt;="&amp;A1331)</f>
        <v>3.1578947368421047E-2</v>
      </c>
      <c r="D1331">
        <f>SUMIFS(user_list!O:O,user_list!F:F,"&lt;="&amp;A1331,user_list!G:G,"&gt;="&amp;A1331,user_list!I:I,days!G1331)+SUMIFS(user_list!O:O,user_list!F:F,"&lt;="&amp;A1331,user_list!G:G,"&gt;="&amp;A1331,user_list!I:I,days!G1331-1)</f>
        <v>0</v>
      </c>
      <c r="E1331" s="26">
        <f>COUNTIF(user_list!G:G,A1331)</f>
        <v>0</v>
      </c>
      <c r="F1331" s="48">
        <f t="shared" si="40"/>
        <v>8</v>
      </c>
      <c r="G1331" s="48">
        <f t="shared" si="41"/>
        <v>2018</v>
      </c>
    </row>
    <row r="1332" spans="1:7" x14ac:dyDescent="0.3">
      <c r="A1332" s="51">
        <v>43335</v>
      </c>
      <c r="B1332">
        <f>SUMIFS(user_list!O:O,user_list!F:F,"&lt;="&amp;A1332,user_list!G:G,"&gt;="&amp;A1332)</f>
        <v>1.2631578947368421E-2</v>
      </c>
      <c r="C1332">
        <f>SUMIFS(user_list!P:P,user_list!F:F,"&lt;="&amp;A1332,user_list!G:G,"&gt;="&amp;A1332)</f>
        <v>3.1578947368421047E-2</v>
      </c>
      <c r="D1332">
        <f>SUMIFS(user_list!O:O,user_list!F:F,"&lt;="&amp;A1332,user_list!G:G,"&gt;="&amp;A1332,user_list!I:I,days!G1332)+SUMIFS(user_list!O:O,user_list!F:F,"&lt;="&amp;A1332,user_list!G:G,"&gt;="&amp;A1332,user_list!I:I,days!G1332-1)</f>
        <v>0</v>
      </c>
      <c r="E1332" s="26">
        <f>COUNTIF(user_list!G:G,A1332)</f>
        <v>0</v>
      </c>
      <c r="F1332" s="48">
        <f t="shared" si="40"/>
        <v>8</v>
      </c>
      <c r="G1332" s="48">
        <f t="shared" si="41"/>
        <v>2018</v>
      </c>
    </row>
    <row r="1333" spans="1:7" x14ac:dyDescent="0.3">
      <c r="A1333" s="51">
        <v>43336</v>
      </c>
      <c r="B1333">
        <f>SUMIFS(user_list!O:O,user_list!F:F,"&lt;="&amp;A1333,user_list!G:G,"&gt;="&amp;A1333)</f>
        <v>1.2631578947368421E-2</v>
      </c>
      <c r="C1333">
        <f>SUMIFS(user_list!P:P,user_list!F:F,"&lt;="&amp;A1333,user_list!G:G,"&gt;="&amp;A1333)</f>
        <v>3.1578947368421047E-2</v>
      </c>
      <c r="D1333">
        <f>SUMIFS(user_list!O:O,user_list!F:F,"&lt;="&amp;A1333,user_list!G:G,"&gt;="&amp;A1333,user_list!I:I,days!G1333)+SUMIFS(user_list!O:O,user_list!F:F,"&lt;="&amp;A1333,user_list!G:G,"&gt;="&amp;A1333,user_list!I:I,days!G1333-1)</f>
        <v>0</v>
      </c>
      <c r="E1333" s="26">
        <f>COUNTIF(user_list!G:G,A1333)</f>
        <v>0</v>
      </c>
      <c r="F1333" s="48">
        <f t="shared" si="40"/>
        <v>8</v>
      </c>
      <c r="G1333" s="48">
        <f t="shared" si="41"/>
        <v>2018</v>
      </c>
    </row>
    <row r="1334" spans="1:7" x14ac:dyDescent="0.3">
      <c r="A1334" s="51">
        <v>43337</v>
      </c>
      <c r="B1334">
        <f>SUMIFS(user_list!O:O,user_list!F:F,"&lt;="&amp;A1334,user_list!G:G,"&gt;="&amp;A1334)</f>
        <v>1.2631578947368421E-2</v>
      </c>
      <c r="C1334">
        <f>SUMIFS(user_list!P:P,user_list!F:F,"&lt;="&amp;A1334,user_list!G:G,"&gt;="&amp;A1334)</f>
        <v>3.1578947368421047E-2</v>
      </c>
      <c r="D1334">
        <f>SUMIFS(user_list!O:O,user_list!F:F,"&lt;="&amp;A1334,user_list!G:G,"&gt;="&amp;A1334,user_list!I:I,days!G1334)+SUMIFS(user_list!O:O,user_list!F:F,"&lt;="&amp;A1334,user_list!G:G,"&gt;="&amp;A1334,user_list!I:I,days!G1334-1)</f>
        <v>0</v>
      </c>
      <c r="E1334" s="26">
        <f>COUNTIF(user_list!G:G,A1334)</f>
        <v>0</v>
      </c>
      <c r="F1334" s="48">
        <f t="shared" si="40"/>
        <v>8</v>
      </c>
      <c r="G1334" s="48">
        <f t="shared" si="41"/>
        <v>2018</v>
      </c>
    </row>
    <row r="1335" spans="1:7" x14ac:dyDescent="0.3">
      <c r="A1335" s="51">
        <v>43338</v>
      </c>
      <c r="B1335">
        <f>SUMIFS(user_list!O:O,user_list!F:F,"&lt;="&amp;A1335,user_list!G:G,"&gt;="&amp;A1335)</f>
        <v>1.2631578947368421E-2</v>
      </c>
      <c r="C1335">
        <f>SUMIFS(user_list!P:P,user_list!F:F,"&lt;="&amp;A1335,user_list!G:G,"&gt;="&amp;A1335)</f>
        <v>3.1578947368421047E-2</v>
      </c>
      <c r="D1335">
        <f>SUMIFS(user_list!O:O,user_list!F:F,"&lt;="&amp;A1335,user_list!G:G,"&gt;="&amp;A1335,user_list!I:I,days!G1335)+SUMIFS(user_list!O:O,user_list!F:F,"&lt;="&amp;A1335,user_list!G:G,"&gt;="&amp;A1335,user_list!I:I,days!G1335-1)</f>
        <v>0</v>
      </c>
      <c r="E1335" s="26">
        <f>COUNTIF(user_list!G:G,A1335)</f>
        <v>0</v>
      </c>
      <c r="F1335" s="48">
        <f t="shared" si="40"/>
        <v>8</v>
      </c>
      <c r="G1335" s="48">
        <f t="shared" si="41"/>
        <v>2018</v>
      </c>
    </row>
    <row r="1336" spans="1:7" x14ac:dyDescent="0.3">
      <c r="A1336" s="51">
        <v>43339</v>
      </c>
      <c r="B1336">
        <f>SUMIFS(user_list!O:O,user_list!F:F,"&lt;="&amp;A1336,user_list!G:G,"&gt;="&amp;A1336)</f>
        <v>1.2631578947368421E-2</v>
      </c>
      <c r="C1336">
        <f>SUMIFS(user_list!P:P,user_list!F:F,"&lt;="&amp;A1336,user_list!G:G,"&gt;="&amp;A1336)</f>
        <v>3.1578947368421047E-2</v>
      </c>
      <c r="D1336">
        <f>SUMIFS(user_list!O:O,user_list!F:F,"&lt;="&amp;A1336,user_list!G:G,"&gt;="&amp;A1336,user_list!I:I,days!G1336)+SUMIFS(user_list!O:O,user_list!F:F,"&lt;="&amp;A1336,user_list!G:G,"&gt;="&amp;A1336,user_list!I:I,days!G1336-1)</f>
        <v>0</v>
      </c>
      <c r="E1336" s="26">
        <f>COUNTIF(user_list!G:G,A1336)</f>
        <v>0</v>
      </c>
      <c r="F1336" s="48">
        <f t="shared" si="40"/>
        <v>8</v>
      </c>
      <c r="G1336" s="48">
        <f t="shared" si="41"/>
        <v>2018</v>
      </c>
    </row>
    <row r="1337" spans="1:7" x14ac:dyDescent="0.3">
      <c r="A1337" s="51">
        <v>43340</v>
      </c>
      <c r="B1337">
        <f>SUMIFS(user_list!O:O,user_list!F:F,"&lt;="&amp;A1337,user_list!G:G,"&gt;="&amp;A1337)</f>
        <v>1.2631578947368421E-2</v>
      </c>
      <c r="C1337">
        <f>SUMIFS(user_list!P:P,user_list!F:F,"&lt;="&amp;A1337,user_list!G:G,"&gt;="&amp;A1337)</f>
        <v>3.1578947368421047E-2</v>
      </c>
      <c r="D1337">
        <f>SUMIFS(user_list!O:O,user_list!F:F,"&lt;="&amp;A1337,user_list!G:G,"&gt;="&amp;A1337,user_list!I:I,days!G1337)+SUMIFS(user_list!O:O,user_list!F:F,"&lt;="&amp;A1337,user_list!G:G,"&gt;="&amp;A1337,user_list!I:I,days!G1337-1)</f>
        <v>0</v>
      </c>
      <c r="E1337" s="26">
        <f>COUNTIF(user_list!G:G,A1337)</f>
        <v>0</v>
      </c>
      <c r="F1337" s="48">
        <f t="shared" si="40"/>
        <v>8</v>
      </c>
      <c r="G1337" s="48">
        <f t="shared" si="41"/>
        <v>2018</v>
      </c>
    </row>
    <row r="1338" spans="1:7" x14ac:dyDescent="0.3">
      <c r="A1338" s="51">
        <v>43341</v>
      </c>
      <c r="B1338">
        <f>SUMIFS(user_list!O:O,user_list!F:F,"&lt;="&amp;A1338,user_list!G:G,"&gt;="&amp;A1338)</f>
        <v>1.2631578947368421E-2</v>
      </c>
      <c r="C1338">
        <f>SUMIFS(user_list!P:P,user_list!F:F,"&lt;="&amp;A1338,user_list!G:G,"&gt;="&amp;A1338)</f>
        <v>3.1578947368421047E-2</v>
      </c>
      <c r="D1338">
        <f>SUMIFS(user_list!O:O,user_list!F:F,"&lt;="&amp;A1338,user_list!G:G,"&gt;="&amp;A1338,user_list!I:I,days!G1338)+SUMIFS(user_list!O:O,user_list!F:F,"&lt;="&amp;A1338,user_list!G:G,"&gt;="&amp;A1338,user_list!I:I,days!G1338-1)</f>
        <v>0</v>
      </c>
      <c r="E1338" s="26">
        <f>COUNTIF(user_list!G:G,A1338)</f>
        <v>0</v>
      </c>
      <c r="F1338" s="48">
        <f t="shared" si="40"/>
        <v>8</v>
      </c>
      <c r="G1338" s="48">
        <f t="shared" si="41"/>
        <v>2018</v>
      </c>
    </row>
    <row r="1339" spans="1:7" x14ac:dyDescent="0.3">
      <c r="A1339" s="51">
        <v>43342</v>
      </c>
      <c r="B1339">
        <f>SUMIFS(user_list!O:O,user_list!F:F,"&lt;="&amp;A1339,user_list!G:G,"&gt;="&amp;A1339)</f>
        <v>1.2631578947368421E-2</v>
      </c>
      <c r="C1339">
        <f>SUMIFS(user_list!P:P,user_list!F:F,"&lt;="&amp;A1339,user_list!G:G,"&gt;="&amp;A1339)</f>
        <v>3.1578947368421047E-2</v>
      </c>
      <c r="D1339">
        <f>SUMIFS(user_list!O:O,user_list!F:F,"&lt;="&amp;A1339,user_list!G:G,"&gt;="&amp;A1339,user_list!I:I,days!G1339)+SUMIFS(user_list!O:O,user_list!F:F,"&lt;="&amp;A1339,user_list!G:G,"&gt;="&amp;A1339,user_list!I:I,days!G1339-1)</f>
        <v>0</v>
      </c>
      <c r="E1339" s="26">
        <f>COUNTIF(user_list!G:G,A1339)</f>
        <v>0</v>
      </c>
      <c r="F1339" s="48">
        <f t="shared" si="40"/>
        <v>8</v>
      </c>
      <c r="G1339" s="48">
        <f t="shared" si="41"/>
        <v>2018</v>
      </c>
    </row>
    <row r="1340" spans="1:7" x14ac:dyDescent="0.3">
      <c r="A1340" s="51">
        <v>43343</v>
      </c>
      <c r="B1340">
        <f>SUMIFS(user_list!O:O,user_list!F:F,"&lt;="&amp;A1340,user_list!G:G,"&gt;="&amp;A1340)</f>
        <v>1.2631578947368421E-2</v>
      </c>
      <c r="C1340">
        <f>SUMIFS(user_list!P:P,user_list!F:F,"&lt;="&amp;A1340,user_list!G:G,"&gt;="&amp;A1340)</f>
        <v>3.1578947368421047E-2</v>
      </c>
      <c r="D1340">
        <f>SUMIFS(user_list!O:O,user_list!F:F,"&lt;="&amp;A1340,user_list!G:G,"&gt;="&amp;A1340,user_list!I:I,days!G1340)+SUMIFS(user_list!O:O,user_list!F:F,"&lt;="&amp;A1340,user_list!G:G,"&gt;="&amp;A1340,user_list!I:I,days!G1340-1)</f>
        <v>0</v>
      </c>
      <c r="E1340" s="26">
        <f>COUNTIF(user_list!G:G,A1340)</f>
        <v>0</v>
      </c>
      <c r="F1340" s="48">
        <f t="shared" si="40"/>
        <v>8</v>
      </c>
      <c r="G1340" s="48">
        <f t="shared" si="41"/>
        <v>2018</v>
      </c>
    </row>
    <row r="1341" spans="1:7" x14ac:dyDescent="0.3">
      <c r="A1341" s="51">
        <v>43344</v>
      </c>
      <c r="B1341">
        <f>SUMIFS(user_list!O:O,user_list!F:F,"&lt;="&amp;A1341,user_list!G:G,"&gt;="&amp;A1341)</f>
        <v>1.2631578947368421E-2</v>
      </c>
      <c r="C1341">
        <f>SUMIFS(user_list!P:P,user_list!F:F,"&lt;="&amp;A1341,user_list!G:G,"&gt;="&amp;A1341)</f>
        <v>3.1578947368421047E-2</v>
      </c>
      <c r="D1341">
        <f>SUMIFS(user_list!O:O,user_list!F:F,"&lt;="&amp;A1341,user_list!G:G,"&gt;="&amp;A1341,user_list!I:I,days!G1341)+SUMIFS(user_list!O:O,user_list!F:F,"&lt;="&amp;A1341,user_list!G:G,"&gt;="&amp;A1341,user_list!I:I,days!G1341-1)</f>
        <v>0</v>
      </c>
      <c r="E1341" s="26">
        <f>COUNTIF(user_list!G:G,A1341)</f>
        <v>0</v>
      </c>
      <c r="F1341" s="48">
        <f t="shared" si="40"/>
        <v>9</v>
      </c>
      <c r="G1341" s="48">
        <f t="shared" si="41"/>
        <v>2018</v>
      </c>
    </row>
    <row r="1342" spans="1:7" x14ac:dyDescent="0.3">
      <c r="A1342" s="51">
        <v>43345</v>
      </c>
      <c r="B1342">
        <f>SUMIFS(user_list!O:O,user_list!F:F,"&lt;="&amp;A1342,user_list!G:G,"&gt;="&amp;A1342)</f>
        <v>1.2631578947368421E-2</v>
      </c>
      <c r="C1342">
        <f>SUMIFS(user_list!P:P,user_list!F:F,"&lt;="&amp;A1342,user_list!G:G,"&gt;="&amp;A1342)</f>
        <v>3.1578947368421047E-2</v>
      </c>
      <c r="D1342">
        <f>SUMIFS(user_list!O:O,user_list!F:F,"&lt;="&amp;A1342,user_list!G:G,"&gt;="&amp;A1342,user_list!I:I,days!G1342)+SUMIFS(user_list!O:O,user_list!F:F,"&lt;="&amp;A1342,user_list!G:G,"&gt;="&amp;A1342,user_list!I:I,days!G1342-1)</f>
        <v>0</v>
      </c>
      <c r="E1342" s="26">
        <f>COUNTIF(user_list!G:G,A1342)</f>
        <v>0</v>
      </c>
      <c r="F1342" s="48">
        <f t="shared" si="40"/>
        <v>9</v>
      </c>
      <c r="G1342" s="48">
        <f t="shared" si="41"/>
        <v>2018</v>
      </c>
    </row>
    <row r="1343" spans="1:7" x14ac:dyDescent="0.3">
      <c r="A1343" s="51">
        <v>43346</v>
      </c>
      <c r="B1343">
        <f>SUMIFS(user_list!O:O,user_list!F:F,"&lt;="&amp;A1343,user_list!G:G,"&gt;="&amp;A1343)</f>
        <v>1.2631578947368421E-2</v>
      </c>
      <c r="C1343">
        <f>SUMIFS(user_list!P:P,user_list!F:F,"&lt;="&amp;A1343,user_list!G:G,"&gt;="&amp;A1343)</f>
        <v>3.1578947368421047E-2</v>
      </c>
      <c r="D1343">
        <f>SUMIFS(user_list!O:O,user_list!F:F,"&lt;="&amp;A1343,user_list!G:G,"&gt;="&amp;A1343,user_list!I:I,days!G1343)+SUMIFS(user_list!O:O,user_list!F:F,"&lt;="&amp;A1343,user_list!G:G,"&gt;="&amp;A1343,user_list!I:I,days!G1343-1)</f>
        <v>0</v>
      </c>
      <c r="E1343" s="26">
        <f>COUNTIF(user_list!G:G,A1343)</f>
        <v>0</v>
      </c>
      <c r="F1343" s="48">
        <f t="shared" si="40"/>
        <v>9</v>
      </c>
      <c r="G1343" s="48">
        <f t="shared" si="41"/>
        <v>2018</v>
      </c>
    </row>
    <row r="1344" spans="1:7" x14ac:dyDescent="0.3">
      <c r="A1344" s="51">
        <v>43347</v>
      </c>
      <c r="B1344">
        <f>SUMIFS(user_list!O:O,user_list!F:F,"&lt;="&amp;A1344,user_list!G:G,"&gt;="&amp;A1344)</f>
        <v>1.2631578947368421E-2</v>
      </c>
      <c r="C1344">
        <f>SUMIFS(user_list!P:P,user_list!F:F,"&lt;="&amp;A1344,user_list!G:G,"&gt;="&amp;A1344)</f>
        <v>3.1578947368421047E-2</v>
      </c>
      <c r="D1344">
        <f>SUMIFS(user_list!O:O,user_list!F:F,"&lt;="&amp;A1344,user_list!G:G,"&gt;="&amp;A1344,user_list!I:I,days!G1344)+SUMIFS(user_list!O:O,user_list!F:F,"&lt;="&amp;A1344,user_list!G:G,"&gt;="&amp;A1344,user_list!I:I,days!G1344-1)</f>
        <v>0</v>
      </c>
      <c r="E1344" s="26">
        <f>COUNTIF(user_list!G:G,A1344)</f>
        <v>0</v>
      </c>
      <c r="F1344" s="48">
        <f t="shared" si="40"/>
        <v>9</v>
      </c>
      <c r="G1344" s="48">
        <f t="shared" si="41"/>
        <v>2018</v>
      </c>
    </row>
    <row r="1345" spans="1:7" x14ac:dyDescent="0.3">
      <c r="A1345" s="51">
        <v>43348</v>
      </c>
      <c r="B1345">
        <f>SUMIFS(user_list!O:O,user_list!F:F,"&lt;="&amp;A1345,user_list!G:G,"&gt;="&amp;A1345)</f>
        <v>1.2631578947368421E-2</v>
      </c>
      <c r="C1345">
        <f>SUMIFS(user_list!P:P,user_list!F:F,"&lt;="&amp;A1345,user_list!G:G,"&gt;="&amp;A1345)</f>
        <v>3.1578947368421047E-2</v>
      </c>
      <c r="D1345">
        <f>SUMIFS(user_list!O:O,user_list!F:F,"&lt;="&amp;A1345,user_list!G:G,"&gt;="&amp;A1345,user_list!I:I,days!G1345)+SUMIFS(user_list!O:O,user_list!F:F,"&lt;="&amp;A1345,user_list!G:G,"&gt;="&amp;A1345,user_list!I:I,days!G1345-1)</f>
        <v>0</v>
      </c>
      <c r="E1345" s="26">
        <f>COUNTIF(user_list!G:G,A1345)</f>
        <v>0</v>
      </c>
      <c r="F1345" s="48">
        <f t="shared" si="40"/>
        <v>9</v>
      </c>
      <c r="G1345" s="48">
        <f t="shared" si="41"/>
        <v>2018</v>
      </c>
    </row>
    <row r="1346" spans="1:7" x14ac:dyDescent="0.3">
      <c r="A1346" s="51">
        <v>43349</v>
      </c>
      <c r="B1346">
        <f>SUMIFS(user_list!O:O,user_list!F:F,"&lt;="&amp;A1346,user_list!G:G,"&gt;="&amp;A1346)</f>
        <v>1.2631578947368421E-2</v>
      </c>
      <c r="C1346">
        <f>SUMIFS(user_list!P:P,user_list!F:F,"&lt;="&amp;A1346,user_list!G:G,"&gt;="&amp;A1346)</f>
        <v>3.1578947368421047E-2</v>
      </c>
      <c r="D1346">
        <f>SUMIFS(user_list!O:O,user_list!F:F,"&lt;="&amp;A1346,user_list!G:G,"&gt;="&amp;A1346,user_list!I:I,days!G1346)+SUMIFS(user_list!O:O,user_list!F:F,"&lt;="&amp;A1346,user_list!G:G,"&gt;="&amp;A1346,user_list!I:I,days!G1346-1)</f>
        <v>0</v>
      </c>
      <c r="E1346" s="26">
        <f>COUNTIF(user_list!G:G,A1346)</f>
        <v>0</v>
      </c>
      <c r="F1346" s="48">
        <f t="shared" ref="F1346:F1409" si="42">MONTH(A1346)</f>
        <v>9</v>
      </c>
      <c r="G1346" s="48">
        <f t="shared" ref="G1346:G1409" si="43">YEAR(A1346)</f>
        <v>2018</v>
      </c>
    </row>
    <row r="1347" spans="1:7" x14ac:dyDescent="0.3">
      <c r="A1347" s="51">
        <v>43350</v>
      </c>
      <c r="B1347">
        <f>SUMIFS(user_list!O:O,user_list!F:F,"&lt;="&amp;A1347,user_list!G:G,"&gt;="&amp;A1347)</f>
        <v>1.2631578947368421E-2</v>
      </c>
      <c r="C1347">
        <f>SUMIFS(user_list!P:P,user_list!F:F,"&lt;="&amp;A1347,user_list!G:G,"&gt;="&amp;A1347)</f>
        <v>3.1578947368421047E-2</v>
      </c>
      <c r="D1347">
        <f>SUMIFS(user_list!O:O,user_list!F:F,"&lt;="&amp;A1347,user_list!G:G,"&gt;="&amp;A1347,user_list!I:I,days!G1347)+SUMIFS(user_list!O:O,user_list!F:F,"&lt;="&amp;A1347,user_list!G:G,"&gt;="&amp;A1347,user_list!I:I,days!G1347-1)</f>
        <v>0</v>
      </c>
      <c r="E1347" s="26">
        <f>COUNTIF(user_list!G:G,A1347)</f>
        <v>0</v>
      </c>
      <c r="F1347" s="48">
        <f t="shared" si="42"/>
        <v>9</v>
      </c>
      <c r="G1347" s="48">
        <f t="shared" si="43"/>
        <v>2018</v>
      </c>
    </row>
    <row r="1348" spans="1:7" x14ac:dyDescent="0.3">
      <c r="A1348" s="51">
        <v>43351</v>
      </c>
      <c r="B1348">
        <f>SUMIFS(user_list!O:O,user_list!F:F,"&lt;="&amp;A1348,user_list!G:G,"&gt;="&amp;A1348)</f>
        <v>1.2631578947368421E-2</v>
      </c>
      <c r="C1348">
        <f>SUMIFS(user_list!P:P,user_list!F:F,"&lt;="&amp;A1348,user_list!G:G,"&gt;="&amp;A1348)</f>
        <v>3.1578947368421047E-2</v>
      </c>
      <c r="D1348">
        <f>SUMIFS(user_list!O:O,user_list!F:F,"&lt;="&amp;A1348,user_list!G:G,"&gt;="&amp;A1348,user_list!I:I,days!G1348)+SUMIFS(user_list!O:O,user_list!F:F,"&lt;="&amp;A1348,user_list!G:G,"&gt;="&amp;A1348,user_list!I:I,days!G1348-1)</f>
        <v>0</v>
      </c>
      <c r="E1348" s="26">
        <f>COUNTIF(user_list!G:G,A1348)</f>
        <v>0</v>
      </c>
      <c r="F1348" s="48">
        <f t="shared" si="42"/>
        <v>9</v>
      </c>
      <c r="G1348" s="48">
        <f t="shared" si="43"/>
        <v>2018</v>
      </c>
    </row>
    <row r="1349" spans="1:7" x14ac:dyDescent="0.3">
      <c r="A1349" s="51">
        <v>43352</v>
      </c>
      <c r="B1349">
        <f>SUMIFS(user_list!O:O,user_list!F:F,"&lt;="&amp;A1349,user_list!G:G,"&gt;="&amp;A1349)</f>
        <v>1.2631578947368421E-2</v>
      </c>
      <c r="C1349">
        <f>SUMIFS(user_list!P:P,user_list!F:F,"&lt;="&amp;A1349,user_list!G:G,"&gt;="&amp;A1349)</f>
        <v>3.1578947368421047E-2</v>
      </c>
      <c r="D1349">
        <f>SUMIFS(user_list!O:O,user_list!F:F,"&lt;="&amp;A1349,user_list!G:G,"&gt;="&amp;A1349,user_list!I:I,days!G1349)+SUMIFS(user_list!O:O,user_list!F:F,"&lt;="&amp;A1349,user_list!G:G,"&gt;="&amp;A1349,user_list!I:I,days!G1349-1)</f>
        <v>0</v>
      </c>
      <c r="E1349" s="26">
        <f>COUNTIF(user_list!G:G,A1349)</f>
        <v>0</v>
      </c>
      <c r="F1349" s="48">
        <f t="shared" si="42"/>
        <v>9</v>
      </c>
      <c r="G1349" s="48">
        <f t="shared" si="43"/>
        <v>2018</v>
      </c>
    </row>
    <row r="1350" spans="1:7" x14ac:dyDescent="0.3">
      <c r="A1350" s="51">
        <v>43353</v>
      </c>
      <c r="B1350">
        <f>SUMIFS(user_list!O:O,user_list!F:F,"&lt;="&amp;A1350,user_list!G:G,"&gt;="&amp;A1350)</f>
        <v>1.2631578947368421E-2</v>
      </c>
      <c r="C1350">
        <f>SUMIFS(user_list!P:P,user_list!F:F,"&lt;="&amp;A1350,user_list!G:G,"&gt;="&amp;A1350)</f>
        <v>3.1578947368421047E-2</v>
      </c>
      <c r="D1350">
        <f>SUMIFS(user_list!O:O,user_list!F:F,"&lt;="&amp;A1350,user_list!G:G,"&gt;="&amp;A1350,user_list!I:I,days!G1350)+SUMIFS(user_list!O:O,user_list!F:F,"&lt;="&amp;A1350,user_list!G:G,"&gt;="&amp;A1350,user_list!I:I,days!G1350-1)</f>
        <v>0</v>
      </c>
      <c r="E1350" s="26">
        <f>COUNTIF(user_list!G:G,A1350)</f>
        <v>0</v>
      </c>
      <c r="F1350" s="48">
        <f t="shared" si="42"/>
        <v>9</v>
      </c>
      <c r="G1350" s="48">
        <f t="shared" si="43"/>
        <v>2018</v>
      </c>
    </row>
    <row r="1351" spans="1:7" x14ac:dyDescent="0.3">
      <c r="A1351" s="51">
        <v>43354</v>
      </c>
      <c r="B1351">
        <f>SUMIFS(user_list!O:O,user_list!F:F,"&lt;="&amp;A1351,user_list!G:G,"&gt;="&amp;A1351)</f>
        <v>0.28948343079922023</v>
      </c>
      <c r="C1351">
        <f>SUMIFS(user_list!P:P,user_list!F:F,"&lt;="&amp;A1351,user_list!G:G,"&gt;="&amp;A1351)</f>
        <v>0.75380116959064325</v>
      </c>
      <c r="D1351">
        <f>SUMIFS(user_list!O:O,user_list!F:F,"&lt;="&amp;A1351,user_list!G:G,"&gt;="&amp;A1351,user_list!I:I,days!G1351)+SUMIFS(user_list!O:O,user_list!F:F,"&lt;="&amp;A1351,user_list!G:G,"&gt;="&amp;A1351,user_list!I:I,days!G1351-1)</f>
        <v>0</v>
      </c>
      <c r="E1351" s="26">
        <f>COUNTIF(user_list!G:G,A1351)</f>
        <v>0</v>
      </c>
      <c r="F1351" s="48">
        <f t="shared" si="42"/>
        <v>9</v>
      </c>
      <c r="G1351" s="48">
        <f t="shared" si="43"/>
        <v>2018</v>
      </c>
    </row>
    <row r="1352" spans="1:7" x14ac:dyDescent="0.3">
      <c r="A1352" s="51">
        <v>43355</v>
      </c>
      <c r="B1352">
        <f>SUMIFS(user_list!O:O,user_list!F:F,"&lt;="&amp;A1352,user_list!G:G,"&gt;="&amp;A1352)</f>
        <v>0.28948343079922023</v>
      </c>
      <c r="C1352">
        <f>SUMIFS(user_list!P:P,user_list!F:F,"&lt;="&amp;A1352,user_list!G:G,"&gt;="&amp;A1352)</f>
        <v>0.75380116959064325</v>
      </c>
      <c r="D1352">
        <f>SUMIFS(user_list!O:O,user_list!F:F,"&lt;="&amp;A1352,user_list!G:G,"&gt;="&amp;A1352,user_list!I:I,days!G1352)+SUMIFS(user_list!O:O,user_list!F:F,"&lt;="&amp;A1352,user_list!G:G,"&gt;="&amp;A1352,user_list!I:I,days!G1352-1)</f>
        <v>0</v>
      </c>
      <c r="E1352" s="26">
        <f>COUNTIF(user_list!G:G,A1352)</f>
        <v>0</v>
      </c>
      <c r="F1352" s="48">
        <f t="shared" si="42"/>
        <v>9</v>
      </c>
      <c r="G1352" s="48">
        <f t="shared" si="43"/>
        <v>2018</v>
      </c>
    </row>
    <row r="1353" spans="1:7" x14ac:dyDescent="0.3">
      <c r="A1353" s="51">
        <v>43356</v>
      </c>
      <c r="B1353">
        <f>SUMIFS(user_list!O:O,user_list!F:F,"&lt;="&amp;A1353,user_list!G:G,"&gt;="&amp;A1353)</f>
        <v>0.28948343079922023</v>
      </c>
      <c r="C1353">
        <f>SUMIFS(user_list!P:P,user_list!F:F,"&lt;="&amp;A1353,user_list!G:G,"&gt;="&amp;A1353)</f>
        <v>0.75380116959064325</v>
      </c>
      <c r="D1353">
        <f>SUMIFS(user_list!O:O,user_list!F:F,"&lt;="&amp;A1353,user_list!G:G,"&gt;="&amp;A1353,user_list!I:I,days!G1353)+SUMIFS(user_list!O:O,user_list!F:F,"&lt;="&amp;A1353,user_list!G:G,"&gt;="&amp;A1353,user_list!I:I,days!G1353-1)</f>
        <v>0</v>
      </c>
      <c r="E1353" s="26">
        <f>COUNTIF(user_list!G:G,A1353)</f>
        <v>0</v>
      </c>
      <c r="F1353" s="48">
        <f t="shared" si="42"/>
        <v>9</v>
      </c>
      <c r="G1353" s="48">
        <f t="shared" si="43"/>
        <v>2018</v>
      </c>
    </row>
    <row r="1354" spans="1:7" x14ac:dyDescent="0.3">
      <c r="A1354" s="51">
        <v>43357</v>
      </c>
      <c r="B1354">
        <f>SUMIFS(user_list!O:O,user_list!F:F,"&lt;="&amp;A1354,user_list!G:G,"&gt;="&amp;A1354)</f>
        <v>0.28948343079922023</v>
      </c>
      <c r="C1354">
        <f>SUMIFS(user_list!P:P,user_list!F:F,"&lt;="&amp;A1354,user_list!G:G,"&gt;="&amp;A1354)</f>
        <v>0.75380116959064325</v>
      </c>
      <c r="D1354">
        <f>SUMIFS(user_list!O:O,user_list!F:F,"&lt;="&amp;A1354,user_list!G:G,"&gt;="&amp;A1354,user_list!I:I,days!G1354)+SUMIFS(user_list!O:O,user_list!F:F,"&lt;="&amp;A1354,user_list!G:G,"&gt;="&amp;A1354,user_list!I:I,days!G1354-1)</f>
        <v>0</v>
      </c>
      <c r="E1354" s="26">
        <f>COUNTIF(user_list!G:G,A1354)</f>
        <v>0</v>
      </c>
      <c r="F1354" s="48">
        <f t="shared" si="42"/>
        <v>9</v>
      </c>
      <c r="G1354" s="48">
        <f t="shared" si="43"/>
        <v>2018</v>
      </c>
    </row>
    <row r="1355" spans="1:7" x14ac:dyDescent="0.3">
      <c r="A1355" s="51">
        <v>43358</v>
      </c>
      <c r="B1355">
        <f>SUMIFS(user_list!O:O,user_list!F:F,"&lt;="&amp;A1355,user_list!G:G,"&gt;="&amp;A1355)</f>
        <v>0.28948343079922023</v>
      </c>
      <c r="C1355">
        <f>SUMIFS(user_list!P:P,user_list!F:F,"&lt;="&amp;A1355,user_list!G:G,"&gt;="&amp;A1355)</f>
        <v>0.75380116959064325</v>
      </c>
      <c r="D1355">
        <f>SUMIFS(user_list!O:O,user_list!F:F,"&lt;="&amp;A1355,user_list!G:G,"&gt;="&amp;A1355,user_list!I:I,days!G1355)+SUMIFS(user_list!O:O,user_list!F:F,"&lt;="&amp;A1355,user_list!G:G,"&gt;="&amp;A1355,user_list!I:I,days!G1355-1)</f>
        <v>0</v>
      </c>
      <c r="E1355" s="26">
        <f>COUNTIF(user_list!G:G,A1355)</f>
        <v>0</v>
      </c>
      <c r="F1355" s="48">
        <f t="shared" si="42"/>
        <v>9</v>
      </c>
      <c r="G1355" s="48">
        <f t="shared" si="43"/>
        <v>2018</v>
      </c>
    </row>
    <row r="1356" spans="1:7" x14ac:dyDescent="0.3">
      <c r="A1356" s="51">
        <v>43359</v>
      </c>
      <c r="B1356">
        <f>SUMIFS(user_list!O:O,user_list!F:F,"&lt;="&amp;A1356,user_list!G:G,"&gt;="&amp;A1356)</f>
        <v>0.28948343079922023</v>
      </c>
      <c r="C1356">
        <f>SUMIFS(user_list!P:P,user_list!F:F,"&lt;="&amp;A1356,user_list!G:G,"&gt;="&amp;A1356)</f>
        <v>0.75380116959064325</v>
      </c>
      <c r="D1356">
        <f>SUMIFS(user_list!O:O,user_list!F:F,"&lt;="&amp;A1356,user_list!G:G,"&gt;="&amp;A1356,user_list!I:I,days!G1356)+SUMIFS(user_list!O:O,user_list!F:F,"&lt;="&amp;A1356,user_list!G:G,"&gt;="&amp;A1356,user_list!I:I,days!G1356-1)</f>
        <v>0</v>
      </c>
      <c r="E1356" s="26">
        <f>COUNTIF(user_list!G:G,A1356)</f>
        <v>0</v>
      </c>
      <c r="F1356" s="48">
        <f t="shared" si="42"/>
        <v>9</v>
      </c>
      <c r="G1356" s="48">
        <f t="shared" si="43"/>
        <v>2018</v>
      </c>
    </row>
    <row r="1357" spans="1:7" x14ac:dyDescent="0.3">
      <c r="A1357" s="51">
        <v>43360</v>
      </c>
      <c r="B1357">
        <f>SUMIFS(user_list!O:O,user_list!F:F,"&lt;="&amp;A1357,user_list!G:G,"&gt;="&amp;A1357)</f>
        <v>0.28948343079922023</v>
      </c>
      <c r="C1357">
        <f>SUMIFS(user_list!P:P,user_list!F:F,"&lt;="&amp;A1357,user_list!G:G,"&gt;="&amp;A1357)</f>
        <v>0.75380116959064325</v>
      </c>
      <c r="D1357">
        <f>SUMIFS(user_list!O:O,user_list!F:F,"&lt;="&amp;A1357,user_list!G:G,"&gt;="&amp;A1357,user_list!I:I,days!G1357)+SUMIFS(user_list!O:O,user_list!F:F,"&lt;="&amp;A1357,user_list!G:G,"&gt;="&amp;A1357,user_list!I:I,days!G1357-1)</f>
        <v>0</v>
      </c>
      <c r="E1357" s="26">
        <f>COUNTIF(user_list!G:G,A1357)</f>
        <v>0</v>
      </c>
      <c r="F1357" s="48">
        <f t="shared" si="42"/>
        <v>9</v>
      </c>
      <c r="G1357" s="48">
        <f t="shared" si="43"/>
        <v>2018</v>
      </c>
    </row>
    <row r="1358" spans="1:7" x14ac:dyDescent="0.3">
      <c r="A1358" s="51">
        <v>43361</v>
      </c>
      <c r="B1358">
        <f>SUMIFS(user_list!O:O,user_list!F:F,"&lt;="&amp;A1358,user_list!G:G,"&gt;="&amp;A1358)</f>
        <v>0.28948343079922023</v>
      </c>
      <c r="C1358">
        <f>SUMIFS(user_list!P:P,user_list!F:F,"&lt;="&amp;A1358,user_list!G:G,"&gt;="&amp;A1358)</f>
        <v>0.75380116959064325</v>
      </c>
      <c r="D1358">
        <f>SUMIFS(user_list!O:O,user_list!F:F,"&lt;="&amp;A1358,user_list!G:G,"&gt;="&amp;A1358,user_list!I:I,days!G1358)+SUMIFS(user_list!O:O,user_list!F:F,"&lt;="&amp;A1358,user_list!G:G,"&gt;="&amp;A1358,user_list!I:I,days!G1358-1)</f>
        <v>0</v>
      </c>
      <c r="E1358" s="26">
        <f>COUNTIF(user_list!G:G,A1358)</f>
        <v>0</v>
      </c>
      <c r="F1358" s="48">
        <f t="shared" si="42"/>
        <v>9</v>
      </c>
      <c r="G1358" s="48">
        <f t="shared" si="43"/>
        <v>2018</v>
      </c>
    </row>
    <row r="1359" spans="1:7" x14ac:dyDescent="0.3">
      <c r="A1359" s="51">
        <v>43362</v>
      </c>
      <c r="B1359">
        <f>SUMIFS(user_list!O:O,user_list!F:F,"&lt;="&amp;A1359,user_list!G:G,"&gt;="&amp;A1359)</f>
        <v>0.28948343079922023</v>
      </c>
      <c r="C1359">
        <f>SUMIFS(user_list!P:P,user_list!F:F,"&lt;="&amp;A1359,user_list!G:G,"&gt;="&amp;A1359)</f>
        <v>0.75380116959064325</v>
      </c>
      <c r="D1359">
        <f>SUMIFS(user_list!O:O,user_list!F:F,"&lt;="&amp;A1359,user_list!G:G,"&gt;="&amp;A1359,user_list!I:I,days!G1359)+SUMIFS(user_list!O:O,user_list!F:F,"&lt;="&amp;A1359,user_list!G:G,"&gt;="&amp;A1359,user_list!I:I,days!G1359-1)</f>
        <v>0</v>
      </c>
      <c r="E1359" s="26">
        <f>COUNTIF(user_list!G:G,A1359)</f>
        <v>0</v>
      </c>
      <c r="F1359" s="48">
        <f t="shared" si="42"/>
        <v>9</v>
      </c>
      <c r="G1359" s="48">
        <f t="shared" si="43"/>
        <v>2018</v>
      </c>
    </row>
    <row r="1360" spans="1:7" x14ac:dyDescent="0.3">
      <c r="A1360" s="51">
        <v>43363</v>
      </c>
      <c r="B1360">
        <f>SUMIFS(user_list!O:O,user_list!F:F,"&lt;="&amp;A1360,user_list!G:G,"&gt;="&amp;A1360)</f>
        <v>0.28948343079922023</v>
      </c>
      <c r="C1360">
        <f>SUMIFS(user_list!P:P,user_list!F:F,"&lt;="&amp;A1360,user_list!G:G,"&gt;="&amp;A1360)</f>
        <v>0.75380116959064325</v>
      </c>
      <c r="D1360">
        <f>SUMIFS(user_list!O:O,user_list!F:F,"&lt;="&amp;A1360,user_list!G:G,"&gt;="&amp;A1360,user_list!I:I,days!G1360)+SUMIFS(user_list!O:O,user_list!F:F,"&lt;="&amp;A1360,user_list!G:G,"&gt;="&amp;A1360,user_list!I:I,days!G1360-1)</f>
        <v>0</v>
      </c>
      <c r="E1360" s="26">
        <f>COUNTIF(user_list!G:G,A1360)</f>
        <v>0</v>
      </c>
      <c r="F1360" s="48">
        <f t="shared" si="42"/>
        <v>9</v>
      </c>
      <c r="G1360" s="48">
        <f t="shared" si="43"/>
        <v>2018</v>
      </c>
    </row>
    <row r="1361" spans="1:7" x14ac:dyDescent="0.3">
      <c r="A1361" s="51">
        <v>43364</v>
      </c>
      <c r="B1361">
        <f>SUMIFS(user_list!O:O,user_list!F:F,"&lt;="&amp;A1361,user_list!G:G,"&gt;="&amp;A1361)</f>
        <v>0.28948343079922023</v>
      </c>
      <c r="C1361">
        <f>SUMIFS(user_list!P:P,user_list!F:F,"&lt;="&amp;A1361,user_list!G:G,"&gt;="&amp;A1361)</f>
        <v>0.75380116959064325</v>
      </c>
      <c r="D1361">
        <f>SUMIFS(user_list!O:O,user_list!F:F,"&lt;="&amp;A1361,user_list!G:G,"&gt;="&amp;A1361,user_list!I:I,days!G1361)+SUMIFS(user_list!O:O,user_list!F:F,"&lt;="&amp;A1361,user_list!G:G,"&gt;="&amp;A1361,user_list!I:I,days!G1361-1)</f>
        <v>0</v>
      </c>
      <c r="E1361" s="26">
        <f>COUNTIF(user_list!G:G,A1361)</f>
        <v>0</v>
      </c>
      <c r="F1361" s="48">
        <f t="shared" si="42"/>
        <v>9</v>
      </c>
      <c r="G1361" s="48">
        <f t="shared" si="43"/>
        <v>2018</v>
      </c>
    </row>
    <row r="1362" spans="1:7" x14ac:dyDescent="0.3">
      <c r="A1362" s="51">
        <v>43365</v>
      </c>
      <c r="B1362">
        <f>SUMIFS(user_list!O:O,user_list!F:F,"&lt;="&amp;A1362,user_list!G:G,"&gt;="&amp;A1362)</f>
        <v>0.28948343079922023</v>
      </c>
      <c r="C1362">
        <f>SUMIFS(user_list!P:P,user_list!F:F,"&lt;="&amp;A1362,user_list!G:G,"&gt;="&amp;A1362)</f>
        <v>0.75380116959064325</v>
      </c>
      <c r="D1362">
        <f>SUMIFS(user_list!O:O,user_list!F:F,"&lt;="&amp;A1362,user_list!G:G,"&gt;="&amp;A1362,user_list!I:I,days!G1362)+SUMIFS(user_list!O:O,user_list!F:F,"&lt;="&amp;A1362,user_list!G:G,"&gt;="&amp;A1362,user_list!I:I,days!G1362-1)</f>
        <v>0</v>
      </c>
      <c r="E1362" s="26">
        <f>COUNTIF(user_list!G:G,A1362)</f>
        <v>0</v>
      </c>
      <c r="F1362" s="48">
        <f t="shared" si="42"/>
        <v>9</v>
      </c>
      <c r="G1362" s="48">
        <f t="shared" si="43"/>
        <v>2018</v>
      </c>
    </row>
    <row r="1363" spans="1:7" x14ac:dyDescent="0.3">
      <c r="A1363" s="51">
        <v>43366</v>
      </c>
      <c r="B1363">
        <f>SUMIFS(user_list!O:O,user_list!F:F,"&lt;="&amp;A1363,user_list!G:G,"&gt;="&amp;A1363)</f>
        <v>0.28948343079922023</v>
      </c>
      <c r="C1363">
        <f>SUMIFS(user_list!P:P,user_list!F:F,"&lt;="&amp;A1363,user_list!G:G,"&gt;="&amp;A1363)</f>
        <v>0.75380116959064325</v>
      </c>
      <c r="D1363">
        <f>SUMIFS(user_list!O:O,user_list!F:F,"&lt;="&amp;A1363,user_list!G:G,"&gt;="&amp;A1363,user_list!I:I,days!G1363)+SUMIFS(user_list!O:O,user_list!F:F,"&lt;="&amp;A1363,user_list!G:G,"&gt;="&amp;A1363,user_list!I:I,days!G1363-1)</f>
        <v>0</v>
      </c>
      <c r="E1363" s="26">
        <f>COUNTIF(user_list!G:G,A1363)</f>
        <v>0</v>
      </c>
      <c r="F1363" s="48">
        <f t="shared" si="42"/>
        <v>9</v>
      </c>
      <c r="G1363" s="48">
        <f t="shared" si="43"/>
        <v>2018</v>
      </c>
    </row>
    <row r="1364" spans="1:7" x14ac:dyDescent="0.3">
      <c r="A1364" s="51">
        <v>43367</v>
      </c>
      <c r="B1364">
        <f>SUMIFS(user_list!O:O,user_list!F:F,"&lt;="&amp;A1364,user_list!G:G,"&gt;="&amp;A1364)</f>
        <v>0.28948343079922023</v>
      </c>
      <c r="C1364">
        <f>SUMIFS(user_list!P:P,user_list!F:F,"&lt;="&amp;A1364,user_list!G:G,"&gt;="&amp;A1364)</f>
        <v>0.75380116959064325</v>
      </c>
      <c r="D1364">
        <f>SUMIFS(user_list!O:O,user_list!F:F,"&lt;="&amp;A1364,user_list!G:G,"&gt;="&amp;A1364,user_list!I:I,days!G1364)+SUMIFS(user_list!O:O,user_list!F:F,"&lt;="&amp;A1364,user_list!G:G,"&gt;="&amp;A1364,user_list!I:I,days!G1364-1)</f>
        <v>0</v>
      </c>
      <c r="E1364" s="26">
        <f>COUNTIF(user_list!G:G,A1364)</f>
        <v>0</v>
      </c>
      <c r="F1364" s="48">
        <f t="shared" si="42"/>
        <v>9</v>
      </c>
      <c r="G1364" s="48">
        <f t="shared" si="43"/>
        <v>2018</v>
      </c>
    </row>
    <row r="1365" spans="1:7" x14ac:dyDescent="0.3">
      <c r="A1365" s="51">
        <v>43368</v>
      </c>
      <c r="B1365">
        <f>SUMIFS(user_list!O:O,user_list!F:F,"&lt;="&amp;A1365,user_list!G:G,"&gt;="&amp;A1365)</f>
        <v>0.28948343079922023</v>
      </c>
      <c r="C1365">
        <f>SUMIFS(user_list!P:P,user_list!F:F,"&lt;="&amp;A1365,user_list!G:G,"&gt;="&amp;A1365)</f>
        <v>0.75380116959064325</v>
      </c>
      <c r="D1365">
        <f>SUMIFS(user_list!O:O,user_list!F:F,"&lt;="&amp;A1365,user_list!G:G,"&gt;="&amp;A1365,user_list!I:I,days!G1365)+SUMIFS(user_list!O:O,user_list!F:F,"&lt;="&amp;A1365,user_list!G:G,"&gt;="&amp;A1365,user_list!I:I,days!G1365-1)</f>
        <v>0</v>
      </c>
      <c r="E1365" s="26">
        <f>COUNTIF(user_list!G:G,A1365)</f>
        <v>0</v>
      </c>
      <c r="F1365" s="48">
        <f t="shared" si="42"/>
        <v>9</v>
      </c>
      <c r="G1365" s="48">
        <f t="shared" si="43"/>
        <v>2018</v>
      </c>
    </row>
    <row r="1366" spans="1:7" x14ac:dyDescent="0.3">
      <c r="A1366" s="51">
        <v>43369</v>
      </c>
      <c r="B1366">
        <f>SUMIFS(user_list!O:O,user_list!F:F,"&lt;="&amp;A1366,user_list!G:G,"&gt;="&amp;A1366)</f>
        <v>0.28948343079922023</v>
      </c>
      <c r="C1366">
        <f>SUMIFS(user_list!P:P,user_list!F:F,"&lt;="&amp;A1366,user_list!G:G,"&gt;="&amp;A1366)</f>
        <v>0.75380116959064325</v>
      </c>
      <c r="D1366">
        <f>SUMIFS(user_list!O:O,user_list!F:F,"&lt;="&amp;A1366,user_list!G:G,"&gt;="&amp;A1366,user_list!I:I,days!G1366)+SUMIFS(user_list!O:O,user_list!F:F,"&lt;="&amp;A1366,user_list!G:G,"&gt;="&amp;A1366,user_list!I:I,days!G1366-1)</f>
        <v>0</v>
      </c>
      <c r="E1366" s="26">
        <f>COUNTIF(user_list!G:G,A1366)</f>
        <v>0</v>
      </c>
      <c r="F1366" s="48">
        <f t="shared" si="42"/>
        <v>9</v>
      </c>
      <c r="G1366" s="48">
        <f t="shared" si="43"/>
        <v>2018</v>
      </c>
    </row>
    <row r="1367" spans="1:7" x14ac:dyDescent="0.3">
      <c r="A1367" s="51">
        <v>43370</v>
      </c>
      <c r="B1367">
        <f>SUMIFS(user_list!O:O,user_list!F:F,"&lt;="&amp;A1367,user_list!G:G,"&gt;="&amp;A1367)</f>
        <v>0.28948343079922023</v>
      </c>
      <c r="C1367">
        <f>SUMIFS(user_list!P:P,user_list!F:F,"&lt;="&amp;A1367,user_list!G:G,"&gt;="&amp;A1367)</f>
        <v>0.75380116959064325</v>
      </c>
      <c r="D1367">
        <f>SUMIFS(user_list!O:O,user_list!F:F,"&lt;="&amp;A1367,user_list!G:G,"&gt;="&amp;A1367,user_list!I:I,days!G1367)+SUMIFS(user_list!O:O,user_list!F:F,"&lt;="&amp;A1367,user_list!G:G,"&gt;="&amp;A1367,user_list!I:I,days!G1367-1)</f>
        <v>0</v>
      </c>
      <c r="E1367" s="26">
        <f>COUNTIF(user_list!G:G,A1367)</f>
        <v>0</v>
      </c>
      <c r="F1367" s="48">
        <f t="shared" si="42"/>
        <v>9</v>
      </c>
      <c r="G1367" s="48">
        <f t="shared" si="43"/>
        <v>2018</v>
      </c>
    </row>
    <row r="1368" spans="1:7" x14ac:dyDescent="0.3">
      <c r="A1368" s="51">
        <v>43371</v>
      </c>
      <c r="B1368">
        <f>SUMIFS(user_list!O:O,user_list!F:F,"&lt;="&amp;A1368,user_list!G:G,"&gt;="&amp;A1368)</f>
        <v>0.28948343079922023</v>
      </c>
      <c r="C1368">
        <f>SUMIFS(user_list!P:P,user_list!F:F,"&lt;="&amp;A1368,user_list!G:G,"&gt;="&amp;A1368)</f>
        <v>0.75380116959064325</v>
      </c>
      <c r="D1368">
        <f>SUMIFS(user_list!O:O,user_list!F:F,"&lt;="&amp;A1368,user_list!G:G,"&gt;="&amp;A1368,user_list!I:I,days!G1368)+SUMIFS(user_list!O:O,user_list!F:F,"&lt;="&amp;A1368,user_list!G:G,"&gt;="&amp;A1368,user_list!I:I,days!G1368-1)</f>
        <v>0</v>
      </c>
      <c r="E1368" s="26">
        <f>COUNTIF(user_list!G:G,A1368)</f>
        <v>1</v>
      </c>
      <c r="F1368" s="48">
        <f t="shared" si="42"/>
        <v>9</v>
      </c>
      <c r="G1368" s="48">
        <f t="shared" si="43"/>
        <v>2018</v>
      </c>
    </row>
    <row r="1369" spans="1:7" x14ac:dyDescent="0.3">
      <c r="A1369" s="51">
        <v>43372</v>
      </c>
      <c r="B1369">
        <f>SUMIFS(user_list!O:O,user_list!F:F,"&lt;="&amp;A1369,user_list!G:G,"&gt;="&amp;A1369)</f>
        <v>1.2631578947368421E-2</v>
      </c>
      <c r="C1369">
        <f>SUMIFS(user_list!P:P,user_list!F:F,"&lt;="&amp;A1369,user_list!G:G,"&gt;="&amp;A1369)</f>
        <v>3.1578947368421047E-2</v>
      </c>
      <c r="D1369">
        <f>SUMIFS(user_list!O:O,user_list!F:F,"&lt;="&amp;A1369,user_list!G:G,"&gt;="&amp;A1369,user_list!I:I,days!G1369)+SUMIFS(user_list!O:O,user_list!F:F,"&lt;="&amp;A1369,user_list!G:G,"&gt;="&amp;A1369,user_list!I:I,days!G1369-1)</f>
        <v>0</v>
      </c>
      <c r="E1369" s="26">
        <f>COUNTIF(user_list!G:G,A1369)</f>
        <v>0</v>
      </c>
      <c r="F1369" s="48">
        <f t="shared" si="42"/>
        <v>9</v>
      </c>
      <c r="G1369" s="48">
        <f t="shared" si="43"/>
        <v>2018</v>
      </c>
    </row>
    <row r="1370" spans="1:7" x14ac:dyDescent="0.3">
      <c r="A1370" s="51">
        <v>43373</v>
      </c>
      <c r="B1370">
        <f>SUMIFS(user_list!O:O,user_list!F:F,"&lt;="&amp;A1370,user_list!G:G,"&gt;="&amp;A1370)</f>
        <v>1.2631578947368421E-2</v>
      </c>
      <c r="C1370">
        <f>SUMIFS(user_list!P:P,user_list!F:F,"&lt;="&amp;A1370,user_list!G:G,"&gt;="&amp;A1370)</f>
        <v>3.1578947368421047E-2</v>
      </c>
      <c r="D1370">
        <f>SUMIFS(user_list!O:O,user_list!F:F,"&lt;="&amp;A1370,user_list!G:G,"&gt;="&amp;A1370,user_list!I:I,days!G1370)+SUMIFS(user_list!O:O,user_list!F:F,"&lt;="&amp;A1370,user_list!G:G,"&gt;="&amp;A1370,user_list!I:I,days!G1370-1)</f>
        <v>0</v>
      </c>
      <c r="E1370" s="26">
        <f>COUNTIF(user_list!G:G,A1370)</f>
        <v>0</v>
      </c>
      <c r="F1370" s="48">
        <f t="shared" si="42"/>
        <v>9</v>
      </c>
      <c r="G1370" s="48">
        <f t="shared" si="43"/>
        <v>2018</v>
      </c>
    </row>
    <row r="1371" spans="1:7" x14ac:dyDescent="0.3">
      <c r="A1371" s="51">
        <v>43374</v>
      </c>
      <c r="B1371">
        <f>SUMIFS(user_list!O:O,user_list!F:F,"&lt;="&amp;A1371,user_list!G:G,"&gt;="&amp;A1371)</f>
        <v>0.67929824561403507</v>
      </c>
      <c r="C1371">
        <f>SUMIFS(user_list!P:P,user_list!F:F,"&lt;="&amp;A1371,user_list!G:G,"&gt;="&amp;A1371)</f>
        <v>1.6315789473684212</v>
      </c>
      <c r="D1371">
        <f>SUMIFS(user_list!O:O,user_list!F:F,"&lt;="&amp;A1371,user_list!G:G,"&gt;="&amp;A1371,user_list!I:I,days!G1371)+SUMIFS(user_list!O:O,user_list!F:F,"&lt;="&amp;A1371,user_list!G:G,"&gt;="&amp;A1371,user_list!I:I,days!G1371-1)</f>
        <v>0</v>
      </c>
      <c r="E1371" s="26">
        <f>COUNTIF(user_list!G:G,A1371)</f>
        <v>0</v>
      </c>
      <c r="F1371" s="48">
        <f t="shared" si="42"/>
        <v>10</v>
      </c>
      <c r="G1371" s="48">
        <f t="shared" si="43"/>
        <v>2018</v>
      </c>
    </row>
    <row r="1372" spans="1:7" x14ac:dyDescent="0.3">
      <c r="A1372" s="51">
        <v>43375</v>
      </c>
      <c r="B1372">
        <f>SUMIFS(user_list!O:O,user_list!F:F,"&lt;="&amp;A1372,user_list!G:G,"&gt;="&amp;A1372)</f>
        <v>0.67929824561403507</v>
      </c>
      <c r="C1372">
        <f>SUMIFS(user_list!P:P,user_list!F:F,"&lt;="&amp;A1372,user_list!G:G,"&gt;="&amp;A1372)</f>
        <v>1.6315789473684212</v>
      </c>
      <c r="D1372">
        <f>SUMIFS(user_list!O:O,user_list!F:F,"&lt;="&amp;A1372,user_list!G:G,"&gt;="&amp;A1372,user_list!I:I,days!G1372)+SUMIFS(user_list!O:O,user_list!F:F,"&lt;="&amp;A1372,user_list!G:G,"&gt;="&amp;A1372,user_list!I:I,days!G1372-1)</f>
        <v>0</v>
      </c>
      <c r="E1372" s="26">
        <f>COUNTIF(user_list!G:G,A1372)</f>
        <v>0</v>
      </c>
      <c r="F1372" s="48">
        <f t="shared" si="42"/>
        <v>10</v>
      </c>
      <c r="G1372" s="48">
        <f t="shared" si="43"/>
        <v>2018</v>
      </c>
    </row>
    <row r="1373" spans="1:7" x14ac:dyDescent="0.3">
      <c r="A1373" s="51">
        <v>43376</v>
      </c>
      <c r="B1373">
        <f>SUMIFS(user_list!O:O,user_list!F:F,"&lt;="&amp;A1373,user_list!G:G,"&gt;="&amp;A1373)</f>
        <v>0.67929824561403507</v>
      </c>
      <c r="C1373">
        <f>SUMIFS(user_list!P:P,user_list!F:F,"&lt;="&amp;A1373,user_list!G:G,"&gt;="&amp;A1373)</f>
        <v>1.6315789473684212</v>
      </c>
      <c r="D1373">
        <f>SUMIFS(user_list!O:O,user_list!F:F,"&lt;="&amp;A1373,user_list!G:G,"&gt;="&amp;A1373,user_list!I:I,days!G1373)+SUMIFS(user_list!O:O,user_list!F:F,"&lt;="&amp;A1373,user_list!G:G,"&gt;="&amp;A1373,user_list!I:I,days!G1373-1)</f>
        <v>0</v>
      </c>
      <c r="E1373" s="26">
        <f>COUNTIF(user_list!G:G,A1373)</f>
        <v>0</v>
      </c>
      <c r="F1373" s="48">
        <f t="shared" si="42"/>
        <v>10</v>
      </c>
      <c r="G1373" s="48">
        <f t="shared" si="43"/>
        <v>2018</v>
      </c>
    </row>
    <row r="1374" spans="1:7" x14ac:dyDescent="0.3">
      <c r="A1374" s="51">
        <v>43377</v>
      </c>
      <c r="B1374">
        <f>SUMIFS(user_list!O:O,user_list!F:F,"&lt;="&amp;A1374,user_list!G:G,"&gt;="&amp;A1374)</f>
        <v>0.67929824561403507</v>
      </c>
      <c r="C1374">
        <f>SUMIFS(user_list!P:P,user_list!F:F,"&lt;="&amp;A1374,user_list!G:G,"&gt;="&amp;A1374)</f>
        <v>1.6315789473684212</v>
      </c>
      <c r="D1374">
        <f>SUMIFS(user_list!O:O,user_list!F:F,"&lt;="&amp;A1374,user_list!G:G,"&gt;="&amp;A1374,user_list!I:I,days!G1374)+SUMIFS(user_list!O:O,user_list!F:F,"&lt;="&amp;A1374,user_list!G:G,"&gt;="&amp;A1374,user_list!I:I,days!G1374-1)</f>
        <v>0</v>
      </c>
      <c r="E1374" s="26">
        <f>COUNTIF(user_list!G:G,A1374)</f>
        <v>0</v>
      </c>
      <c r="F1374" s="48">
        <f t="shared" si="42"/>
        <v>10</v>
      </c>
      <c r="G1374" s="48">
        <f t="shared" si="43"/>
        <v>2018</v>
      </c>
    </row>
    <row r="1375" spans="1:7" x14ac:dyDescent="0.3">
      <c r="A1375" s="51">
        <v>43378</v>
      </c>
      <c r="B1375">
        <f>SUMIFS(user_list!O:O,user_list!F:F,"&lt;="&amp;A1375,user_list!G:G,"&gt;="&amp;A1375)</f>
        <v>0.67929824561403507</v>
      </c>
      <c r="C1375">
        <f>SUMIFS(user_list!P:P,user_list!F:F,"&lt;="&amp;A1375,user_list!G:G,"&gt;="&amp;A1375)</f>
        <v>1.6315789473684212</v>
      </c>
      <c r="D1375">
        <f>SUMIFS(user_list!O:O,user_list!F:F,"&lt;="&amp;A1375,user_list!G:G,"&gt;="&amp;A1375,user_list!I:I,days!G1375)+SUMIFS(user_list!O:O,user_list!F:F,"&lt;="&amp;A1375,user_list!G:G,"&gt;="&amp;A1375,user_list!I:I,days!G1375-1)</f>
        <v>0</v>
      </c>
      <c r="E1375" s="26">
        <f>COUNTIF(user_list!G:G,A1375)</f>
        <v>0</v>
      </c>
      <c r="F1375" s="48">
        <f t="shared" si="42"/>
        <v>10</v>
      </c>
      <c r="G1375" s="48">
        <f t="shared" si="43"/>
        <v>2018</v>
      </c>
    </row>
    <row r="1376" spans="1:7" x14ac:dyDescent="0.3">
      <c r="A1376" s="51">
        <v>43379</v>
      </c>
      <c r="B1376">
        <f>SUMIFS(user_list!O:O,user_list!F:F,"&lt;="&amp;A1376,user_list!G:G,"&gt;="&amp;A1376)</f>
        <v>0.67929824561403507</v>
      </c>
      <c r="C1376">
        <f>SUMIFS(user_list!P:P,user_list!F:F,"&lt;="&amp;A1376,user_list!G:G,"&gt;="&amp;A1376)</f>
        <v>1.6315789473684212</v>
      </c>
      <c r="D1376">
        <f>SUMIFS(user_list!O:O,user_list!F:F,"&lt;="&amp;A1376,user_list!G:G,"&gt;="&amp;A1376,user_list!I:I,days!G1376)+SUMIFS(user_list!O:O,user_list!F:F,"&lt;="&amp;A1376,user_list!G:G,"&gt;="&amp;A1376,user_list!I:I,days!G1376-1)</f>
        <v>0</v>
      </c>
      <c r="E1376" s="26">
        <f>COUNTIF(user_list!G:G,A1376)</f>
        <v>0</v>
      </c>
      <c r="F1376" s="48">
        <f t="shared" si="42"/>
        <v>10</v>
      </c>
      <c r="G1376" s="48">
        <f t="shared" si="43"/>
        <v>2018</v>
      </c>
    </row>
    <row r="1377" spans="1:7" x14ac:dyDescent="0.3">
      <c r="A1377" s="51">
        <v>43380</v>
      </c>
      <c r="B1377">
        <f>SUMIFS(user_list!O:O,user_list!F:F,"&lt;="&amp;A1377,user_list!G:G,"&gt;="&amp;A1377)</f>
        <v>0.67929824561403507</v>
      </c>
      <c r="C1377">
        <f>SUMIFS(user_list!P:P,user_list!F:F,"&lt;="&amp;A1377,user_list!G:G,"&gt;="&amp;A1377)</f>
        <v>1.6315789473684212</v>
      </c>
      <c r="D1377">
        <f>SUMIFS(user_list!O:O,user_list!F:F,"&lt;="&amp;A1377,user_list!G:G,"&gt;="&amp;A1377,user_list!I:I,days!G1377)+SUMIFS(user_list!O:O,user_list!F:F,"&lt;="&amp;A1377,user_list!G:G,"&gt;="&amp;A1377,user_list!I:I,days!G1377-1)</f>
        <v>0</v>
      </c>
      <c r="E1377" s="26">
        <f>COUNTIF(user_list!G:G,A1377)</f>
        <v>0</v>
      </c>
      <c r="F1377" s="48">
        <f t="shared" si="42"/>
        <v>10</v>
      </c>
      <c r="G1377" s="48">
        <f t="shared" si="43"/>
        <v>2018</v>
      </c>
    </row>
    <row r="1378" spans="1:7" x14ac:dyDescent="0.3">
      <c r="A1378" s="51">
        <v>43381</v>
      </c>
      <c r="B1378">
        <f>SUMIFS(user_list!O:O,user_list!F:F,"&lt;="&amp;A1378,user_list!G:G,"&gt;="&amp;A1378)</f>
        <v>0.67929824561403507</v>
      </c>
      <c r="C1378">
        <f>SUMIFS(user_list!P:P,user_list!F:F,"&lt;="&amp;A1378,user_list!G:G,"&gt;="&amp;A1378)</f>
        <v>1.6315789473684212</v>
      </c>
      <c r="D1378">
        <f>SUMIFS(user_list!O:O,user_list!F:F,"&lt;="&amp;A1378,user_list!G:G,"&gt;="&amp;A1378,user_list!I:I,days!G1378)+SUMIFS(user_list!O:O,user_list!F:F,"&lt;="&amp;A1378,user_list!G:G,"&gt;="&amp;A1378,user_list!I:I,days!G1378-1)</f>
        <v>0</v>
      </c>
      <c r="E1378" s="26">
        <f>COUNTIF(user_list!G:G,A1378)</f>
        <v>0</v>
      </c>
      <c r="F1378" s="48">
        <f t="shared" si="42"/>
        <v>10</v>
      </c>
      <c r="G1378" s="48">
        <f t="shared" si="43"/>
        <v>2018</v>
      </c>
    </row>
    <row r="1379" spans="1:7" x14ac:dyDescent="0.3">
      <c r="A1379" s="51">
        <v>43382</v>
      </c>
      <c r="B1379">
        <f>SUMIFS(user_list!O:O,user_list!F:F,"&lt;="&amp;A1379,user_list!G:G,"&gt;="&amp;A1379)</f>
        <v>0.67929824561403507</v>
      </c>
      <c r="C1379">
        <f>SUMIFS(user_list!P:P,user_list!F:F,"&lt;="&amp;A1379,user_list!G:G,"&gt;="&amp;A1379)</f>
        <v>1.6315789473684212</v>
      </c>
      <c r="D1379">
        <f>SUMIFS(user_list!O:O,user_list!F:F,"&lt;="&amp;A1379,user_list!G:G,"&gt;="&amp;A1379,user_list!I:I,days!G1379)+SUMIFS(user_list!O:O,user_list!F:F,"&lt;="&amp;A1379,user_list!G:G,"&gt;="&amp;A1379,user_list!I:I,days!G1379-1)</f>
        <v>0</v>
      </c>
      <c r="E1379" s="26">
        <f>COUNTIF(user_list!G:G,A1379)</f>
        <v>0</v>
      </c>
      <c r="F1379" s="48">
        <f t="shared" si="42"/>
        <v>10</v>
      </c>
      <c r="G1379" s="48">
        <f t="shared" si="43"/>
        <v>2018</v>
      </c>
    </row>
    <row r="1380" spans="1:7" x14ac:dyDescent="0.3">
      <c r="A1380" s="51">
        <v>43383</v>
      </c>
      <c r="B1380">
        <f>SUMIFS(user_list!O:O,user_list!F:F,"&lt;="&amp;A1380,user_list!G:G,"&gt;="&amp;A1380)</f>
        <v>0.67929824561403507</v>
      </c>
      <c r="C1380">
        <f>SUMIFS(user_list!P:P,user_list!F:F,"&lt;="&amp;A1380,user_list!G:G,"&gt;="&amp;A1380)</f>
        <v>1.6315789473684212</v>
      </c>
      <c r="D1380">
        <f>SUMIFS(user_list!O:O,user_list!F:F,"&lt;="&amp;A1380,user_list!G:G,"&gt;="&amp;A1380,user_list!I:I,days!G1380)+SUMIFS(user_list!O:O,user_list!F:F,"&lt;="&amp;A1380,user_list!G:G,"&gt;="&amp;A1380,user_list!I:I,days!G1380-1)</f>
        <v>0</v>
      </c>
      <c r="E1380" s="26">
        <f>COUNTIF(user_list!G:G,A1380)</f>
        <v>0</v>
      </c>
      <c r="F1380" s="48">
        <f t="shared" si="42"/>
        <v>10</v>
      </c>
      <c r="G1380" s="48">
        <f t="shared" si="43"/>
        <v>2018</v>
      </c>
    </row>
    <row r="1381" spans="1:7" x14ac:dyDescent="0.3">
      <c r="A1381" s="51">
        <v>43384</v>
      </c>
      <c r="B1381">
        <f>SUMIFS(user_list!O:O,user_list!F:F,"&lt;="&amp;A1381,user_list!G:G,"&gt;="&amp;A1381)</f>
        <v>0.67929824561403507</v>
      </c>
      <c r="C1381">
        <f>SUMIFS(user_list!P:P,user_list!F:F,"&lt;="&amp;A1381,user_list!G:G,"&gt;="&amp;A1381)</f>
        <v>1.6315789473684212</v>
      </c>
      <c r="D1381">
        <f>SUMIFS(user_list!O:O,user_list!F:F,"&lt;="&amp;A1381,user_list!G:G,"&gt;="&amp;A1381,user_list!I:I,days!G1381)+SUMIFS(user_list!O:O,user_list!F:F,"&lt;="&amp;A1381,user_list!G:G,"&gt;="&amp;A1381,user_list!I:I,days!G1381-1)</f>
        <v>0</v>
      </c>
      <c r="E1381" s="26">
        <f>COUNTIF(user_list!G:G,A1381)</f>
        <v>0</v>
      </c>
      <c r="F1381" s="48">
        <f t="shared" si="42"/>
        <v>10</v>
      </c>
      <c r="G1381" s="48">
        <f t="shared" si="43"/>
        <v>2018</v>
      </c>
    </row>
    <row r="1382" spans="1:7" x14ac:dyDescent="0.3">
      <c r="A1382" s="51">
        <v>43385</v>
      </c>
      <c r="B1382">
        <f>SUMIFS(user_list!O:O,user_list!F:F,"&lt;="&amp;A1382,user_list!G:G,"&gt;="&amp;A1382)</f>
        <v>0.67929824561403507</v>
      </c>
      <c r="C1382">
        <f>SUMIFS(user_list!P:P,user_list!F:F,"&lt;="&amp;A1382,user_list!G:G,"&gt;="&amp;A1382)</f>
        <v>1.6315789473684212</v>
      </c>
      <c r="D1382">
        <f>SUMIFS(user_list!O:O,user_list!F:F,"&lt;="&amp;A1382,user_list!G:G,"&gt;="&amp;A1382,user_list!I:I,days!G1382)+SUMIFS(user_list!O:O,user_list!F:F,"&lt;="&amp;A1382,user_list!G:G,"&gt;="&amp;A1382,user_list!I:I,days!G1382-1)</f>
        <v>0</v>
      </c>
      <c r="E1382" s="26">
        <f>COUNTIF(user_list!G:G,A1382)</f>
        <v>0</v>
      </c>
      <c r="F1382" s="48">
        <f t="shared" si="42"/>
        <v>10</v>
      </c>
      <c r="G1382" s="48">
        <f t="shared" si="43"/>
        <v>2018</v>
      </c>
    </row>
    <row r="1383" spans="1:7" x14ac:dyDescent="0.3">
      <c r="A1383" s="51">
        <v>43386</v>
      </c>
      <c r="B1383">
        <f>SUMIFS(user_list!O:O,user_list!F:F,"&lt;="&amp;A1383,user_list!G:G,"&gt;="&amp;A1383)</f>
        <v>0.67929824561403507</v>
      </c>
      <c r="C1383">
        <f>SUMIFS(user_list!P:P,user_list!F:F,"&lt;="&amp;A1383,user_list!G:G,"&gt;="&amp;A1383)</f>
        <v>1.6315789473684212</v>
      </c>
      <c r="D1383">
        <f>SUMIFS(user_list!O:O,user_list!F:F,"&lt;="&amp;A1383,user_list!G:G,"&gt;="&amp;A1383,user_list!I:I,days!G1383)+SUMIFS(user_list!O:O,user_list!F:F,"&lt;="&amp;A1383,user_list!G:G,"&gt;="&amp;A1383,user_list!I:I,days!G1383-1)</f>
        <v>0</v>
      </c>
      <c r="E1383" s="26">
        <f>COUNTIF(user_list!G:G,A1383)</f>
        <v>0</v>
      </c>
      <c r="F1383" s="48">
        <f t="shared" si="42"/>
        <v>10</v>
      </c>
      <c r="G1383" s="48">
        <f t="shared" si="43"/>
        <v>2018</v>
      </c>
    </row>
    <row r="1384" spans="1:7" x14ac:dyDescent="0.3">
      <c r="A1384" s="51">
        <v>43387</v>
      </c>
      <c r="B1384">
        <f>SUMIFS(user_list!O:O,user_list!F:F,"&lt;="&amp;A1384,user_list!G:G,"&gt;="&amp;A1384)</f>
        <v>0.67929824561403507</v>
      </c>
      <c r="C1384">
        <f>SUMIFS(user_list!P:P,user_list!F:F,"&lt;="&amp;A1384,user_list!G:G,"&gt;="&amp;A1384)</f>
        <v>1.6315789473684212</v>
      </c>
      <c r="D1384">
        <f>SUMIFS(user_list!O:O,user_list!F:F,"&lt;="&amp;A1384,user_list!G:G,"&gt;="&amp;A1384,user_list!I:I,days!G1384)+SUMIFS(user_list!O:O,user_list!F:F,"&lt;="&amp;A1384,user_list!G:G,"&gt;="&amp;A1384,user_list!I:I,days!G1384-1)</f>
        <v>0</v>
      </c>
      <c r="E1384" s="26">
        <f>COUNTIF(user_list!G:G,A1384)</f>
        <v>0</v>
      </c>
      <c r="F1384" s="48">
        <f t="shared" si="42"/>
        <v>10</v>
      </c>
      <c r="G1384" s="48">
        <f t="shared" si="43"/>
        <v>2018</v>
      </c>
    </row>
    <row r="1385" spans="1:7" x14ac:dyDescent="0.3">
      <c r="A1385" s="51">
        <v>43388</v>
      </c>
      <c r="B1385">
        <f>SUMIFS(user_list!O:O,user_list!F:F,"&lt;="&amp;A1385,user_list!G:G,"&gt;="&amp;A1385)</f>
        <v>1.2518472652218784</v>
      </c>
      <c r="C1385">
        <f>SUMIFS(user_list!P:P,user_list!F:F,"&lt;="&amp;A1385,user_list!G:G,"&gt;="&amp;A1385)</f>
        <v>3.0433436532507745</v>
      </c>
      <c r="D1385">
        <f>SUMIFS(user_list!O:O,user_list!F:F,"&lt;="&amp;A1385,user_list!G:G,"&gt;="&amp;A1385,user_list!I:I,days!G1385)+SUMIFS(user_list!O:O,user_list!F:F,"&lt;="&amp;A1385,user_list!G:G,"&gt;="&amp;A1385,user_list!I:I,days!G1385-1)</f>
        <v>0</v>
      </c>
      <c r="E1385" s="26">
        <f>COUNTIF(user_list!G:G,A1385)</f>
        <v>1</v>
      </c>
      <c r="F1385" s="48">
        <f t="shared" si="42"/>
        <v>10</v>
      </c>
      <c r="G1385" s="48">
        <f t="shared" si="43"/>
        <v>2018</v>
      </c>
    </row>
    <row r="1386" spans="1:7" x14ac:dyDescent="0.3">
      <c r="A1386" s="51">
        <v>43389</v>
      </c>
      <c r="B1386">
        <f>SUMIFS(user_list!O:O,user_list!F:F,"&lt;="&amp;A1386,user_list!G:G,"&gt;="&amp;A1386)</f>
        <v>0.58518059855521165</v>
      </c>
      <c r="C1386">
        <f>SUMIFS(user_list!P:P,user_list!F:F,"&lt;="&amp;A1386,user_list!G:G,"&gt;="&amp;A1386)</f>
        <v>1.4433436532507742</v>
      </c>
      <c r="D1386">
        <f>SUMIFS(user_list!O:O,user_list!F:F,"&lt;="&amp;A1386,user_list!G:G,"&gt;="&amp;A1386,user_list!I:I,days!G1386)+SUMIFS(user_list!O:O,user_list!F:F,"&lt;="&amp;A1386,user_list!G:G,"&gt;="&amp;A1386,user_list!I:I,days!G1386-1)</f>
        <v>0</v>
      </c>
      <c r="E1386" s="26">
        <f>COUNTIF(user_list!G:G,A1386)</f>
        <v>0</v>
      </c>
      <c r="F1386" s="48">
        <f t="shared" si="42"/>
        <v>10</v>
      </c>
      <c r="G1386" s="48">
        <f t="shared" si="43"/>
        <v>2018</v>
      </c>
    </row>
    <row r="1387" spans="1:7" x14ac:dyDescent="0.3">
      <c r="A1387" s="51">
        <v>43390</v>
      </c>
      <c r="B1387">
        <f>SUMIFS(user_list!O:O,user_list!F:F,"&lt;="&amp;A1387,user_list!G:G,"&gt;="&amp;A1387)</f>
        <v>0.58518059855521165</v>
      </c>
      <c r="C1387">
        <f>SUMIFS(user_list!P:P,user_list!F:F,"&lt;="&amp;A1387,user_list!G:G,"&gt;="&amp;A1387)</f>
        <v>1.4433436532507742</v>
      </c>
      <c r="D1387">
        <f>SUMIFS(user_list!O:O,user_list!F:F,"&lt;="&amp;A1387,user_list!G:G,"&gt;="&amp;A1387,user_list!I:I,days!G1387)+SUMIFS(user_list!O:O,user_list!F:F,"&lt;="&amp;A1387,user_list!G:G,"&gt;="&amp;A1387,user_list!I:I,days!G1387-1)</f>
        <v>0</v>
      </c>
      <c r="E1387" s="26">
        <f>COUNTIF(user_list!G:G,A1387)</f>
        <v>0</v>
      </c>
      <c r="F1387" s="48">
        <f t="shared" si="42"/>
        <v>10</v>
      </c>
      <c r="G1387" s="48">
        <f t="shared" si="43"/>
        <v>2018</v>
      </c>
    </row>
    <row r="1388" spans="1:7" x14ac:dyDescent="0.3">
      <c r="A1388" s="51">
        <v>43391</v>
      </c>
      <c r="B1388">
        <f>SUMIFS(user_list!O:O,user_list!F:F,"&lt;="&amp;A1388,user_list!G:G,"&gt;="&amp;A1388)</f>
        <v>0.58518059855521165</v>
      </c>
      <c r="C1388">
        <f>SUMIFS(user_list!P:P,user_list!F:F,"&lt;="&amp;A1388,user_list!G:G,"&gt;="&amp;A1388)</f>
        <v>1.4433436532507742</v>
      </c>
      <c r="D1388">
        <f>SUMIFS(user_list!O:O,user_list!F:F,"&lt;="&amp;A1388,user_list!G:G,"&gt;="&amp;A1388,user_list!I:I,days!G1388)+SUMIFS(user_list!O:O,user_list!F:F,"&lt;="&amp;A1388,user_list!G:G,"&gt;="&amp;A1388,user_list!I:I,days!G1388-1)</f>
        <v>0</v>
      </c>
      <c r="E1388" s="26">
        <f>COUNTIF(user_list!G:G,A1388)</f>
        <v>0</v>
      </c>
      <c r="F1388" s="48">
        <f t="shared" si="42"/>
        <v>10</v>
      </c>
      <c r="G1388" s="48">
        <f t="shared" si="43"/>
        <v>2018</v>
      </c>
    </row>
    <row r="1389" spans="1:7" x14ac:dyDescent="0.3">
      <c r="A1389" s="51">
        <v>43392</v>
      </c>
      <c r="B1389">
        <f>SUMIFS(user_list!O:O,user_list!F:F,"&lt;="&amp;A1389,user_list!G:G,"&gt;="&amp;A1389)</f>
        <v>0.58518059855521165</v>
      </c>
      <c r="C1389">
        <f>SUMIFS(user_list!P:P,user_list!F:F,"&lt;="&amp;A1389,user_list!G:G,"&gt;="&amp;A1389)</f>
        <v>1.4433436532507742</v>
      </c>
      <c r="D1389">
        <f>SUMIFS(user_list!O:O,user_list!F:F,"&lt;="&amp;A1389,user_list!G:G,"&gt;="&amp;A1389,user_list!I:I,days!G1389)+SUMIFS(user_list!O:O,user_list!F:F,"&lt;="&amp;A1389,user_list!G:G,"&gt;="&amp;A1389,user_list!I:I,days!G1389-1)</f>
        <v>0</v>
      </c>
      <c r="E1389" s="26">
        <f>COUNTIF(user_list!G:G,A1389)</f>
        <v>0</v>
      </c>
      <c r="F1389" s="48">
        <f t="shared" si="42"/>
        <v>10</v>
      </c>
      <c r="G1389" s="48">
        <f t="shared" si="43"/>
        <v>2018</v>
      </c>
    </row>
    <row r="1390" spans="1:7" x14ac:dyDescent="0.3">
      <c r="A1390" s="51">
        <v>43393</v>
      </c>
      <c r="B1390">
        <f>SUMIFS(user_list!O:O,user_list!F:F,"&lt;="&amp;A1390,user_list!G:G,"&gt;="&amp;A1390)</f>
        <v>0.58518059855521165</v>
      </c>
      <c r="C1390">
        <f>SUMIFS(user_list!P:P,user_list!F:F,"&lt;="&amp;A1390,user_list!G:G,"&gt;="&amp;A1390)</f>
        <v>1.4433436532507742</v>
      </c>
      <c r="D1390">
        <f>SUMIFS(user_list!O:O,user_list!F:F,"&lt;="&amp;A1390,user_list!G:G,"&gt;="&amp;A1390,user_list!I:I,days!G1390)+SUMIFS(user_list!O:O,user_list!F:F,"&lt;="&amp;A1390,user_list!G:G,"&gt;="&amp;A1390,user_list!I:I,days!G1390-1)</f>
        <v>0</v>
      </c>
      <c r="E1390" s="26">
        <f>COUNTIF(user_list!G:G,A1390)</f>
        <v>0</v>
      </c>
      <c r="F1390" s="48">
        <f t="shared" si="42"/>
        <v>10</v>
      </c>
      <c r="G1390" s="48">
        <f t="shared" si="43"/>
        <v>2018</v>
      </c>
    </row>
    <row r="1391" spans="1:7" x14ac:dyDescent="0.3">
      <c r="A1391" s="51">
        <v>43394</v>
      </c>
      <c r="B1391">
        <f>SUMIFS(user_list!O:O,user_list!F:F,"&lt;="&amp;A1391,user_list!G:G,"&gt;="&amp;A1391)</f>
        <v>0.58518059855521165</v>
      </c>
      <c r="C1391">
        <f>SUMIFS(user_list!P:P,user_list!F:F,"&lt;="&amp;A1391,user_list!G:G,"&gt;="&amp;A1391)</f>
        <v>1.4433436532507742</v>
      </c>
      <c r="D1391">
        <f>SUMIFS(user_list!O:O,user_list!F:F,"&lt;="&amp;A1391,user_list!G:G,"&gt;="&amp;A1391,user_list!I:I,days!G1391)+SUMIFS(user_list!O:O,user_list!F:F,"&lt;="&amp;A1391,user_list!G:G,"&gt;="&amp;A1391,user_list!I:I,days!G1391-1)</f>
        <v>0</v>
      </c>
      <c r="E1391" s="26">
        <f>COUNTIF(user_list!G:G,A1391)</f>
        <v>0</v>
      </c>
      <c r="F1391" s="48">
        <f t="shared" si="42"/>
        <v>10</v>
      </c>
      <c r="G1391" s="48">
        <f t="shared" si="43"/>
        <v>2018</v>
      </c>
    </row>
    <row r="1392" spans="1:7" x14ac:dyDescent="0.3">
      <c r="A1392" s="51">
        <v>43395</v>
      </c>
      <c r="B1392">
        <f>SUMIFS(user_list!O:O,user_list!F:F,"&lt;="&amp;A1392,user_list!G:G,"&gt;="&amp;A1392)</f>
        <v>0.58518059855521165</v>
      </c>
      <c r="C1392">
        <f>SUMIFS(user_list!P:P,user_list!F:F,"&lt;="&amp;A1392,user_list!G:G,"&gt;="&amp;A1392)</f>
        <v>1.4433436532507742</v>
      </c>
      <c r="D1392">
        <f>SUMIFS(user_list!O:O,user_list!F:F,"&lt;="&amp;A1392,user_list!G:G,"&gt;="&amp;A1392,user_list!I:I,days!G1392)+SUMIFS(user_list!O:O,user_list!F:F,"&lt;="&amp;A1392,user_list!G:G,"&gt;="&amp;A1392,user_list!I:I,days!G1392-1)</f>
        <v>0</v>
      </c>
      <c r="E1392" s="26">
        <f>COUNTIF(user_list!G:G,A1392)</f>
        <v>0</v>
      </c>
      <c r="F1392" s="48">
        <f t="shared" si="42"/>
        <v>10</v>
      </c>
      <c r="G1392" s="48">
        <f t="shared" si="43"/>
        <v>2018</v>
      </c>
    </row>
    <row r="1393" spans="1:7" x14ac:dyDescent="0.3">
      <c r="A1393" s="51">
        <v>43396</v>
      </c>
      <c r="B1393">
        <f>SUMIFS(user_list!O:O,user_list!F:F,"&lt;="&amp;A1393,user_list!G:G,"&gt;="&amp;A1393)</f>
        <v>0.58518059855521165</v>
      </c>
      <c r="C1393">
        <f>SUMIFS(user_list!P:P,user_list!F:F,"&lt;="&amp;A1393,user_list!G:G,"&gt;="&amp;A1393)</f>
        <v>1.4433436532507742</v>
      </c>
      <c r="D1393">
        <f>SUMIFS(user_list!O:O,user_list!F:F,"&lt;="&amp;A1393,user_list!G:G,"&gt;="&amp;A1393,user_list!I:I,days!G1393)+SUMIFS(user_list!O:O,user_list!F:F,"&lt;="&amp;A1393,user_list!G:G,"&gt;="&amp;A1393,user_list!I:I,days!G1393-1)</f>
        <v>0</v>
      </c>
      <c r="E1393" s="26">
        <f>COUNTIF(user_list!G:G,A1393)</f>
        <v>0</v>
      </c>
      <c r="F1393" s="48">
        <f t="shared" si="42"/>
        <v>10</v>
      </c>
      <c r="G1393" s="48">
        <f t="shared" si="43"/>
        <v>2018</v>
      </c>
    </row>
    <row r="1394" spans="1:7" x14ac:dyDescent="0.3">
      <c r="A1394" s="51">
        <v>43397</v>
      </c>
      <c r="B1394">
        <f>SUMIFS(user_list!O:O,user_list!F:F,"&lt;="&amp;A1394,user_list!G:G,"&gt;="&amp;A1394)</f>
        <v>0.58518059855521165</v>
      </c>
      <c r="C1394">
        <f>SUMIFS(user_list!P:P,user_list!F:F,"&lt;="&amp;A1394,user_list!G:G,"&gt;="&amp;A1394)</f>
        <v>1.4433436532507742</v>
      </c>
      <c r="D1394">
        <f>SUMIFS(user_list!O:O,user_list!F:F,"&lt;="&amp;A1394,user_list!G:G,"&gt;="&amp;A1394,user_list!I:I,days!G1394)+SUMIFS(user_list!O:O,user_list!F:F,"&lt;="&amp;A1394,user_list!G:G,"&gt;="&amp;A1394,user_list!I:I,days!G1394-1)</f>
        <v>0</v>
      </c>
      <c r="E1394" s="26">
        <f>COUNTIF(user_list!G:G,A1394)</f>
        <v>0</v>
      </c>
      <c r="F1394" s="48">
        <f t="shared" si="42"/>
        <v>10</v>
      </c>
      <c r="G1394" s="48">
        <f t="shared" si="43"/>
        <v>2018</v>
      </c>
    </row>
    <row r="1395" spans="1:7" x14ac:dyDescent="0.3">
      <c r="A1395" s="51">
        <v>43398</v>
      </c>
      <c r="B1395">
        <f>SUMIFS(user_list!O:O,user_list!F:F,"&lt;="&amp;A1395,user_list!G:G,"&gt;="&amp;A1395)</f>
        <v>0.58518059855521165</v>
      </c>
      <c r="C1395">
        <f>SUMIFS(user_list!P:P,user_list!F:F,"&lt;="&amp;A1395,user_list!G:G,"&gt;="&amp;A1395)</f>
        <v>1.4433436532507742</v>
      </c>
      <c r="D1395">
        <f>SUMIFS(user_list!O:O,user_list!F:F,"&lt;="&amp;A1395,user_list!G:G,"&gt;="&amp;A1395,user_list!I:I,days!G1395)+SUMIFS(user_list!O:O,user_list!F:F,"&lt;="&amp;A1395,user_list!G:G,"&gt;="&amp;A1395,user_list!I:I,days!G1395-1)</f>
        <v>0</v>
      </c>
      <c r="E1395" s="26">
        <f>COUNTIF(user_list!G:G,A1395)</f>
        <v>0</v>
      </c>
      <c r="F1395" s="48">
        <f t="shared" si="42"/>
        <v>10</v>
      </c>
      <c r="G1395" s="48">
        <f t="shared" si="43"/>
        <v>2018</v>
      </c>
    </row>
    <row r="1396" spans="1:7" x14ac:dyDescent="0.3">
      <c r="A1396" s="51">
        <v>43399</v>
      </c>
      <c r="B1396">
        <f>SUMIFS(user_list!O:O,user_list!F:F,"&lt;="&amp;A1396,user_list!G:G,"&gt;="&amp;A1396)</f>
        <v>0.58518059855521165</v>
      </c>
      <c r="C1396">
        <f>SUMIFS(user_list!P:P,user_list!F:F,"&lt;="&amp;A1396,user_list!G:G,"&gt;="&amp;A1396)</f>
        <v>1.4433436532507742</v>
      </c>
      <c r="D1396">
        <f>SUMIFS(user_list!O:O,user_list!F:F,"&lt;="&amp;A1396,user_list!G:G,"&gt;="&amp;A1396,user_list!I:I,days!G1396)+SUMIFS(user_list!O:O,user_list!F:F,"&lt;="&amp;A1396,user_list!G:G,"&gt;="&amp;A1396,user_list!I:I,days!G1396-1)</f>
        <v>0</v>
      </c>
      <c r="E1396" s="26">
        <f>COUNTIF(user_list!G:G,A1396)</f>
        <v>0</v>
      </c>
      <c r="F1396" s="48">
        <f t="shared" si="42"/>
        <v>10</v>
      </c>
      <c r="G1396" s="48">
        <f t="shared" si="43"/>
        <v>2018</v>
      </c>
    </row>
    <row r="1397" spans="1:7" x14ac:dyDescent="0.3">
      <c r="A1397" s="51">
        <v>43400</v>
      </c>
      <c r="B1397">
        <f>SUMIFS(user_list!O:O,user_list!F:F,"&lt;="&amp;A1397,user_list!G:G,"&gt;="&amp;A1397)</f>
        <v>0.58518059855521165</v>
      </c>
      <c r="C1397">
        <f>SUMIFS(user_list!P:P,user_list!F:F,"&lt;="&amp;A1397,user_list!G:G,"&gt;="&amp;A1397)</f>
        <v>1.4433436532507742</v>
      </c>
      <c r="D1397">
        <f>SUMIFS(user_list!O:O,user_list!F:F,"&lt;="&amp;A1397,user_list!G:G,"&gt;="&amp;A1397,user_list!I:I,days!G1397)+SUMIFS(user_list!O:O,user_list!F:F,"&lt;="&amp;A1397,user_list!G:G,"&gt;="&amp;A1397,user_list!I:I,days!G1397-1)</f>
        <v>0</v>
      </c>
      <c r="E1397" s="26">
        <f>COUNTIF(user_list!G:G,A1397)</f>
        <v>0</v>
      </c>
      <c r="F1397" s="48">
        <f t="shared" si="42"/>
        <v>10</v>
      </c>
      <c r="G1397" s="48">
        <f t="shared" si="43"/>
        <v>2018</v>
      </c>
    </row>
    <row r="1398" spans="1:7" x14ac:dyDescent="0.3">
      <c r="A1398" s="51">
        <v>43401</v>
      </c>
      <c r="B1398">
        <f>SUMIFS(user_list!O:O,user_list!F:F,"&lt;="&amp;A1398,user_list!G:G,"&gt;="&amp;A1398)</f>
        <v>0.58518059855521165</v>
      </c>
      <c r="C1398">
        <f>SUMIFS(user_list!P:P,user_list!F:F,"&lt;="&amp;A1398,user_list!G:G,"&gt;="&amp;A1398)</f>
        <v>1.4433436532507742</v>
      </c>
      <c r="D1398">
        <f>SUMIFS(user_list!O:O,user_list!F:F,"&lt;="&amp;A1398,user_list!G:G,"&gt;="&amp;A1398,user_list!I:I,days!G1398)+SUMIFS(user_list!O:O,user_list!F:F,"&lt;="&amp;A1398,user_list!G:G,"&gt;="&amp;A1398,user_list!I:I,days!G1398-1)</f>
        <v>0</v>
      </c>
      <c r="E1398" s="26">
        <f>COUNTIF(user_list!G:G,A1398)</f>
        <v>0</v>
      </c>
      <c r="F1398" s="48">
        <f t="shared" si="42"/>
        <v>10</v>
      </c>
      <c r="G1398" s="48">
        <f t="shared" si="43"/>
        <v>2018</v>
      </c>
    </row>
    <row r="1399" spans="1:7" x14ac:dyDescent="0.3">
      <c r="A1399" s="51">
        <v>43402</v>
      </c>
      <c r="B1399">
        <f>SUMIFS(user_list!O:O,user_list!F:F,"&lt;="&amp;A1399,user_list!G:G,"&gt;="&amp;A1399)</f>
        <v>0.58518059855521165</v>
      </c>
      <c r="C1399">
        <f>SUMIFS(user_list!P:P,user_list!F:F,"&lt;="&amp;A1399,user_list!G:G,"&gt;="&amp;A1399)</f>
        <v>1.4433436532507742</v>
      </c>
      <c r="D1399">
        <f>SUMIFS(user_list!O:O,user_list!F:F,"&lt;="&amp;A1399,user_list!G:G,"&gt;="&amp;A1399,user_list!I:I,days!G1399)+SUMIFS(user_list!O:O,user_list!F:F,"&lt;="&amp;A1399,user_list!G:G,"&gt;="&amp;A1399,user_list!I:I,days!G1399-1)</f>
        <v>0</v>
      </c>
      <c r="E1399" s="26">
        <f>COUNTIF(user_list!G:G,A1399)</f>
        <v>0</v>
      </c>
      <c r="F1399" s="48">
        <f t="shared" si="42"/>
        <v>10</v>
      </c>
      <c r="G1399" s="48">
        <f t="shared" si="43"/>
        <v>2018</v>
      </c>
    </row>
    <row r="1400" spans="1:7" x14ac:dyDescent="0.3">
      <c r="A1400" s="51">
        <v>43403</v>
      </c>
      <c r="B1400">
        <f>SUMIFS(user_list!O:O,user_list!F:F,"&lt;="&amp;A1400,user_list!G:G,"&gt;="&amp;A1400)</f>
        <v>0.58518059855521165</v>
      </c>
      <c r="C1400">
        <f>SUMIFS(user_list!P:P,user_list!F:F,"&lt;="&amp;A1400,user_list!G:G,"&gt;="&amp;A1400)</f>
        <v>1.4433436532507742</v>
      </c>
      <c r="D1400">
        <f>SUMIFS(user_list!O:O,user_list!F:F,"&lt;="&amp;A1400,user_list!G:G,"&gt;="&amp;A1400,user_list!I:I,days!G1400)+SUMIFS(user_list!O:O,user_list!F:F,"&lt;="&amp;A1400,user_list!G:G,"&gt;="&amp;A1400,user_list!I:I,days!G1400-1)</f>
        <v>0</v>
      </c>
      <c r="E1400" s="26">
        <f>COUNTIF(user_list!G:G,A1400)</f>
        <v>0</v>
      </c>
      <c r="F1400" s="48">
        <f t="shared" si="42"/>
        <v>10</v>
      </c>
      <c r="G1400" s="48">
        <f t="shared" si="43"/>
        <v>2018</v>
      </c>
    </row>
    <row r="1401" spans="1:7" x14ac:dyDescent="0.3">
      <c r="A1401" s="51">
        <v>43404</v>
      </c>
      <c r="B1401">
        <f>SUMIFS(user_list!O:O,user_list!F:F,"&lt;="&amp;A1401,user_list!G:G,"&gt;="&amp;A1401)</f>
        <v>0.58518059855521165</v>
      </c>
      <c r="C1401">
        <f>SUMIFS(user_list!P:P,user_list!F:F,"&lt;="&amp;A1401,user_list!G:G,"&gt;="&amp;A1401)</f>
        <v>1.4433436532507742</v>
      </c>
      <c r="D1401">
        <f>SUMIFS(user_list!O:O,user_list!F:F,"&lt;="&amp;A1401,user_list!G:G,"&gt;="&amp;A1401,user_list!I:I,days!G1401)+SUMIFS(user_list!O:O,user_list!F:F,"&lt;="&amp;A1401,user_list!G:G,"&gt;="&amp;A1401,user_list!I:I,days!G1401-1)</f>
        <v>0</v>
      </c>
      <c r="E1401" s="26">
        <f>COUNTIF(user_list!G:G,A1401)</f>
        <v>1</v>
      </c>
      <c r="F1401" s="48">
        <f t="shared" si="42"/>
        <v>10</v>
      </c>
      <c r="G1401" s="48">
        <f t="shared" si="43"/>
        <v>2018</v>
      </c>
    </row>
    <row r="1402" spans="1:7" x14ac:dyDescent="0.3">
      <c r="A1402" s="51">
        <v>43405</v>
      </c>
      <c r="B1402">
        <f>SUMIFS(user_list!O:O,user_list!F:F,"&lt;="&amp;A1402,user_list!G:G,"&gt;="&amp;A1402)</f>
        <v>1.2631578947368421E-2</v>
      </c>
      <c r="C1402">
        <f>SUMIFS(user_list!P:P,user_list!F:F,"&lt;="&amp;A1402,user_list!G:G,"&gt;="&amp;A1402)</f>
        <v>3.1578947368421047E-2</v>
      </c>
      <c r="D1402">
        <f>SUMIFS(user_list!O:O,user_list!F:F,"&lt;="&amp;A1402,user_list!G:G,"&gt;="&amp;A1402,user_list!I:I,days!G1402)+SUMIFS(user_list!O:O,user_list!F:F,"&lt;="&amp;A1402,user_list!G:G,"&gt;="&amp;A1402,user_list!I:I,days!G1402-1)</f>
        <v>0</v>
      </c>
      <c r="E1402" s="26">
        <f>COUNTIF(user_list!G:G,A1402)</f>
        <v>0</v>
      </c>
      <c r="F1402" s="48">
        <f t="shared" si="42"/>
        <v>11</v>
      </c>
      <c r="G1402" s="48">
        <f t="shared" si="43"/>
        <v>2018</v>
      </c>
    </row>
    <row r="1403" spans="1:7" x14ac:dyDescent="0.3">
      <c r="A1403" s="51">
        <v>43406</v>
      </c>
      <c r="B1403">
        <f>SUMIFS(user_list!O:O,user_list!F:F,"&lt;="&amp;A1403,user_list!G:G,"&gt;="&amp;A1403)</f>
        <v>1.2631578947368421E-2</v>
      </c>
      <c r="C1403">
        <f>SUMIFS(user_list!P:P,user_list!F:F,"&lt;="&amp;A1403,user_list!G:G,"&gt;="&amp;A1403)</f>
        <v>3.1578947368421047E-2</v>
      </c>
      <c r="D1403">
        <f>SUMIFS(user_list!O:O,user_list!F:F,"&lt;="&amp;A1403,user_list!G:G,"&gt;="&amp;A1403,user_list!I:I,days!G1403)+SUMIFS(user_list!O:O,user_list!F:F,"&lt;="&amp;A1403,user_list!G:G,"&gt;="&amp;A1403,user_list!I:I,days!G1403-1)</f>
        <v>0</v>
      </c>
      <c r="E1403" s="26">
        <f>COUNTIF(user_list!G:G,A1403)</f>
        <v>0</v>
      </c>
      <c r="F1403" s="48">
        <f t="shared" si="42"/>
        <v>11</v>
      </c>
      <c r="G1403" s="48">
        <f t="shared" si="43"/>
        <v>2018</v>
      </c>
    </row>
    <row r="1404" spans="1:7" x14ac:dyDescent="0.3">
      <c r="A1404" s="51">
        <v>43407</v>
      </c>
      <c r="B1404">
        <f>SUMIFS(user_list!O:O,user_list!F:F,"&lt;="&amp;A1404,user_list!G:G,"&gt;="&amp;A1404)</f>
        <v>1.2631578947368421E-2</v>
      </c>
      <c r="C1404">
        <f>SUMIFS(user_list!P:P,user_list!F:F,"&lt;="&amp;A1404,user_list!G:G,"&gt;="&amp;A1404)</f>
        <v>3.1578947368421047E-2</v>
      </c>
      <c r="D1404">
        <f>SUMIFS(user_list!O:O,user_list!F:F,"&lt;="&amp;A1404,user_list!G:G,"&gt;="&amp;A1404,user_list!I:I,days!G1404)+SUMIFS(user_list!O:O,user_list!F:F,"&lt;="&amp;A1404,user_list!G:G,"&gt;="&amp;A1404,user_list!I:I,days!G1404-1)</f>
        <v>0</v>
      </c>
      <c r="E1404" s="26">
        <f>COUNTIF(user_list!G:G,A1404)</f>
        <v>0</v>
      </c>
      <c r="F1404" s="48">
        <f t="shared" si="42"/>
        <v>11</v>
      </c>
      <c r="G1404" s="48">
        <f t="shared" si="43"/>
        <v>2018</v>
      </c>
    </row>
    <row r="1405" spans="1:7" x14ac:dyDescent="0.3">
      <c r="A1405" s="51">
        <v>43408</v>
      </c>
      <c r="B1405">
        <f>SUMIFS(user_list!O:O,user_list!F:F,"&lt;="&amp;A1405,user_list!G:G,"&gt;="&amp;A1405)</f>
        <v>1.2631578947368421E-2</v>
      </c>
      <c r="C1405">
        <f>SUMIFS(user_list!P:P,user_list!F:F,"&lt;="&amp;A1405,user_list!G:G,"&gt;="&amp;A1405)</f>
        <v>3.1578947368421047E-2</v>
      </c>
      <c r="D1405">
        <f>SUMIFS(user_list!O:O,user_list!F:F,"&lt;="&amp;A1405,user_list!G:G,"&gt;="&amp;A1405,user_list!I:I,days!G1405)+SUMIFS(user_list!O:O,user_list!F:F,"&lt;="&amp;A1405,user_list!G:G,"&gt;="&amp;A1405,user_list!I:I,days!G1405-1)</f>
        <v>0</v>
      </c>
      <c r="E1405" s="26">
        <f>COUNTIF(user_list!G:G,A1405)</f>
        <v>0</v>
      </c>
      <c r="F1405" s="48">
        <f t="shared" si="42"/>
        <v>11</v>
      </c>
      <c r="G1405" s="48">
        <f t="shared" si="43"/>
        <v>2018</v>
      </c>
    </row>
    <row r="1406" spans="1:7" x14ac:dyDescent="0.3">
      <c r="A1406" s="51">
        <v>43409</v>
      </c>
      <c r="B1406">
        <f>SUMIFS(user_list!O:O,user_list!F:F,"&lt;="&amp;A1406,user_list!G:G,"&gt;="&amp;A1406)</f>
        <v>1.2631578947368421E-2</v>
      </c>
      <c r="C1406">
        <f>SUMIFS(user_list!P:P,user_list!F:F,"&lt;="&amp;A1406,user_list!G:G,"&gt;="&amp;A1406)</f>
        <v>3.1578947368421047E-2</v>
      </c>
      <c r="D1406">
        <f>SUMIFS(user_list!O:O,user_list!F:F,"&lt;="&amp;A1406,user_list!G:G,"&gt;="&amp;A1406,user_list!I:I,days!G1406)+SUMIFS(user_list!O:O,user_list!F:F,"&lt;="&amp;A1406,user_list!G:G,"&gt;="&amp;A1406,user_list!I:I,days!G1406-1)</f>
        <v>0</v>
      </c>
      <c r="E1406" s="26">
        <f>COUNTIF(user_list!G:G,A1406)</f>
        <v>0</v>
      </c>
      <c r="F1406" s="48">
        <f t="shared" si="42"/>
        <v>11</v>
      </c>
      <c r="G1406" s="48">
        <f t="shared" si="43"/>
        <v>2018</v>
      </c>
    </row>
    <row r="1407" spans="1:7" x14ac:dyDescent="0.3">
      <c r="A1407" s="51">
        <v>43410</v>
      </c>
      <c r="B1407">
        <f>SUMIFS(user_list!O:O,user_list!F:F,"&lt;="&amp;A1407,user_list!G:G,"&gt;="&amp;A1407)</f>
        <v>1.2631578947368421E-2</v>
      </c>
      <c r="C1407">
        <f>SUMIFS(user_list!P:P,user_list!F:F,"&lt;="&amp;A1407,user_list!G:G,"&gt;="&amp;A1407)</f>
        <v>3.1578947368421047E-2</v>
      </c>
      <c r="D1407">
        <f>SUMIFS(user_list!O:O,user_list!F:F,"&lt;="&amp;A1407,user_list!G:G,"&gt;="&amp;A1407,user_list!I:I,days!G1407)+SUMIFS(user_list!O:O,user_list!F:F,"&lt;="&amp;A1407,user_list!G:G,"&gt;="&amp;A1407,user_list!I:I,days!G1407-1)</f>
        <v>0</v>
      </c>
      <c r="E1407" s="26">
        <f>COUNTIF(user_list!G:G,A1407)</f>
        <v>0</v>
      </c>
      <c r="F1407" s="48">
        <f t="shared" si="42"/>
        <v>11</v>
      </c>
      <c r="G1407" s="48">
        <f t="shared" si="43"/>
        <v>2018</v>
      </c>
    </row>
    <row r="1408" spans="1:7" x14ac:dyDescent="0.3">
      <c r="A1408" s="51">
        <v>43411</v>
      </c>
      <c r="B1408">
        <f>SUMIFS(user_list!O:O,user_list!F:F,"&lt;="&amp;A1408,user_list!G:G,"&gt;="&amp;A1408)</f>
        <v>1.2631578947368421E-2</v>
      </c>
      <c r="C1408">
        <f>SUMIFS(user_list!P:P,user_list!F:F,"&lt;="&amp;A1408,user_list!G:G,"&gt;="&amp;A1408)</f>
        <v>3.1578947368421047E-2</v>
      </c>
      <c r="D1408">
        <f>SUMIFS(user_list!O:O,user_list!F:F,"&lt;="&amp;A1408,user_list!G:G,"&gt;="&amp;A1408,user_list!I:I,days!G1408)+SUMIFS(user_list!O:O,user_list!F:F,"&lt;="&amp;A1408,user_list!G:G,"&gt;="&amp;A1408,user_list!I:I,days!G1408-1)</f>
        <v>0</v>
      </c>
      <c r="E1408" s="26">
        <f>COUNTIF(user_list!G:G,A1408)</f>
        <v>0</v>
      </c>
      <c r="F1408" s="48">
        <f t="shared" si="42"/>
        <v>11</v>
      </c>
      <c r="G1408" s="48">
        <f t="shared" si="43"/>
        <v>2018</v>
      </c>
    </row>
    <row r="1409" spans="1:7" x14ac:dyDescent="0.3">
      <c r="A1409" s="51">
        <v>43412</v>
      </c>
      <c r="B1409">
        <f>SUMIFS(user_list!O:O,user_list!F:F,"&lt;="&amp;A1409,user_list!G:G,"&gt;="&amp;A1409)</f>
        <v>1.2631578947368421E-2</v>
      </c>
      <c r="C1409">
        <f>SUMIFS(user_list!P:P,user_list!F:F,"&lt;="&amp;A1409,user_list!G:G,"&gt;="&amp;A1409)</f>
        <v>3.1578947368421047E-2</v>
      </c>
      <c r="D1409">
        <f>SUMIFS(user_list!O:O,user_list!F:F,"&lt;="&amp;A1409,user_list!G:G,"&gt;="&amp;A1409,user_list!I:I,days!G1409)+SUMIFS(user_list!O:O,user_list!F:F,"&lt;="&amp;A1409,user_list!G:G,"&gt;="&amp;A1409,user_list!I:I,days!G1409-1)</f>
        <v>0</v>
      </c>
      <c r="E1409" s="26">
        <f>COUNTIF(user_list!G:G,A1409)</f>
        <v>0</v>
      </c>
      <c r="F1409" s="48">
        <f t="shared" si="42"/>
        <v>11</v>
      </c>
      <c r="G1409" s="48">
        <f t="shared" si="43"/>
        <v>2018</v>
      </c>
    </row>
    <row r="1410" spans="1:7" x14ac:dyDescent="0.3">
      <c r="A1410" s="51">
        <v>43413</v>
      </c>
      <c r="B1410">
        <f>SUMIFS(user_list!O:O,user_list!F:F,"&lt;="&amp;A1410,user_list!G:G,"&gt;="&amp;A1410)</f>
        <v>1.2631578947368421E-2</v>
      </c>
      <c r="C1410">
        <f>SUMIFS(user_list!P:P,user_list!F:F,"&lt;="&amp;A1410,user_list!G:G,"&gt;="&amp;A1410)</f>
        <v>3.1578947368421047E-2</v>
      </c>
      <c r="D1410">
        <f>SUMIFS(user_list!O:O,user_list!F:F,"&lt;="&amp;A1410,user_list!G:G,"&gt;="&amp;A1410,user_list!I:I,days!G1410)+SUMIFS(user_list!O:O,user_list!F:F,"&lt;="&amp;A1410,user_list!G:G,"&gt;="&amp;A1410,user_list!I:I,days!G1410-1)</f>
        <v>0</v>
      </c>
      <c r="E1410" s="26">
        <f>COUNTIF(user_list!G:G,A1410)</f>
        <v>0</v>
      </c>
      <c r="F1410" s="48">
        <f t="shared" ref="F1410:F1473" si="44">MONTH(A1410)</f>
        <v>11</v>
      </c>
      <c r="G1410" s="48">
        <f t="shared" ref="G1410:G1473" si="45">YEAR(A1410)</f>
        <v>2018</v>
      </c>
    </row>
    <row r="1411" spans="1:7" x14ac:dyDescent="0.3">
      <c r="A1411" s="51">
        <v>43414</v>
      </c>
      <c r="B1411">
        <f>SUMIFS(user_list!O:O,user_list!F:F,"&lt;="&amp;A1411,user_list!G:G,"&gt;="&amp;A1411)</f>
        <v>1.2631578947368421E-2</v>
      </c>
      <c r="C1411">
        <f>SUMIFS(user_list!P:P,user_list!F:F,"&lt;="&amp;A1411,user_list!G:G,"&gt;="&amp;A1411)</f>
        <v>3.1578947368421047E-2</v>
      </c>
      <c r="D1411">
        <f>SUMIFS(user_list!O:O,user_list!F:F,"&lt;="&amp;A1411,user_list!G:G,"&gt;="&amp;A1411,user_list!I:I,days!G1411)+SUMIFS(user_list!O:O,user_list!F:F,"&lt;="&amp;A1411,user_list!G:G,"&gt;="&amp;A1411,user_list!I:I,days!G1411-1)</f>
        <v>0</v>
      </c>
      <c r="E1411" s="26">
        <f>COUNTIF(user_list!G:G,A1411)</f>
        <v>0</v>
      </c>
      <c r="F1411" s="48">
        <f t="shared" si="44"/>
        <v>11</v>
      </c>
      <c r="G1411" s="48">
        <f t="shared" si="45"/>
        <v>2018</v>
      </c>
    </row>
    <row r="1412" spans="1:7" x14ac:dyDescent="0.3">
      <c r="A1412" s="51">
        <v>43415</v>
      </c>
      <c r="B1412">
        <f>SUMIFS(user_list!O:O,user_list!F:F,"&lt;="&amp;A1412,user_list!G:G,"&gt;="&amp;A1412)</f>
        <v>0.43533689295703032</v>
      </c>
      <c r="C1412">
        <f>SUMIFS(user_list!P:P,user_list!F:F,"&lt;="&amp;A1412,user_list!G:G,"&gt;="&amp;A1412)</f>
        <v>1.1185354691075511</v>
      </c>
      <c r="D1412">
        <f>SUMIFS(user_list!O:O,user_list!F:F,"&lt;="&amp;A1412,user_list!G:G,"&gt;="&amp;A1412,user_list!I:I,days!G1412)+SUMIFS(user_list!O:O,user_list!F:F,"&lt;="&amp;A1412,user_list!G:G,"&gt;="&amp;A1412,user_list!I:I,days!G1412-1)</f>
        <v>0</v>
      </c>
      <c r="E1412" s="26">
        <f>COUNTIF(user_list!G:G,A1412)</f>
        <v>0</v>
      </c>
      <c r="F1412" s="48">
        <f t="shared" si="44"/>
        <v>11</v>
      </c>
      <c r="G1412" s="48">
        <f t="shared" si="45"/>
        <v>2018</v>
      </c>
    </row>
    <row r="1413" spans="1:7" x14ac:dyDescent="0.3">
      <c r="A1413" s="51">
        <v>43416</v>
      </c>
      <c r="B1413">
        <f>SUMIFS(user_list!O:O,user_list!F:F,"&lt;="&amp;A1413,user_list!G:G,"&gt;="&amp;A1413)</f>
        <v>0.43533689295703032</v>
      </c>
      <c r="C1413">
        <f>SUMIFS(user_list!P:P,user_list!F:F,"&lt;="&amp;A1413,user_list!G:G,"&gt;="&amp;A1413)</f>
        <v>1.1185354691075511</v>
      </c>
      <c r="D1413">
        <f>SUMIFS(user_list!O:O,user_list!F:F,"&lt;="&amp;A1413,user_list!G:G,"&gt;="&amp;A1413,user_list!I:I,days!G1413)+SUMIFS(user_list!O:O,user_list!F:F,"&lt;="&amp;A1413,user_list!G:G,"&gt;="&amp;A1413,user_list!I:I,days!G1413-1)</f>
        <v>0</v>
      </c>
      <c r="E1413" s="26">
        <f>COUNTIF(user_list!G:G,A1413)</f>
        <v>0</v>
      </c>
      <c r="F1413" s="48">
        <f t="shared" si="44"/>
        <v>11</v>
      </c>
      <c r="G1413" s="48">
        <f t="shared" si="45"/>
        <v>2018</v>
      </c>
    </row>
    <row r="1414" spans="1:7" x14ac:dyDescent="0.3">
      <c r="A1414" s="51">
        <v>43417</v>
      </c>
      <c r="B1414">
        <f>SUMIFS(user_list!O:O,user_list!F:F,"&lt;="&amp;A1414,user_list!G:G,"&gt;="&amp;A1414)</f>
        <v>0.43533689295703032</v>
      </c>
      <c r="C1414">
        <f>SUMIFS(user_list!P:P,user_list!F:F,"&lt;="&amp;A1414,user_list!G:G,"&gt;="&amp;A1414)</f>
        <v>1.1185354691075511</v>
      </c>
      <c r="D1414">
        <f>SUMIFS(user_list!O:O,user_list!F:F,"&lt;="&amp;A1414,user_list!G:G,"&gt;="&amp;A1414,user_list!I:I,days!G1414)+SUMIFS(user_list!O:O,user_list!F:F,"&lt;="&amp;A1414,user_list!G:G,"&gt;="&amp;A1414,user_list!I:I,days!G1414-1)</f>
        <v>0</v>
      </c>
      <c r="E1414" s="26">
        <f>COUNTIF(user_list!G:G,A1414)</f>
        <v>0</v>
      </c>
      <c r="F1414" s="48">
        <f t="shared" si="44"/>
        <v>11</v>
      </c>
      <c r="G1414" s="48">
        <f t="shared" si="45"/>
        <v>2018</v>
      </c>
    </row>
    <row r="1415" spans="1:7" x14ac:dyDescent="0.3">
      <c r="A1415" s="51">
        <v>43418</v>
      </c>
      <c r="B1415">
        <f>SUMIFS(user_list!O:O,user_list!F:F,"&lt;="&amp;A1415,user_list!G:G,"&gt;="&amp;A1415)</f>
        <v>0.43533689295703032</v>
      </c>
      <c r="C1415">
        <f>SUMIFS(user_list!P:P,user_list!F:F,"&lt;="&amp;A1415,user_list!G:G,"&gt;="&amp;A1415)</f>
        <v>1.1185354691075511</v>
      </c>
      <c r="D1415">
        <f>SUMIFS(user_list!O:O,user_list!F:F,"&lt;="&amp;A1415,user_list!G:G,"&gt;="&amp;A1415,user_list!I:I,days!G1415)+SUMIFS(user_list!O:O,user_list!F:F,"&lt;="&amp;A1415,user_list!G:G,"&gt;="&amp;A1415,user_list!I:I,days!G1415-1)</f>
        <v>0</v>
      </c>
      <c r="E1415" s="26">
        <f>COUNTIF(user_list!G:G,A1415)</f>
        <v>0</v>
      </c>
      <c r="F1415" s="48">
        <f t="shared" si="44"/>
        <v>11</v>
      </c>
      <c r="G1415" s="48">
        <f t="shared" si="45"/>
        <v>2018</v>
      </c>
    </row>
    <row r="1416" spans="1:7" x14ac:dyDescent="0.3">
      <c r="A1416" s="51">
        <v>43419</v>
      </c>
      <c r="B1416">
        <f>SUMIFS(user_list!O:O,user_list!F:F,"&lt;="&amp;A1416,user_list!G:G,"&gt;="&amp;A1416)</f>
        <v>0.43533689295703032</v>
      </c>
      <c r="C1416">
        <f>SUMIFS(user_list!P:P,user_list!F:F,"&lt;="&amp;A1416,user_list!G:G,"&gt;="&amp;A1416)</f>
        <v>1.1185354691075511</v>
      </c>
      <c r="D1416">
        <f>SUMIFS(user_list!O:O,user_list!F:F,"&lt;="&amp;A1416,user_list!G:G,"&gt;="&amp;A1416,user_list!I:I,days!G1416)+SUMIFS(user_list!O:O,user_list!F:F,"&lt;="&amp;A1416,user_list!G:G,"&gt;="&amp;A1416,user_list!I:I,days!G1416-1)</f>
        <v>0</v>
      </c>
      <c r="E1416" s="26">
        <f>COUNTIF(user_list!G:G,A1416)</f>
        <v>0</v>
      </c>
      <c r="F1416" s="48">
        <f t="shared" si="44"/>
        <v>11</v>
      </c>
      <c r="G1416" s="48">
        <f t="shared" si="45"/>
        <v>2018</v>
      </c>
    </row>
    <row r="1417" spans="1:7" x14ac:dyDescent="0.3">
      <c r="A1417" s="51">
        <v>43420</v>
      </c>
      <c r="B1417">
        <f>SUMIFS(user_list!O:O,user_list!F:F,"&lt;="&amp;A1417,user_list!G:G,"&gt;="&amp;A1417)</f>
        <v>0.43533689295703032</v>
      </c>
      <c r="C1417">
        <f>SUMIFS(user_list!P:P,user_list!F:F,"&lt;="&amp;A1417,user_list!G:G,"&gt;="&amp;A1417)</f>
        <v>1.1185354691075511</v>
      </c>
      <c r="D1417">
        <f>SUMIFS(user_list!O:O,user_list!F:F,"&lt;="&amp;A1417,user_list!G:G,"&gt;="&amp;A1417,user_list!I:I,days!G1417)+SUMIFS(user_list!O:O,user_list!F:F,"&lt;="&amp;A1417,user_list!G:G,"&gt;="&amp;A1417,user_list!I:I,days!G1417-1)</f>
        <v>0</v>
      </c>
      <c r="E1417" s="26">
        <f>COUNTIF(user_list!G:G,A1417)</f>
        <v>0</v>
      </c>
      <c r="F1417" s="48">
        <f t="shared" si="44"/>
        <v>11</v>
      </c>
      <c r="G1417" s="48">
        <f t="shared" si="45"/>
        <v>2018</v>
      </c>
    </row>
    <row r="1418" spans="1:7" x14ac:dyDescent="0.3">
      <c r="A1418" s="51">
        <v>43421</v>
      </c>
      <c r="B1418">
        <f>SUMIFS(user_list!O:O,user_list!F:F,"&lt;="&amp;A1418,user_list!G:G,"&gt;="&amp;A1418)</f>
        <v>0.43533689295703032</v>
      </c>
      <c r="C1418">
        <f>SUMIFS(user_list!P:P,user_list!F:F,"&lt;="&amp;A1418,user_list!G:G,"&gt;="&amp;A1418)</f>
        <v>1.1185354691075511</v>
      </c>
      <c r="D1418">
        <f>SUMIFS(user_list!O:O,user_list!F:F,"&lt;="&amp;A1418,user_list!G:G,"&gt;="&amp;A1418,user_list!I:I,days!G1418)+SUMIFS(user_list!O:O,user_list!F:F,"&lt;="&amp;A1418,user_list!G:G,"&gt;="&amp;A1418,user_list!I:I,days!G1418-1)</f>
        <v>0</v>
      </c>
      <c r="E1418" s="26">
        <f>COUNTIF(user_list!G:G,A1418)</f>
        <v>0</v>
      </c>
      <c r="F1418" s="48">
        <f t="shared" si="44"/>
        <v>11</v>
      </c>
      <c r="G1418" s="48">
        <f t="shared" si="45"/>
        <v>2018</v>
      </c>
    </row>
    <row r="1419" spans="1:7" x14ac:dyDescent="0.3">
      <c r="A1419" s="51">
        <v>43422</v>
      </c>
      <c r="B1419">
        <f>SUMIFS(user_list!O:O,user_list!F:F,"&lt;="&amp;A1419,user_list!G:G,"&gt;="&amp;A1419)</f>
        <v>0.43533689295703032</v>
      </c>
      <c r="C1419">
        <f>SUMIFS(user_list!P:P,user_list!F:F,"&lt;="&amp;A1419,user_list!G:G,"&gt;="&amp;A1419)</f>
        <v>1.1185354691075511</v>
      </c>
      <c r="D1419">
        <f>SUMIFS(user_list!O:O,user_list!F:F,"&lt;="&amp;A1419,user_list!G:G,"&gt;="&amp;A1419,user_list!I:I,days!G1419)+SUMIFS(user_list!O:O,user_list!F:F,"&lt;="&amp;A1419,user_list!G:G,"&gt;="&amp;A1419,user_list!I:I,days!G1419-1)</f>
        <v>0</v>
      </c>
      <c r="E1419" s="26">
        <f>COUNTIF(user_list!G:G,A1419)</f>
        <v>0</v>
      </c>
      <c r="F1419" s="48">
        <f t="shared" si="44"/>
        <v>11</v>
      </c>
      <c r="G1419" s="48">
        <f t="shared" si="45"/>
        <v>2018</v>
      </c>
    </row>
    <row r="1420" spans="1:7" x14ac:dyDescent="0.3">
      <c r="A1420" s="51">
        <v>43423</v>
      </c>
      <c r="B1420">
        <f>SUMIFS(user_list!O:O,user_list!F:F,"&lt;="&amp;A1420,user_list!G:G,"&gt;="&amp;A1420)</f>
        <v>0.9754603497471539</v>
      </c>
      <c r="C1420">
        <f>SUMIFS(user_list!P:P,user_list!F:F,"&lt;="&amp;A1420,user_list!G:G,"&gt;="&amp;A1420)</f>
        <v>2.5074243579964399</v>
      </c>
      <c r="D1420">
        <f>SUMIFS(user_list!O:O,user_list!F:F,"&lt;="&amp;A1420,user_list!G:G,"&gt;="&amp;A1420,user_list!I:I,days!G1420)+SUMIFS(user_list!O:O,user_list!F:F,"&lt;="&amp;A1420,user_list!G:G,"&gt;="&amp;A1420,user_list!I:I,days!G1420-1)</f>
        <v>0</v>
      </c>
      <c r="E1420" s="26">
        <f>COUNTIF(user_list!G:G,A1420)</f>
        <v>0</v>
      </c>
      <c r="F1420" s="48">
        <f t="shared" si="44"/>
        <v>11</v>
      </c>
      <c r="G1420" s="48">
        <f t="shared" si="45"/>
        <v>2018</v>
      </c>
    </row>
    <row r="1421" spans="1:7" x14ac:dyDescent="0.3">
      <c r="A1421" s="51">
        <v>43424</v>
      </c>
      <c r="B1421">
        <f>SUMIFS(user_list!O:O,user_list!F:F,"&lt;="&amp;A1421,user_list!G:G,"&gt;="&amp;A1421)</f>
        <v>0.9754603497471539</v>
      </c>
      <c r="C1421">
        <f>SUMIFS(user_list!P:P,user_list!F:F,"&lt;="&amp;A1421,user_list!G:G,"&gt;="&amp;A1421)</f>
        <v>2.5074243579964399</v>
      </c>
      <c r="D1421">
        <f>SUMIFS(user_list!O:O,user_list!F:F,"&lt;="&amp;A1421,user_list!G:G,"&gt;="&amp;A1421,user_list!I:I,days!G1421)+SUMIFS(user_list!O:O,user_list!F:F,"&lt;="&amp;A1421,user_list!G:G,"&gt;="&amp;A1421,user_list!I:I,days!G1421-1)</f>
        <v>0</v>
      </c>
      <c r="E1421" s="26">
        <f>COUNTIF(user_list!G:G,A1421)</f>
        <v>0</v>
      </c>
      <c r="F1421" s="48">
        <f t="shared" si="44"/>
        <v>11</v>
      </c>
      <c r="G1421" s="48">
        <f t="shared" si="45"/>
        <v>2018</v>
      </c>
    </row>
    <row r="1422" spans="1:7" x14ac:dyDescent="0.3">
      <c r="A1422" s="51">
        <v>43425</v>
      </c>
      <c r="B1422">
        <f>SUMIFS(user_list!O:O,user_list!F:F,"&lt;="&amp;A1422,user_list!G:G,"&gt;="&amp;A1422)</f>
        <v>0.9754603497471539</v>
      </c>
      <c r="C1422">
        <f>SUMIFS(user_list!P:P,user_list!F:F,"&lt;="&amp;A1422,user_list!G:G,"&gt;="&amp;A1422)</f>
        <v>2.5074243579964399</v>
      </c>
      <c r="D1422">
        <f>SUMIFS(user_list!O:O,user_list!F:F,"&lt;="&amp;A1422,user_list!G:G,"&gt;="&amp;A1422,user_list!I:I,days!G1422)+SUMIFS(user_list!O:O,user_list!F:F,"&lt;="&amp;A1422,user_list!G:G,"&gt;="&amp;A1422,user_list!I:I,days!G1422-1)</f>
        <v>0</v>
      </c>
      <c r="E1422" s="26">
        <f>COUNTIF(user_list!G:G,A1422)</f>
        <v>0</v>
      </c>
      <c r="F1422" s="48">
        <f t="shared" si="44"/>
        <v>11</v>
      </c>
      <c r="G1422" s="48">
        <f t="shared" si="45"/>
        <v>2018</v>
      </c>
    </row>
    <row r="1423" spans="1:7" x14ac:dyDescent="0.3">
      <c r="A1423" s="51">
        <v>43426</v>
      </c>
      <c r="B1423">
        <f>SUMIFS(user_list!O:O,user_list!F:F,"&lt;="&amp;A1423,user_list!G:G,"&gt;="&amp;A1423)</f>
        <v>0.9754603497471539</v>
      </c>
      <c r="C1423">
        <f>SUMIFS(user_list!P:P,user_list!F:F,"&lt;="&amp;A1423,user_list!G:G,"&gt;="&amp;A1423)</f>
        <v>2.5074243579964399</v>
      </c>
      <c r="D1423">
        <f>SUMIFS(user_list!O:O,user_list!F:F,"&lt;="&amp;A1423,user_list!G:G,"&gt;="&amp;A1423,user_list!I:I,days!G1423)+SUMIFS(user_list!O:O,user_list!F:F,"&lt;="&amp;A1423,user_list!G:G,"&gt;="&amp;A1423,user_list!I:I,days!G1423-1)</f>
        <v>0</v>
      </c>
      <c r="E1423" s="26">
        <f>COUNTIF(user_list!G:G,A1423)</f>
        <v>0</v>
      </c>
      <c r="F1423" s="48">
        <f t="shared" si="44"/>
        <v>11</v>
      </c>
      <c r="G1423" s="48">
        <f t="shared" si="45"/>
        <v>2018</v>
      </c>
    </row>
    <row r="1424" spans="1:7" x14ac:dyDescent="0.3">
      <c r="A1424" s="51">
        <v>43427</v>
      </c>
      <c r="B1424">
        <f>SUMIFS(user_list!O:O,user_list!F:F,"&lt;="&amp;A1424,user_list!G:G,"&gt;="&amp;A1424)</f>
        <v>0.9754603497471539</v>
      </c>
      <c r="C1424">
        <f>SUMIFS(user_list!P:P,user_list!F:F,"&lt;="&amp;A1424,user_list!G:G,"&gt;="&amp;A1424)</f>
        <v>2.5074243579964399</v>
      </c>
      <c r="D1424">
        <f>SUMIFS(user_list!O:O,user_list!F:F,"&lt;="&amp;A1424,user_list!G:G,"&gt;="&amp;A1424,user_list!I:I,days!G1424)+SUMIFS(user_list!O:O,user_list!F:F,"&lt;="&amp;A1424,user_list!G:G,"&gt;="&amp;A1424,user_list!I:I,days!G1424-1)</f>
        <v>0</v>
      </c>
      <c r="E1424" s="26">
        <f>COUNTIF(user_list!G:G,A1424)</f>
        <v>0</v>
      </c>
      <c r="F1424" s="48">
        <f t="shared" si="44"/>
        <v>11</v>
      </c>
      <c r="G1424" s="48">
        <f t="shared" si="45"/>
        <v>2018</v>
      </c>
    </row>
    <row r="1425" spans="1:7" x14ac:dyDescent="0.3">
      <c r="A1425" s="51">
        <v>43428</v>
      </c>
      <c r="B1425">
        <f>SUMIFS(user_list!O:O,user_list!F:F,"&lt;="&amp;A1425,user_list!G:G,"&gt;="&amp;A1425)</f>
        <v>0.9754603497471539</v>
      </c>
      <c r="C1425">
        <f>SUMIFS(user_list!P:P,user_list!F:F,"&lt;="&amp;A1425,user_list!G:G,"&gt;="&amp;A1425)</f>
        <v>2.5074243579964399</v>
      </c>
      <c r="D1425">
        <f>SUMIFS(user_list!O:O,user_list!F:F,"&lt;="&amp;A1425,user_list!G:G,"&gt;="&amp;A1425,user_list!I:I,days!G1425)+SUMIFS(user_list!O:O,user_list!F:F,"&lt;="&amp;A1425,user_list!G:G,"&gt;="&amp;A1425,user_list!I:I,days!G1425-1)</f>
        <v>0</v>
      </c>
      <c r="E1425" s="26">
        <f>COUNTIF(user_list!G:G,A1425)</f>
        <v>0</v>
      </c>
      <c r="F1425" s="48">
        <f t="shared" si="44"/>
        <v>11</v>
      </c>
      <c r="G1425" s="48">
        <f t="shared" si="45"/>
        <v>2018</v>
      </c>
    </row>
    <row r="1426" spans="1:7" x14ac:dyDescent="0.3">
      <c r="A1426" s="51">
        <v>43429</v>
      </c>
      <c r="B1426">
        <f>SUMIFS(user_list!O:O,user_list!F:F,"&lt;="&amp;A1426,user_list!G:G,"&gt;="&amp;A1426)</f>
        <v>0.9754603497471539</v>
      </c>
      <c r="C1426">
        <f>SUMIFS(user_list!P:P,user_list!F:F,"&lt;="&amp;A1426,user_list!G:G,"&gt;="&amp;A1426)</f>
        <v>2.5074243579964399</v>
      </c>
      <c r="D1426">
        <f>SUMIFS(user_list!O:O,user_list!F:F,"&lt;="&amp;A1426,user_list!G:G,"&gt;="&amp;A1426,user_list!I:I,days!G1426)+SUMIFS(user_list!O:O,user_list!F:F,"&lt;="&amp;A1426,user_list!G:G,"&gt;="&amp;A1426,user_list!I:I,days!G1426-1)</f>
        <v>0</v>
      </c>
      <c r="E1426" s="26">
        <f>COUNTIF(user_list!G:G,A1426)</f>
        <v>0</v>
      </c>
      <c r="F1426" s="48">
        <f t="shared" si="44"/>
        <v>11</v>
      </c>
      <c r="G1426" s="48">
        <f t="shared" si="45"/>
        <v>2018</v>
      </c>
    </row>
    <row r="1427" spans="1:7" x14ac:dyDescent="0.3">
      <c r="A1427" s="51">
        <v>43430</v>
      </c>
      <c r="B1427">
        <f>SUMIFS(user_list!O:O,user_list!F:F,"&lt;="&amp;A1427,user_list!G:G,"&gt;="&amp;A1427)</f>
        <v>0.9754603497471539</v>
      </c>
      <c r="C1427">
        <f>SUMIFS(user_list!P:P,user_list!F:F,"&lt;="&amp;A1427,user_list!G:G,"&gt;="&amp;A1427)</f>
        <v>2.5074243579964399</v>
      </c>
      <c r="D1427">
        <f>SUMIFS(user_list!O:O,user_list!F:F,"&lt;="&amp;A1427,user_list!G:G,"&gt;="&amp;A1427,user_list!I:I,days!G1427)+SUMIFS(user_list!O:O,user_list!F:F,"&lt;="&amp;A1427,user_list!G:G,"&gt;="&amp;A1427,user_list!I:I,days!G1427-1)</f>
        <v>0</v>
      </c>
      <c r="E1427" s="26">
        <f>COUNTIF(user_list!G:G,A1427)</f>
        <v>0</v>
      </c>
      <c r="F1427" s="48">
        <f t="shared" si="44"/>
        <v>11</v>
      </c>
      <c r="G1427" s="48">
        <f t="shared" si="45"/>
        <v>2018</v>
      </c>
    </row>
    <row r="1428" spans="1:7" x14ac:dyDescent="0.3">
      <c r="A1428" s="51">
        <v>43431</v>
      </c>
      <c r="B1428">
        <f>SUMIFS(user_list!O:O,user_list!F:F,"&lt;="&amp;A1428,user_list!G:G,"&gt;="&amp;A1428)</f>
        <v>0.9754603497471539</v>
      </c>
      <c r="C1428">
        <f>SUMIFS(user_list!P:P,user_list!F:F,"&lt;="&amp;A1428,user_list!G:G,"&gt;="&amp;A1428)</f>
        <v>2.5074243579964399</v>
      </c>
      <c r="D1428">
        <f>SUMIFS(user_list!O:O,user_list!F:F,"&lt;="&amp;A1428,user_list!G:G,"&gt;="&amp;A1428,user_list!I:I,days!G1428)+SUMIFS(user_list!O:O,user_list!F:F,"&lt;="&amp;A1428,user_list!G:G,"&gt;="&amp;A1428,user_list!I:I,days!G1428-1)</f>
        <v>0</v>
      </c>
      <c r="E1428" s="26">
        <f>COUNTIF(user_list!G:G,A1428)</f>
        <v>0</v>
      </c>
      <c r="F1428" s="48">
        <f t="shared" si="44"/>
        <v>11</v>
      </c>
      <c r="G1428" s="48">
        <f t="shared" si="45"/>
        <v>2018</v>
      </c>
    </row>
    <row r="1429" spans="1:7" x14ac:dyDescent="0.3">
      <c r="A1429" s="51">
        <v>43432</v>
      </c>
      <c r="B1429">
        <f>SUMIFS(user_list!O:O,user_list!F:F,"&lt;="&amp;A1429,user_list!G:G,"&gt;="&amp;A1429)</f>
        <v>0.9754603497471539</v>
      </c>
      <c r="C1429">
        <f>SUMIFS(user_list!P:P,user_list!F:F,"&lt;="&amp;A1429,user_list!G:G,"&gt;="&amp;A1429)</f>
        <v>2.5074243579964399</v>
      </c>
      <c r="D1429">
        <f>SUMIFS(user_list!O:O,user_list!F:F,"&lt;="&amp;A1429,user_list!G:G,"&gt;="&amp;A1429,user_list!I:I,days!G1429)+SUMIFS(user_list!O:O,user_list!F:F,"&lt;="&amp;A1429,user_list!G:G,"&gt;="&amp;A1429,user_list!I:I,days!G1429-1)</f>
        <v>0</v>
      </c>
      <c r="E1429" s="26">
        <f>COUNTIF(user_list!G:G,A1429)</f>
        <v>0</v>
      </c>
      <c r="F1429" s="48">
        <f t="shared" si="44"/>
        <v>11</v>
      </c>
      <c r="G1429" s="48">
        <f t="shared" si="45"/>
        <v>2018</v>
      </c>
    </row>
    <row r="1430" spans="1:7" x14ac:dyDescent="0.3">
      <c r="A1430" s="51">
        <v>43433</v>
      </c>
      <c r="B1430">
        <f>SUMIFS(user_list!O:O,user_list!F:F,"&lt;="&amp;A1430,user_list!G:G,"&gt;="&amp;A1430)</f>
        <v>0.9754603497471539</v>
      </c>
      <c r="C1430">
        <f>SUMIFS(user_list!P:P,user_list!F:F,"&lt;="&amp;A1430,user_list!G:G,"&gt;="&amp;A1430)</f>
        <v>2.5074243579964399</v>
      </c>
      <c r="D1430">
        <f>SUMIFS(user_list!O:O,user_list!F:F,"&lt;="&amp;A1430,user_list!G:G,"&gt;="&amp;A1430,user_list!I:I,days!G1430)+SUMIFS(user_list!O:O,user_list!F:F,"&lt;="&amp;A1430,user_list!G:G,"&gt;="&amp;A1430,user_list!I:I,days!G1430-1)</f>
        <v>0</v>
      </c>
      <c r="E1430" s="26">
        <f>COUNTIF(user_list!G:G,A1430)</f>
        <v>0</v>
      </c>
      <c r="F1430" s="48">
        <f t="shared" si="44"/>
        <v>11</v>
      </c>
      <c r="G1430" s="48">
        <f t="shared" si="45"/>
        <v>2018</v>
      </c>
    </row>
    <row r="1431" spans="1:7" x14ac:dyDescent="0.3">
      <c r="A1431" s="51">
        <v>43434</v>
      </c>
      <c r="B1431">
        <f>SUMIFS(user_list!O:O,user_list!F:F,"&lt;="&amp;A1431,user_list!G:G,"&gt;="&amp;A1431)</f>
        <v>0.9754603497471539</v>
      </c>
      <c r="C1431">
        <f>SUMIFS(user_list!P:P,user_list!F:F,"&lt;="&amp;A1431,user_list!G:G,"&gt;="&amp;A1431)</f>
        <v>2.5074243579964399</v>
      </c>
      <c r="D1431">
        <f>SUMIFS(user_list!O:O,user_list!F:F,"&lt;="&amp;A1431,user_list!G:G,"&gt;="&amp;A1431,user_list!I:I,days!G1431)+SUMIFS(user_list!O:O,user_list!F:F,"&lt;="&amp;A1431,user_list!G:G,"&gt;="&amp;A1431,user_list!I:I,days!G1431-1)</f>
        <v>0</v>
      </c>
      <c r="E1431" s="26">
        <f>COUNTIF(user_list!G:G,A1431)</f>
        <v>0</v>
      </c>
      <c r="F1431" s="48">
        <f t="shared" si="44"/>
        <v>11</v>
      </c>
      <c r="G1431" s="48">
        <f t="shared" si="45"/>
        <v>2018</v>
      </c>
    </row>
    <row r="1432" spans="1:7" x14ac:dyDescent="0.3">
      <c r="A1432" s="51">
        <v>43435</v>
      </c>
      <c r="B1432">
        <f>SUMIFS(user_list!O:O,user_list!F:F,"&lt;="&amp;A1432,user_list!G:G,"&gt;="&amp;A1432)</f>
        <v>0.9754603497471539</v>
      </c>
      <c r="C1432">
        <f>SUMIFS(user_list!P:P,user_list!F:F,"&lt;="&amp;A1432,user_list!G:G,"&gt;="&amp;A1432)</f>
        <v>2.5074243579964399</v>
      </c>
      <c r="D1432">
        <f>SUMIFS(user_list!O:O,user_list!F:F,"&lt;="&amp;A1432,user_list!G:G,"&gt;="&amp;A1432,user_list!I:I,days!G1432)+SUMIFS(user_list!O:O,user_list!F:F,"&lt;="&amp;A1432,user_list!G:G,"&gt;="&amp;A1432,user_list!I:I,days!G1432-1)</f>
        <v>0</v>
      </c>
      <c r="E1432" s="26">
        <f>COUNTIF(user_list!G:G,A1432)</f>
        <v>0</v>
      </c>
      <c r="F1432" s="48">
        <f t="shared" si="44"/>
        <v>12</v>
      </c>
      <c r="G1432" s="48">
        <f t="shared" si="45"/>
        <v>2018</v>
      </c>
    </row>
    <row r="1433" spans="1:7" x14ac:dyDescent="0.3">
      <c r="A1433" s="51">
        <v>43436</v>
      </c>
      <c r="B1433">
        <f>SUMIFS(user_list!O:O,user_list!F:F,"&lt;="&amp;A1433,user_list!G:G,"&gt;="&amp;A1433)</f>
        <v>0.9754603497471539</v>
      </c>
      <c r="C1433">
        <f>SUMIFS(user_list!P:P,user_list!F:F,"&lt;="&amp;A1433,user_list!G:G,"&gt;="&amp;A1433)</f>
        <v>2.5074243579964399</v>
      </c>
      <c r="D1433">
        <f>SUMIFS(user_list!O:O,user_list!F:F,"&lt;="&amp;A1433,user_list!G:G,"&gt;="&amp;A1433,user_list!I:I,days!G1433)+SUMIFS(user_list!O:O,user_list!F:F,"&lt;="&amp;A1433,user_list!G:G,"&gt;="&amp;A1433,user_list!I:I,days!G1433-1)</f>
        <v>0</v>
      </c>
      <c r="E1433" s="26">
        <f>COUNTIF(user_list!G:G,A1433)</f>
        <v>0</v>
      </c>
      <c r="F1433" s="48">
        <f t="shared" si="44"/>
        <v>12</v>
      </c>
      <c r="G1433" s="48">
        <f t="shared" si="45"/>
        <v>2018</v>
      </c>
    </row>
    <row r="1434" spans="1:7" x14ac:dyDescent="0.3">
      <c r="A1434" s="51">
        <v>43437</v>
      </c>
      <c r="B1434">
        <f>SUMIFS(user_list!O:O,user_list!F:F,"&lt;="&amp;A1434,user_list!G:G,"&gt;="&amp;A1434)</f>
        <v>0.9754603497471539</v>
      </c>
      <c r="C1434">
        <f>SUMIFS(user_list!P:P,user_list!F:F,"&lt;="&amp;A1434,user_list!G:G,"&gt;="&amp;A1434)</f>
        <v>2.5074243579964399</v>
      </c>
      <c r="D1434">
        <f>SUMIFS(user_list!O:O,user_list!F:F,"&lt;="&amp;A1434,user_list!G:G,"&gt;="&amp;A1434,user_list!I:I,days!G1434)+SUMIFS(user_list!O:O,user_list!F:F,"&lt;="&amp;A1434,user_list!G:G,"&gt;="&amp;A1434,user_list!I:I,days!G1434-1)</f>
        <v>0</v>
      </c>
      <c r="E1434" s="26">
        <f>COUNTIF(user_list!G:G,A1434)</f>
        <v>1</v>
      </c>
      <c r="F1434" s="48">
        <f t="shared" si="44"/>
        <v>12</v>
      </c>
      <c r="G1434" s="48">
        <f t="shared" si="45"/>
        <v>2018</v>
      </c>
    </row>
    <row r="1435" spans="1:7" x14ac:dyDescent="0.3">
      <c r="A1435" s="51">
        <v>43438</v>
      </c>
      <c r="B1435">
        <f>SUMIFS(user_list!O:O,user_list!F:F,"&lt;="&amp;A1435,user_list!G:G,"&gt;="&amp;A1435)</f>
        <v>0.55275503573749196</v>
      </c>
      <c r="C1435">
        <f>SUMIFS(user_list!P:P,user_list!F:F,"&lt;="&amp;A1435,user_list!G:G,"&gt;="&amp;A1435)</f>
        <v>1.4204678362573102</v>
      </c>
      <c r="D1435">
        <f>SUMIFS(user_list!O:O,user_list!F:F,"&lt;="&amp;A1435,user_list!G:G,"&gt;="&amp;A1435,user_list!I:I,days!G1435)+SUMIFS(user_list!O:O,user_list!F:F,"&lt;="&amp;A1435,user_list!G:G,"&gt;="&amp;A1435,user_list!I:I,days!G1435-1)</f>
        <v>0</v>
      </c>
      <c r="E1435" s="26">
        <f>COUNTIF(user_list!G:G,A1435)</f>
        <v>0</v>
      </c>
      <c r="F1435" s="48">
        <f t="shared" si="44"/>
        <v>12</v>
      </c>
      <c r="G1435" s="48">
        <f t="shared" si="45"/>
        <v>2018</v>
      </c>
    </row>
    <row r="1436" spans="1:7" x14ac:dyDescent="0.3">
      <c r="A1436" s="51">
        <v>43439</v>
      </c>
      <c r="B1436">
        <f>SUMIFS(user_list!O:O,user_list!F:F,"&lt;="&amp;A1436,user_list!G:G,"&gt;="&amp;A1436)</f>
        <v>0.55275503573749196</v>
      </c>
      <c r="C1436">
        <f>SUMIFS(user_list!P:P,user_list!F:F,"&lt;="&amp;A1436,user_list!G:G,"&gt;="&amp;A1436)</f>
        <v>1.4204678362573102</v>
      </c>
      <c r="D1436">
        <f>SUMIFS(user_list!O:O,user_list!F:F,"&lt;="&amp;A1436,user_list!G:G,"&gt;="&amp;A1436,user_list!I:I,days!G1436)+SUMIFS(user_list!O:O,user_list!F:F,"&lt;="&amp;A1436,user_list!G:G,"&gt;="&amp;A1436,user_list!I:I,days!G1436-1)</f>
        <v>0</v>
      </c>
      <c r="E1436" s="26">
        <f>COUNTIF(user_list!G:G,A1436)</f>
        <v>0</v>
      </c>
      <c r="F1436" s="48">
        <f t="shared" si="44"/>
        <v>12</v>
      </c>
      <c r="G1436" s="48">
        <f t="shared" si="45"/>
        <v>2018</v>
      </c>
    </row>
    <row r="1437" spans="1:7" x14ac:dyDescent="0.3">
      <c r="A1437" s="51">
        <v>43440</v>
      </c>
      <c r="B1437">
        <f>SUMIFS(user_list!O:O,user_list!F:F,"&lt;="&amp;A1437,user_list!G:G,"&gt;="&amp;A1437)</f>
        <v>0.55275503573749196</v>
      </c>
      <c r="C1437">
        <f>SUMIFS(user_list!P:P,user_list!F:F,"&lt;="&amp;A1437,user_list!G:G,"&gt;="&amp;A1437)</f>
        <v>1.4204678362573102</v>
      </c>
      <c r="D1437">
        <f>SUMIFS(user_list!O:O,user_list!F:F,"&lt;="&amp;A1437,user_list!G:G,"&gt;="&amp;A1437,user_list!I:I,days!G1437)+SUMIFS(user_list!O:O,user_list!F:F,"&lt;="&amp;A1437,user_list!G:G,"&gt;="&amp;A1437,user_list!I:I,days!G1437-1)</f>
        <v>0</v>
      </c>
      <c r="E1437" s="26">
        <f>COUNTIF(user_list!G:G,A1437)</f>
        <v>1</v>
      </c>
      <c r="F1437" s="48">
        <f t="shared" si="44"/>
        <v>12</v>
      </c>
      <c r="G1437" s="48">
        <f t="shared" si="45"/>
        <v>2018</v>
      </c>
    </row>
    <row r="1438" spans="1:7" x14ac:dyDescent="0.3">
      <c r="A1438" s="51">
        <v>43441</v>
      </c>
      <c r="B1438">
        <f>SUMIFS(user_list!O:O,user_list!F:F,"&lt;="&amp;A1438,user_list!G:G,"&gt;="&amp;A1438)</f>
        <v>1.2631578947368421E-2</v>
      </c>
      <c r="C1438">
        <f>SUMIFS(user_list!P:P,user_list!F:F,"&lt;="&amp;A1438,user_list!G:G,"&gt;="&amp;A1438)</f>
        <v>3.1578947368421047E-2</v>
      </c>
      <c r="D1438">
        <f>SUMIFS(user_list!O:O,user_list!F:F,"&lt;="&amp;A1438,user_list!G:G,"&gt;="&amp;A1438,user_list!I:I,days!G1438)+SUMIFS(user_list!O:O,user_list!F:F,"&lt;="&amp;A1438,user_list!G:G,"&gt;="&amp;A1438,user_list!I:I,days!G1438-1)</f>
        <v>0</v>
      </c>
      <c r="E1438" s="26">
        <f>COUNTIF(user_list!G:G,A1438)</f>
        <v>0</v>
      </c>
      <c r="F1438" s="48">
        <f t="shared" si="44"/>
        <v>12</v>
      </c>
      <c r="G1438" s="48">
        <f t="shared" si="45"/>
        <v>2018</v>
      </c>
    </row>
    <row r="1439" spans="1:7" x14ac:dyDescent="0.3">
      <c r="A1439" s="51">
        <v>43442</v>
      </c>
      <c r="B1439">
        <f>SUMIFS(user_list!O:O,user_list!F:F,"&lt;="&amp;A1439,user_list!G:G,"&gt;="&amp;A1439)</f>
        <v>1.2631578947368421E-2</v>
      </c>
      <c r="C1439">
        <f>SUMIFS(user_list!P:P,user_list!F:F,"&lt;="&amp;A1439,user_list!G:G,"&gt;="&amp;A1439)</f>
        <v>3.1578947368421047E-2</v>
      </c>
      <c r="D1439">
        <f>SUMIFS(user_list!O:O,user_list!F:F,"&lt;="&amp;A1439,user_list!G:G,"&gt;="&amp;A1439,user_list!I:I,days!G1439)+SUMIFS(user_list!O:O,user_list!F:F,"&lt;="&amp;A1439,user_list!G:G,"&gt;="&amp;A1439,user_list!I:I,days!G1439-1)</f>
        <v>0</v>
      </c>
      <c r="E1439" s="26">
        <f>COUNTIF(user_list!G:G,A1439)</f>
        <v>0</v>
      </c>
      <c r="F1439" s="48">
        <f t="shared" si="44"/>
        <v>12</v>
      </c>
      <c r="G1439" s="48">
        <f t="shared" si="45"/>
        <v>2018</v>
      </c>
    </row>
    <row r="1440" spans="1:7" x14ac:dyDescent="0.3">
      <c r="A1440" s="51">
        <v>43443</v>
      </c>
      <c r="B1440">
        <f>SUMIFS(user_list!O:O,user_list!F:F,"&lt;="&amp;A1440,user_list!G:G,"&gt;="&amp;A1440)</f>
        <v>1.2631578947368421E-2</v>
      </c>
      <c r="C1440">
        <f>SUMIFS(user_list!P:P,user_list!F:F,"&lt;="&amp;A1440,user_list!G:G,"&gt;="&amp;A1440)</f>
        <v>3.1578947368421047E-2</v>
      </c>
      <c r="D1440">
        <f>SUMIFS(user_list!O:O,user_list!F:F,"&lt;="&amp;A1440,user_list!G:G,"&gt;="&amp;A1440,user_list!I:I,days!G1440)+SUMIFS(user_list!O:O,user_list!F:F,"&lt;="&amp;A1440,user_list!G:G,"&gt;="&amp;A1440,user_list!I:I,days!G1440-1)</f>
        <v>0</v>
      </c>
      <c r="E1440" s="26">
        <f>COUNTIF(user_list!G:G,A1440)</f>
        <v>0</v>
      </c>
      <c r="F1440" s="48">
        <f t="shared" si="44"/>
        <v>12</v>
      </c>
      <c r="G1440" s="48">
        <f t="shared" si="45"/>
        <v>2018</v>
      </c>
    </row>
    <row r="1441" spans="1:7" x14ac:dyDescent="0.3">
      <c r="A1441" s="51">
        <v>43444</v>
      </c>
      <c r="B1441">
        <f>SUMIFS(user_list!O:O,user_list!F:F,"&lt;="&amp;A1441,user_list!G:G,"&gt;="&amp;A1441)</f>
        <v>1.2631578947368421E-2</v>
      </c>
      <c r="C1441">
        <f>SUMIFS(user_list!P:P,user_list!F:F,"&lt;="&amp;A1441,user_list!G:G,"&gt;="&amp;A1441)</f>
        <v>3.1578947368421047E-2</v>
      </c>
      <c r="D1441">
        <f>SUMIFS(user_list!O:O,user_list!F:F,"&lt;="&amp;A1441,user_list!G:G,"&gt;="&amp;A1441,user_list!I:I,days!G1441)+SUMIFS(user_list!O:O,user_list!F:F,"&lt;="&amp;A1441,user_list!G:G,"&gt;="&amp;A1441,user_list!I:I,days!G1441-1)</f>
        <v>0</v>
      </c>
      <c r="E1441" s="26">
        <f>COUNTIF(user_list!G:G,A1441)</f>
        <v>0</v>
      </c>
      <c r="F1441" s="48">
        <f t="shared" si="44"/>
        <v>12</v>
      </c>
      <c r="G1441" s="48">
        <f t="shared" si="45"/>
        <v>2018</v>
      </c>
    </row>
    <row r="1442" spans="1:7" x14ac:dyDescent="0.3">
      <c r="A1442" s="51">
        <v>43445</v>
      </c>
      <c r="B1442">
        <f>SUMIFS(user_list!O:O,user_list!F:F,"&lt;="&amp;A1442,user_list!G:G,"&gt;="&amp;A1442)</f>
        <v>1.2631578947368421E-2</v>
      </c>
      <c r="C1442">
        <f>SUMIFS(user_list!P:P,user_list!F:F,"&lt;="&amp;A1442,user_list!G:G,"&gt;="&amp;A1442)</f>
        <v>3.1578947368421047E-2</v>
      </c>
      <c r="D1442">
        <f>SUMIFS(user_list!O:O,user_list!F:F,"&lt;="&amp;A1442,user_list!G:G,"&gt;="&amp;A1442,user_list!I:I,days!G1442)+SUMIFS(user_list!O:O,user_list!F:F,"&lt;="&amp;A1442,user_list!G:G,"&gt;="&amp;A1442,user_list!I:I,days!G1442-1)</f>
        <v>0</v>
      </c>
      <c r="E1442" s="26">
        <f>COUNTIF(user_list!G:G,A1442)</f>
        <v>0</v>
      </c>
      <c r="F1442" s="48">
        <f t="shared" si="44"/>
        <v>12</v>
      </c>
      <c r="G1442" s="48">
        <f t="shared" si="45"/>
        <v>2018</v>
      </c>
    </row>
    <row r="1443" spans="1:7" x14ac:dyDescent="0.3">
      <c r="A1443" s="51">
        <v>43446</v>
      </c>
      <c r="B1443">
        <f>SUMIFS(user_list!O:O,user_list!F:F,"&lt;="&amp;A1443,user_list!G:G,"&gt;="&amp;A1443)</f>
        <v>1.2631578947368421E-2</v>
      </c>
      <c r="C1443">
        <f>SUMIFS(user_list!P:P,user_list!F:F,"&lt;="&amp;A1443,user_list!G:G,"&gt;="&amp;A1443)</f>
        <v>3.1578947368421047E-2</v>
      </c>
      <c r="D1443">
        <f>SUMIFS(user_list!O:O,user_list!F:F,"&lt;="&amp;A1443,user_list!G:G,"&gt;="&amp;A1443,user_list!I:I,days!G1443)+SUMIFS(user_list!O:O,user_list!F:F,"&lt;="&amp;A1443,user_list!G:G,"&gt;="&amp;A1443,user_list!I:I,days!G1443-1)</f>
        <v>0</v>
      </c>
      <c r="E1443" s="26">
        <f>COUNTIF(user_list!G:G,A1443)</f>
        <v>0</v>
      </c>
      <c r="F1443" s="48">
        <f t="shared" si="44"/>
        <v>12</v>
      </c>
      <c r="G1443" s="48">
        <f t="shared" si="45"/>
        <v>2018</v>
      </c>
    </row>
    <row r="1444" spans="1:7" x14ac:dyDescent="0.3">
      <c r="A1444" s="51">
        <v>43447</v>
      </c>
      <c r="B1444">
        <f>SUMIFS(user_list!O:O,user_list!F:F,"&lt;="&amp;A1444,user_list!G:G,"&gt;="&amp;A1444)</f>
        <v>1.2631578947368421E-2</v>
      </c>
      <c r="C1444">
        <f>SUMIFS(user_list!P:P,user_list!F:F,"&lt;="&amp;A1444,user_list!G:G,"&gt;="&amp;A1444)</f>
        <v>3.1578947368421047E-2</v>
      </c>
      <c r="D1444">
        <f>SUMIFS(user_list!O:O,user_list!F:F,"&lt;="&amp;A1444,user_list!G:G,"&gt;="&amp;A1444,user_list!I:I,days!G1444)+SUMIFS(user_list!O:O,user_list!F:F,"&lt;="&amp;A1444,user_list!G:G,"&gt;="&amp;A1444,user_list!I:I,days!G1444-1)</f>
        <v>0</v>
      </c>
      <c r="E1444" s="26">
        <f>COUNTIF(user_list!G:G,A1444)</f>
        <v>0</v>
      </c>
      <c r="F1444" s="48">
        <f t="shared" si="44"/>
        <v>12</v>
      </c>
      <c r="G1444" s="48">
        <f t="shared" si="45"/>
        <v>2018</v>
      </c>
    </row>
    <row r="1445" spans="1:7" x14ac:dyDescent="0.3">
      <c r="A1445" s="51">
        <v>43448</v>
      </c>
      <c r="B1445">
        <f>SUMIFS(user_list!O:O,user_list!F:F,"&lt;="&amp;A1445,user_list!G:G,"&gt;="&amp;A1445)</f>
        <v>1.2631578947368421E-2</v>
      </c>
      <c r="C1445">
        <f>SUMIFS(user_list!P:P,user_list!F:F,"&lt;="&amp;A1445,user_list!G:G,"&gt;="&amp;A1445)</f>
        <v>3.1578947368421047E-2</v>
      </c>
      <c r="D1445">
        <f>SUMIFS(user_list!O:O,user_list!F:F,"&lt;="&amp;A1445,user_list!G:G,"&gt;="&amp;A1445,user_list!I:I,days!G1445)+SUMIFS(user_list!O:O,user_list!F:F,"&lt;="&amp;A1445,user_list!G:G,"&gt;="&amp;A1445,user_list!I:I,days!G1445-1)</f>
        <v>0</v>
      </c>
      <c r="E1445" s="26">
        <f>COUNTIF(user_list!G:G,A1445)</f>
        <v>0</v>
      </c>
      <c r="F1445" s="48">
        <f t="shared" si="44"/>
        <v>12</v>
      </c>
      <c r="G1445" s="48">
        <f t="shared" si="45"/>
        <v>2018</v>
      </c>
    </row>
    <row r="1446" spans="1:7" x14ac:dyDescent="0.3">
      <c r="A1446" s="51">
        <v>43449</v>
      </c>
      <c r="B1446">
        <f>SUMIFS(user_list!O:O,user_list!F:F,"&lt;="&amp;A1446,user_list!G:G,"&gt;="&amp;A1446)</f>
        <v>1.2631578947368421E-2</v>
      </c>
      <c r="C1446">
        <f>SUMIFS(user_list!P:P,user_list!F:F,"&lt;="&amp;A1446,user_list!G:G,"&gt;="&amp;A1446)</f>
        <v>3.1578947368421047E-2</v>
      </c>
      <c r="D1446">
        <f>SUMIFS(user_list!O:O,user_list!F:F,"&lt;="&amp;A1446,user_list!G:G,"&gt;="&amp;A1446,user_list!I:I,days!G1446)+SUMIFS(user_list!O:O,user_list!F:F,"&lt;="&amp;A1446,user_list!G:G,"&gt;="&amp;A1446,user_list!I:I,days!G1446-1)</f>
        <v>0</v>
      </c>
      <c r="E1446" s="26">
        <f>COUNTIF(user_list!G:G,A1446)</f>
        <v>0</v>
      </c>
      <c r="F1446" s="48">
        <f t="shared" si="44"/>
        <v>12</v>
      </c>
      <c r="G1446" s="48">
        <f t="shared" si="45"/>
        <v>2018</v>
      </c>
    </row>
    <row r="1447" spans="1:7" x14ac:dyDescent="0.3">
      <c r="A1447" s="51">
        <v>43450</v>
      </c>
      <c r="B1447">
        <f>SUMIFS(user_list!O:O,user_list!F:F,"&lt;="&amp;A1447,user_list!G:G,"&gt;="&amp;A1447)</f>
        <v>1.2631578947368421E-2</v>
      </c>
      <c r="C1447">
        <f>SUMIFS(user_list!P:P,user_list!F:F,"&lt;="&amp;A1447,user_list!G:G,"&gt;="&amp;A1447)</f>
        <v>3.1578947368421047E-2</v>
      </c>
      <c r="D1447">
        <f>SUMIFS(user_list!O:O,user_list!F:F,"&lt;="&amp;A1447,user_list!G:G,"&gt;="&amp;A1447,user_list!I:I,days!G1447)+SUMIFS(user_list!O:O,user_list!F:F,"&lt;="&amp;A1447,user_list!G:G,"&gt;="&amp;A1447,user_list!I:I,days!G1447-1)</f>
        <v>0</v>
      </c>
      <c r="E1447" s="26">
        <f>COUNTIF(user_list!G:G,A1447)</f>
        <v>0</v>
      </c>
      <c r="F1447" s="48">
        <f t="shared" si="44"/>
        <v>12</v>
      </c>
      <c r="G1447" s="48">
        <f t="shared" si="45"/>
        <v>2018</v>
      </c>
    </row>
    <row r="1448" spans="1:7" x14ac:dyDescent="0.3">
      <c r="A1448" s="51">
        <v>43451</v>
      </c>
      <c r="B1448">
        <f>SUMIFS(user_list!O:O,user_list!F:F,"&lt;="&amp;A1448,user_list!G:G,"&gt;="&amp;A1448)</f>
        <v>1.2631578947368421E-2</v>
      </c>
      <c r="C1448">
        <f>SUMIFS(user_list!P:P,user_list!F:F,"&lt;="&amp;A1448,user_list!G:G,"&gt;="&amp;A1448)</f>
        <v>3.1578947368421047E-2</v>
      </c>
      <c r="D1448">
        <f>SUMIFS(user_list!O:O,user_list!F:F,"&lt;="&amp;A1448,user_list!G:G,"&gt;="&amp;A1448,user_list!I:I,days!G1448)+SUMIFS(user_list!O:O,user_list!F:F,"&lt;="&amp;A1448,user_list!G:G,"&gt;="&amp;A1448,user_list!I:I,days!G1448-1)</f>
        <v>0</v>
      </c>
      <c r="E1448" s="26">
        <f>COUNTIF(user_list!G:G,A1448)</f>
        <v>0</v>
      </c>
      <c r="F1448" s="48">
        <f t="shared" si="44"/>
        <v>12</v>
      </c>
      <c r="G1448" s="48">
        <f t="shared" si="45"/>
        <v>2018</v>
      </c>
    </row>
    <row r="1449" spans="1:7" x14ac:dyDescent="0.3">
      <c r="A1449" s="51">
        <v>43452</v>
      </c>
      <c r="B1449">
        <f>SUMIFS(user_list!O:O,user_list!F:F,"&lt;="&amp;A1449,user_list!G:G,"&gt;="&amp;A1449)</f>
        <v>1.2631578947368421E-2</v>
      </c>
      <c r="C1449">
        <f>SUMIFS(user_list!P:P,user_list!F:F,"&lt;="&amp;A1449,user_list!G:G,"&gt;="&amp;A1449)</f>
        <v>3.1578947368421047E-2</v>
      </c>
      <c r="D1449">
        <f>SUMIFS(user_list!O:O,user_list!F:F,"&lt;="&amp;A1449,user_list!G:G,"&gt;="&amp;A1449,user_list!I:I,days!G1449)+SUMIFS(user_list!O:O,user_list!F:F,"&lt;="&amp;A1449,user_list!G:G,"&gt;="&amp;A1449,user_list!I:I,days!G1449-1)</f>
        <v>0</v>
      </c>
      <c r="E1449" s="26">
        <f>COUNTIF(user_list!G:G,A1449)</f>
        <v>0</v>
      </c>
      <c r="F1449" s="48">
        <f t="shared" si="44"/>
        <v>12</v>
      </c>
      <c r="G1449" s="48">
        <f t="shared" si="45"/>
        <v>2018</v>
      </c>
    </row>
    <row r="1450" spans="1:7" x14ac:dyDescent="0.3">
      <c r="A1450" s="51">
        <v>43453</v>
      </c>
      <c r="B1450">
        <f>SUMIFS(user_list!O:O,user_list!F:F,"&lt;="&amp;A1450,user_list!G:G,"&gt;="&amp;A1450)</f>
        <v>1.2631578947368421E-2</v>
      </c>
      <c r="C1450">
        <f>SUMIFS(user_list!P:P,user_list!F:F,"&lt;="&amp;A1450,user_list!G:G,"&gt;="&amp;A1450)</f>
        <v>3.1578947368421047E-2</v>
      </c>
      <c r="D1450">
        <f>SUMIFS(user_list!O:O,user_list!F:F,"&lt;="&amp;A1450,user_list!G:G,"&gt;="&amp;A1450,user_list!I:I,days!G1450)+SUMIFS(user_list!O:O,user_list!F:F,"&lt;="&amp;A1450,user_list!G:G,"&gt;="&amp;A1450,user_list!I:I,days!G1450-1)</f>
        <v>0</v>
      </c>
      <c r="E1450" s="26">
        <f>COUNTIF(user_list!G:G,A1450)</f>
        <v>0</v>
      </c>
      <c r="F1450" s="48">
        <f t="shared" si="44"/>
        <v>12</v>
      </c>
      <c r="G1450" s="48">
        <f t="shared" si="45"/>
        <v>2018</v>
      </c>
    </row>
    <row r="1451" spans="1:7" x14ac:dyDescent="0.3">
      <c r="A1451" s="51">
        <v>43454</v>
      </c>
      <c r="B1451">
        <f>SUMIFS(user_list!O:O,user_list!F:F,"&lt;="&amp;A1451,user_list!G:G,"&gt;="&amp;A1451)</f>
        <v>1.2631578947368421E-2</v>
      </c>
      <c r="C1451">
        <f>SUMIFS(user_list!P:P,user_list!F:F,"&lt;="&amp;A1451,user_list!G:G,"&gt;="&amp;A1451)</f>
        <v>3.1578947368421047E-2</v>
      </c>
      <c r="D1451">
        <f>SUMIFS(user_list!O:O,user_list!F:F,"&lt;="&amp;A1451,user_list!G:G,"&gt;="&amp;A1451,user_list!I:I,days!G1451)+SUMIFS(user_list!O:O,user_list!F:F,"&lt;="&amp;A1451,user_list!G:G,"&gt;="&amp;A1451,user_list!I:I,days!G1451-1)</f>
        <v>0</v>
      </c>
      <c r="E1451" s="26">
        <f>COUNTIF(user_list!G:G,A1451)</f>
        <v>0</v>
      </c>
      <c r="F1451" s="48">
        <f t="shared" si="44"/>
        <v>12</v>
      </c>
      <c r="G1451" s="48">
        <f t="shared" si="45"/>
        <v>2018</v>
      </c>
    </row>
    <row r="1452" spans="1:7" x14ac:dyDescent="0.3">
      <c r="A1452" s="51">
        <v>43455</v>
      </c>
      <c r="B1452">
        <f>SUMIFS(user_list!O:O,user_list!F:F,"&lt;="&amp;A1452,user_list!G:G,"&gt;="&amp;A1452)</f>
        <v>1.2631578947368421E-2</v>
      </c>
      <c r="C1452">
        <f>SUMIFS(user_list!P:P,user_list!F:F,"&lt;="&amp;A1452,user_list!G:G,"&gt;="&amp;A1452)</f>
        <v>3.1578947368421047E-2</v>
      </c>
      <c r="D1452">
        <f>SUMIFS(user_list!O:O,user_list!F:F,"&lt;="&amp;A1452,user_list!G:G,"&gt;="&amp;A1452,user_list!I:I,days!G1452)+SUMIFS(user_list!O:O,user_list!F:F,"&lt;="&amp;A1452,user_list!G:G,"&gt;="&amp;A1452,user_list!I:I,days!G1452-1)</f>
        <v>0</v>
      </c>
      <c r="E1452" s="26">
        <f>COUNTIF(user_list!G:G,A1452)</f>
        <v>0</v>
      </c>
      <c r="F1452" s="48">
        <f t="shared" si="44"/>
        <v>12</v>
      </c>
      <c r="G1452" s="48">
        <f t="shared" si="45"/>
        <v>2018</v>
      </c>
    </row>
    <row r="1453" spans="1:7" x14ac:dyDescent="0.3">
      <c r="A1453" s="51">
        <v>43456</v>
      </c>
      <c r="B1453">
        <f>SUMIFS(user_list!O:O,user_list!F:F,"&lt;="&amp;A1453,user_list!G:G,"&gt;="&amp;A1453)</f>
        <v>1.2631578947368421E-2</v>
      </c>
      <c r="C1453">
        <f>SUMIFS(user_list!P:P,user_list!F:F,"&lt;="&amp;A1453,user_list!G:G,"&gt;="&amp;A1453)</f>
        <v>3.1578947368421047E-2</v>
      </c>
      <c r="D1453">
        <f>SUMIFS(user_list!O:O,user_list!F:F,"&lt;="&amp;A1453,user_list!G:G,"&gt;="&amp;A1453,user_list!I:I,days!G1453)+SUMIFS(user_list!O:O,user_list!F:F,"&lt;="&amp;A1453,user_list!G:G,"&gt;="&amp;A1453,user_list!I:I,days!G1453-1)</f>
        <v>0</v>
      </c>
      <c r="E1453" s="26">
        <f>COUNTIF(user_list!G:G,A1453)</f>
        <v>0</v>
      </c>
      <c r="F1453" s="48">
        <f t="shared" si="44"/>
        <v>12</v>
      </c>
      <c r="G1453" s="48">
        <f t="shared" si="45"/>
        <v>2018</v>
      </c>
    </row>
    <row r="1454" spans="1:7" x14ac:dyDescent="0.3">
      <c r="A1454" s="51">
        <v>43457</v>
      </c>
      <c r="B1454">
        <f>SUMIFS(user_list!O:O,user_list!F:F,"&lt;="&amp;A1454,user_list!G:G,"&gt;="&amp;A1454)</f>
        <v>1.2631578947368421E-2</v>
      </c>
      <c r="C1454">
        <f>SUMIFS(user_list!P:P,user_list!F:F,"&lt;="&amp;A1454,user_list!G:G,"&gt;="&amp;A1454)</f>
        <v>3.1578947368421047E-2</v>
      </c>
      <c r="D1454">
        <f>SUMIFS(user_list!O:O,user_list!F:F,"&lt;="&amp;A1454,user_list!G:G,"&gt;="&amp;A1454,user_list!I:I,days!G1454)+SUMIFS(user_list!O:O,user_list!F:F,"&lt;="&amp;A1454,user_list!G:G,"&gt;="&amp;A1454,user_list!I:I,days!G1454-1)</f>
        <v>0</v>
      </c>
      <c r="E1454" s="26">
        <f>COUNTIF(user_list!G:G,A1454)</f>
        <v>0</v>
      </c>
      <c r="F1454" s="48">
        <f t="shared" si="44"/>
        <v>12</v>
      </c>
      <c r="G1454" s="48">
        <f t="shared" si="45"/>
        <v>2018</v>
      </c>
    </row>
    <row r="1455" spans="1:7" x14ac:dyDescent="0.3">
      <c r="A1455" s="51">
        <v>43458</v>
      </c>
      <c r="B1455">
        <f>SUMIFS(user_list!O:O,user_list!F:F,"&lt;="&amp;A1455,user_list!G:G,"&gt;="&amp;A1455)</f>
        <v>1.2631578947368421E-2</v>
      </c>
      <c r="C1455">
        <f>SUMIFS(user_list!P:P,user_list!F:F,"&lt;="&amp;A1455,user_list!G:G,"&gt;="&amp;A1455)</f>
        <v>3.1578947368421047E-2</v>
      </c>
      <c r="D1455">
        <f>SUMIFS(user_list!O:O,user_list!F:F,"&lt;="&amp;A1455,user_list!G:G,"&gt;="&amp;A1455,user_list!I:I,days!G1455)+SUMIFS(user_list!O:O,user_list!F:F,"&lt;="&amp;A1455,user_list!G:G,"&gt;="&amp;A1455,user_list!I:I,days!G1455-1)</f>
        <v>0</v>
      </c>
      <c r="E1455" s="26">
        <f>COUNTIF(user_list!G:G,A1455)</f>
        <v>0</v>
      </c>
      <c r="F1455" s="48">
        <f t="shared" si="44"/>
        <v>12</v>
      </c>
      <c r="G1455" s="48">
        <f t="shared" si="45"/>
        <v>2018</v>
      </c>
    </row>
    <row r="1456" spans="1:7" x14ac:dyDescent="0.3">
      <c r="A1456" s="51">
        <v>43459</v>
      </c>
      <c r="B1456">
        <f>SUMIFS(user_list!O:O,user_list!F:F,"&lt;="&amp;A1456,user_list!G:G,"&gt;="&amp;A1456)</f>
        <v>0.77929824561403516</v>
      </c>
      <c r="C1456">
        <f>SUMIFS(user_list!P:P,user_list!F:F,"&lt;="&amp;A1456,user_list!G:G,"&gt;="&amp;A1456)</f>
        <v>2.0315789473684212</v>
      </c>
      <c r="D1456">
        <f>SUMIFS(user_list!O:O,user_list!F:F,"&lt;="&amp;A1456,user_list!G:G,"&gt;="&amp;A1456,user_list!I:I,days!G1456)+SUMIFS(user_list!O:O,user_list!F:F,"&lt;="&amp;A1456,user_list!G:G,"&gt;="&amp;A1456,user_list!I:I,days!G1456-1)</f>
        <v>0</v>
      </c>
      <c r="E1456" s="26">
        <f>COUNTIF(user_list!G:G,A1456)</f>
        <v>0</v>
      </c>
      <c r="F1456" s="48">
        <f t="shared" si="44"/>
        <v>12</v>
      </c>
      <c r="G1456" s="48">
        <f t="shared" si="45"/>
        <v>2018</v>
      </c>
    </row>
    <row r="1457" spans="1:7" x14ac:dyDescent="0.3">
      <c r="A1457" s="51">
        <v>43460</v>
      </c>
      <c r="B1457">
        <f>SUMIFS(user_list!O:O,user_list!F:F,"&lt;="&amp;A1457,user_list!G:G,"&gt;="&amp;A1457)</f>
        <v>0.77929824561403516</v>
      </c>
      <c r="C1457">
        <f>SUMIFS(user_list!P:P,user_list!F:F,"&lt;="&amp;A1457,user_list!G:G,"&gt;="&amp;A1457)</f>
        <v>2.0315789473684212</v>
      </c>
      <c r="D1457">
        <f>SUMIFS(user_list!O:O,user_list!F:F,"&lt;="&amp;A1457,user_list!G:G,"&gt;="&amp;A1457,user_list!I:I,days!G1457)+SUMIFS(user_list!O:O,user_list!F:F,"&lt;="&amp;A1457,user_list!G:G,"&gt;="&amp;A1457,user_list!I:I,days!G1457-1)</f>
        <v>0</v>
      </c>
      <c r="E1457" s="26">
        <f>COUNTIF(user_list!G:G,A1457)</f>
        <v>0</v>
      </c>
      <c r="F1457" s="48">
        <f t="shared" si="44"/>
        <v>12</v>
      </c>
      <c r="G1457" s="48">
        <f t="shared" si="45"/>
        <v>2018</v>
      </c>
    </row>
    <row r="1458" spans="1:7" x14ac:dyDescent="0.3">
      <c r="A1458" s="51">
        <v>43461</v>
      </c>
      <c r="B1458">
        <f>SUMIFS(user_list!O:O,user_list!F:F,"&lt;="&amp;A1458,user_list!G:G,"&gt;="&amp;A1458)</f>
        <v>0.77929824561403516</v>
      </c>
      <c r="C1458">
        <f>SUMIFS(user_list!P:P,user_list!F:F,"&lt;="&amp;A1458,user_list!G:G,"&gt;="&amp;A1458)</f>
        <v>2.0315789473684212</v>
      </c>
      <c r="D1458">
        <f>SUMIFS(user_list!O:O,user_list!F:F,"&lt;="&amp;A1458,user_list!G:G,"&gt;="&amp;A1458,user_list!I:I,days!G1458)+SUMIFS(user_list!O:O,user_list!F:F,"&lt;="&amp;A1458,user_list!G:G,"&gt;="&amp;A1458,user_list!I:I,days!G1458-1)</f>
        <v>0</v>
      </c>
      <c r="E1458" s="26">
        <f>COUNTIF(user_list!G:G,A1458)</f>
        <v>0</v>
      </c>
      <c r="F1458" s="48">
        <f t="shared" si="44"/>
        <v>12</v>
      </c>
      <c r="G1458" s="48">
        <f t="shared" si="45"/>
        <v>2018</v>
      </c>
    </row>
    <row r="1459" spans="1:7" x14ac:dyDescent="0.3">
      <c r="A1459" s="51">
        <v>43462</v>
      </c>
      <c r="B1459">
        <f>SUMIFS(user_list!O:O,user_list!F:F,"&lt;="&amp;A1459,user_list!G:G,"&gt;="&amp;A1459)</f>
        <v>0.77929824561403516</v>
      </c>
      <c r="C1459">
        <f>SUMIFS(user_list!P:P,user_list!F:F,"&lt;="&amp;A1459,user_list!G:G,"&gt;="&amp;A1459)</f>
        <v>2.0315789473684212</v>
      </c>
      <c r="D1459">
        <f>SUMIFS(user_list!O:O,user_list!F:F,"&lt;="&amp;A1459,user_list!G:G,"&gt;="&amp;A1459,user_list!I:I,days!G1459)+SUMIFS(user_list!O:O,user_list!F:F,"&lt;="&amp;A1459,user_list!G:G,"&gt;="&amp;A1459,user_list!I:I,days!G1459-1)</f>
        <v>0</v>
      </c>
      <c r="E1459" s="26">
        <f>COUNTIF(user_list!G:G,A1459)</f>
        <v>0</v>
      </c>
      <c r="F1459" s="48">
        <f t="shared" si="44"/>
        <v>12</v>
      </c>
      <c r="G1459" s="48">
        <f t="shared" si="45"/>
        <v>2018</v>
      </c>
    </row>
    <row r="1460" spans="1:7" x14ac:dyDescent="0.3">
      <c r="A1460" s="51">
        <v>43463</v>
      </c>
      <c r="B1460">
        <f>SUMIFS(user_list!O:O,user_list!F:F,"&lt;="&amp;A1460,user_list!G:G,"&gt;="&amp;A1460)</f>
        <v>0.77929824561403516</v>
      </c>
      <c r="C1460">
        <f>SUMIFS(user_list!P:P,user_list!F:F,"&lt;="&amp;A1460,user_list!G:G,"&gt;="&amp;A1460)</f>
        <v>2.0315789473684212</v>
      </c>
      <c r="D1460">
        <f>SUMIFS(user_list!O:O,user_list!F:F,"&lt;="&amp;A1460,user_list!G:G,"&gt;="&amp;A1460,user_list!I:I,days!G1460)+SUMIFS(user_list!O:O,user_list!F:F,"&lt;="&amp;A1460,user_list!G:G,"&gt;="&amp;A1460,user_list!I:I,days!G1460-1)</f>
        <v>0</v>
      </c>
      <c r="E1460" s="26">
        <f>COUNTIF(user_list!G:G,A1460)</f>
        <v>0</v>
      </c>
      <c r="F1460" s="48">
        <f t="shared" si="44"/>
        <v>12</v>
      </c>
      <c r="G1460" s="48">
        <f t="shared" si="45"/>
        <v>2018</v>
      </c>
    </row>
    <row r="1461" spans="1:7" x14ac:dyDescent="0.3">
      <c r="A1461" s="51">
        <v>43464</v>
      </c>
      <c r="B1461">
        <f>SUMIFS(user_list!O:O,user_list!F:F,"&lt;="&amp;A1461,user_list!G:G,"&gt;="&amp;A1461)</f>
        <v>0.77929824561403516</v>
      </c>
      <c r="C1461">
        <f>SUMIFS(user_list!P:P,user_list!F:F,"&lt;="&amp;A1461,user_list!G:G,"&gt;="&amp;A1461)</f>
        <v>2.0315789473684212</v>
      </c>
      <c r="D1461">
        <f>SUMIFS(user_list!O:O,user_list!F:F,"&lt;="&amp;A1461,user_list!G:G,"&gt;="&amp;A1461,user_list!I:I,days!G1461)+SUMIFS(user_list!O:O,user_list!F:F,"&lt;="&amp;A1461,user_list!G:G,"&gt;="&amp;A1461,user_list!I:I,days!G1461-1)</f>
        <v>0</v>
      </c>
      <c r="E1461" s="26">
        <f>COUNTIF(user_list!G:G,A1461)</f>
        <v>0</v>
      </c>
      <c r="F1461" s="48">
        <f t="shared" si="44"/>
        <v>12</v>
      </c>
      <c r="G1461" s="48">
        <f t="shared" si="45"/>
        <v>2018</v>
      </c>
    </row>
    <row r="1462" spans="1:7" x14ac:dyDescent="0.3">
      <c r="A1462" s="51">
        <v>43465</v>
      </c>
      <c r="B1462">
        <f>SUMIFS(user_list!O:O,user_list!F:F,"&lt;="&amp;A1462,user_list!G:G,"&gt;="&amp;A1462)</f>
        <v>0.77929824561403516</v>
      </c>
      <c r="C1462">
        <f>SUMIFS(user_list!P:P,user_list!F:F,"&lt;="&amp;A1462,user_list!G:G,"&gt;="&amp;A1462)</f>
        <v>2.0315789473684212</v>
      </c>
      <c r="D1462">
        <f>SUMIFS(user_list!O:O,user_list!F:F,"&lt;="&amp;A1462,user_list!G:G,"&gt;="&amp;A1462,user_list!I:I,days!G1462)+SUMIFS(user_list!O:O,user_list!F:F,"&lt;="&amp;A1462,user_list!G:G,"&gt;="&amp;A1462,user_list!I:I,days!G1462-1)</f>
        <v>0</v>
      </c>
      <c r="E1462" s="26">
        <f>COUNTIF(user_list!G:G,A1462)</f>
        <v>0</v>
      </c>
      <c r="F1462" s="48">
        <f t="shared" si="44"/>
        <v>12</v>
      </c>
      <c r="G1462" s="48">
        <f t="shared" si="45"/>
        <v>2018</v>
      </c>
    </row>
    <row r="1463" spans="1:7" x14ac:dyDescent="0.3">
      <c r="A1463" s="51">
        <v>43466</v>
      </c>
      <c r="B1463">
        <f>SUMIFS(user_list!O:O,user_list!F:F,"&lt;="&amp;A1463,user_list!G:G,"&gt;="&amp;A1463)</f>
        <v>0.9550389863547758</v>
      </c>
      <c r="C1463">
        <f>SUMIFS(user_list!P:P,user_list!F:F,"&lt;="&amp;A1463,user_list!G:G,"&gt;="&amp;A1463)</f>
        <v>2.4649122807017543</v>
      </c>
      <c r="D1463">
        <f>SUMIFS(user_list!O:O,user_list!F:F,"&lt;="&amp;A1463,user_list!G:G,"&gt;="&amp;A1463,user_list!I:I,days!G1463)+SUMIFS(user_list!O:O,user_list!F:F,"&lt;="&amp;A1463,user_list!G:G,"&gt;="&amp;A1463,user_list!I:I,days!G1463-1)</f>
        <v>0</v>
      </c>
      <c r="E1463" s="26">
        <f>COUNTIF(user_list!G:G,A1463)</f>
        <v>0</v>
      </c>
      <c r="F1463" s="48">
        <f t="shared" si="44"/>
        <v>1</v>
      </c>
      <c r="G1463" s="48">
        <f t="shared" si="45"/>
        <v>2019</v>
      </c>
    </row>
    <row r="1464" spans="1:7" x14ac:dyDescent="0.3">
      <c r="A1464" s="51">
        <v>43467</v>
      </c>
      <c r="B1464">
        <f>SUMIFS(user_list!O:O,user_list!F:F,"&lt;="&amp;A1464,user_list!G:G,"&gt;="&amp;A1464)</f>
        <v>0.9550389863547758</v>
      </c>
      <c r="C1464">
        <f>SUMIFS(user_list!P:P,user_list!F:F,"&lt;="&amp;A1464,user_list!G:G,"&gt;="&amp;A1464)</f>
        <v>2.4649122807017543</v>
      </c>
      <c r="D1464">
        <f>SUMIFS(user_list!O:O,user_list!F:F,"&lt;="&amp;A1464,user_list!G:G,"&gt;="&amp;A1464,user_list!I:I,days!G1464)+SUMIFS(user_list!O:O,user_list!F:F,"&lt;="&amp;A1464,user_list!G:G,"&gt;="&amp;A1464,user_list!I:I,days!G1464-1)</f>
        <v>0</v>
      </c>
      <c r="E1464" s="26">
        <f>COUNTIF(user_list!G:G,A1464)</f>
        <v>0</v>
      </c>
      <c r="F1464" s="48">
        <f t="shared" si="44"/>
        <v>1</v>
      </c>
      <c r="G1464" s="48">
        <f t="shared" si="45"/>
        <v>2019</v>
      </c>
    </row>
    <row r="1465" spans="1:7" x14ac:dyDescent="0.3">
      <c r="A1465" s="51">
        <v>43468</v>
      </c>
      <c r="B1465">
        <f>SUMIFS(user_list!O:O,user_list!F:F,"&lt;="&amp;A1465,user_list!G:G,"&gt;="&amp;A1465)</f>
        <v>0.9550389863547758</v>
      </c>
      <c r="C1465">
        <f>SUMIFS(user_list!P:P,user_list!F:F,"&lt;="&amp;A1465,user_list!G:G,"&gt;="&amp;A1465)</f>
        <v>2.4649122807017543</v>
      </c>
      <c r="D1465">
        <f>SUMIFS(user_list!O:O,user_list!F:F,"&lt;="&amp;A1465,user_list!G:G,"&gt;="&amp;A1465,user_list!I:I,days!G1465)+SUMIFS(user_list!O:O,user_list!F:F,"&lt;="&amp;A1465,user_list!G:G,"&gt;="&amp;A1465,user_list!I:I,days!G1465-1)</f>
        <v>0</v>
      </c>
      <c r="E1465" s="26">
        <f>COUNTIF(user_list!G:G,A1465)</f>
        <v>0</v>
      </c>
      <c r="F1465" s="48">
        <f t="shared" si="44"/>
        <v>1</v>
      </c>
      <c r="G1465" s="48">
        <f t="shared" si="45"/>
        <v>2019</v>
      </c>
    </row>
    <row r="1466" spans="1:7" x14ac:dyDescent="0.3">
      <c r="A1466" s="51">
        <v>43469</v>
      </c>
      <c r="B1466">
        <f>SUMIFS(user_list!O:O,user_list!F:F,"&lt;="&amp;A1466,user_list!G:G,"&gt;="&amp;A1466)</f>
        <v>0.9550389863547758</v>
      </c>
      <c r="C1466">
        <f>SUMIFS(user_list!P:P,user_list!F:F,"&lt;="&amp;A1466,user_list!G:G,"&gt;="&amp;A1466)</f>
        <v>2.4649122807017543</v>
      </c>
      <c r="D1466">
        <f>SUMIFS(user_list!O:O,user_list!F:F,"&lt;="&amp;A1466,user_list!G:G,"&gt;="&amp;A1466,user_list!I:I,days!G1466)+SUMIFS(user_list!O:O,user_list!F:F,"&lt;="&amp;A1466,user_list!G:G,"&gt;="&amp;A1466,user_list!I:I,days!G1466-1)</f>
        <v>0</v>
      </c>
      <c r="E1466" s="26">
        <f>COUNTIF(user_list!G:G,A1466)</f>
        <v>0</v>
      </c>
      <c r="F1466" s="48">
        <f t="shared" si="44"/>
        <v>1</v>
      </c>
      <c r="G1466" s="48">
        <f t="shared" si="45"/>
        <v>2019</v>
      </c>
    </row>
    <row r="1467" spans="1:7" x14ac:dyDescent="0.3">
      <c r="A1467" s="51">
        <v>43470</v>
      </c>
      <c r="B1467">
        <f>SUMIFS(user_list!O:O,user_list!F:F,"&lt;="&amp;A1467,user_list!G:G,"&gt;="&amp;A1467)</f>
        <v>0.9550389863547758</v>
      </c>
      <c r="C1467">
        <f>SUMIFS(user_list!P:P,user_list!F:F,"&lt;="&amp;A1467,user_list!G:G,"&gt;="&amp;A1467)</f>
        <v>2.4649122807017543</v>
      </c>
      <c r="D1467">
        <f>SUMIFS(user_list!O:O,user_list!F:F,"&lt;="&amp;A1467,user_list!G:G,"&gt;="&amp;A1467,user_list!I:I,days!G1467)+SUMIFS(user_list!O:O,user_list!F:F,"&lt;="&amp;A1467,user_list!G:G,"&gt;="&amp;A1467,user_list!I:I,days!G1467-1)</f>
        <v>0</v>
      </c>
      <c r="E1467" s="26">
        <f>COUNTIF(user_list!G:G,A1467)</f>
        <v>1</v>
      </c>
      <c r="F1467" s="48">
        <f t="shared" si="44"/>
        <v>1</v>
      </c>
      <c r="G1467" s="48">
        <f t="shared" si="45"/>
        <v>2019</v>
      </c>
    </row>
    <row r="1468" spans="1:7" x14ac:dyDescent="0.3">
      <c r="A1468" s="51">
        <v>43471</v>
      </c>
      <c r="B1468">
        <f>SUMIFS(user_list!O:O,user_list!F:F,"&lt;="&amp;A1468,user_list!G:G,"&gt;="&amp;A1468)</f>
        <v>0.18837231968810911</v>
      </c>
      <c r="C1468">
        <f>SUMIFS(user_list!P:P,user_list!F:F,"&lt;="&amp;A1468,user_list!G:G,"&gt;="&amp;A1468)</f>
        <v>0.46491228070175433</v>
      </c>
      <c r="D1468">
        <f>SUMIFS(user_list!O:O,user_list!F:F,"&lt;="&amp;A1468,user_list!G:G,"&gt;="&amp;A1468,user_list!I:I,days!G1468)+SUMIFS(user_list!O:O,user_list!F:F,"&lt;="&amp;A1468,user_list!G:G,"&gt;="&amp;A1468,user_list!I:I,days!G1468-1)</f>
        <v>0</v>
      </c>
      <c r="E1468" s="26">
        <f>COUNTIF(user_list!G:G,A1468)</f>
        <v>0</v>
      </c>
      <c r="F1468" s="48">
        <f t="shared" si="44"/>
        <v>1</v>
      </c>
      <c r="G1468" s="48">
        <f t="shared" si="45"/>
        <v>2019</v>
      </c>
    </row>
    <row r="1469" spans="1:7" x14ac:dyDescent="0.3">
      <c r="A1469" s="51">
        <v>43472</v>
      </c>
      <c r="B1469">
        <f>SUMIFS(user_list!O:O,user_list!F:F,"&lt;="&amp;A1469,user_list!G:G,"&gt;="&amp;A1469)</f>
        <v>0.18837231968810911</v>
      </c>
      <c r="C1469">
        <f>SUMIFS(user_list!P:P,user_list!F:F,"&lt;="&amp;A1469,user_list!G:G,"&gt;="&amp;A1469)</f>
        <v>0.46491228070175433</v>
      </c>
      <c r="D1469">
        <f>SUMIFS(user_list!O:O,user_list!F:F,"&lt;="&amp;A1469,user_list!G:G,"&gt;="&amp;A1469,user_list!I:I,days!G1469)+SUMIFS(user_list!O:O,user_list!F:F,"&lt;="&amp;A1469,user_list!G:G,"&gt;="&amp;A1469,user_list!I:I,days!G1469-1)</f>
        <v>0</v>
      </c>
      <c r="E1469" s="26">
        <f>COUNTIF(user_list!G:G,A1469)</f>
        <v>0</v>
      </c>
      <c r="F1469" s="48">
        <f t="shared" si="44"/>
        <v>1</v>
      </c>
      <c r="G1469" s="48">
        <f t="shared" si="45"/>
        <v>2019</v>
      </c>
    </row>
    <row r="1470" spans="1:7" x14ac:dyDescent="0.3">
      <c r="A1470" s="51">
        <v>43473</v>
      </c>
      <c r="B1470">
        <f>SUMIFS(user_list!O:O,user_list!F:F,"&lt;="&amp;A1470,user_list!G:G,"&gt;="&amp;A1470)</f>
        <v>0.18837231968810911</v>
      </c>
      <c r="C1470">
        <f>SUMIFS(user_list!P:P,user_list!F:F,"&lt;="&amp;A1470,user_list!G:G,"&gt;="&amp;A1470)</f>
        <v>0.46491228070175433</v>
      </c>
      <c r="D1470">
        <f>SUMIFS(user_list!O:O,user_list!F:F,"&lt;="&amp;A1470,user_list!G:G,"&gt;="&amp;A1470,user_list!I:I,days!G1470)+SUMIFS(user_list!O:O,user_list!F:F,"&lt;="&amp;A1470,user_list!G:G,"&gt;="&amp;A1470,user_list!I:I,days!G1470-1)</f>
        <v>0</v>
      </c>
      <c r="E1470" s="26">
        <f>COUNTIF(user_list!G:G,A1470)</f>
        <v>0</v>
      </c>
      <c r="F1470" s="48">
        <f t="shared" si="44"/>
        <v>1</v>
      </c>
      <c r="G1470" s="48">
        <f t="shared" si="45"/>
        <v>2019</v>
      </c>
    </row>
    <row r="1471" spans="1:7" x14ac:dyDescent="0.3">
      <c r="A1471" s="51">
        <v>43474</v>
      </c>
      <c r="B1471">
        <f>SUMIFS(user_list!O:O,user_list!F:F,"&lt;="&amp;A1471,user_list!G:G,"&gt;="&amp;A1471)</f>
        <v>0.18837231968810911</v>
      </c>
      <c r="C1471">
        <f>SUMIFS(user_list!P:P,user_list!F:F,"&lt;="&amp;A1471,user_list!G:G,"&gt;="&amp;A1471)</f>
        <v>0.46491228070175433</v>
      </c>
      <c r="D1471">
        <f>SUMIFS(user_list!O:O,user_list!F:F,"&lt;="&amp;A1471,user_list!G:G,"&gt;="&amp;A1471,user_list!I:I,days!G1471)+SUMIFS(user_list!O:O,user_list!F:F,"&lt;="&amp;A1471,user_list!G:G,"&gt;="&amp;A1471,user_list!I:I,days!G1471-1)</f>
        <v>0</v>
      </c>
      <c r="E1471" s="26">
        <f>COUNTIF(user_list!G:G,A1471)</f>
        <v>0</v>
      </c>
      <c r="F1471" s="48">
        <f t="shared" si="44"/>
        <v>1</v>
      </c>
      <c r="G1471" s="48">
        <f t="shared" si="45"/>
        <v>2019</v>
      </c>
    </row>
    <row r="1472" spans="1:7" x14ac:dyDescent="0.3">
      <c r="A1472" s="51">
        <v>43475</v>
      </c>
      <c r="B1472">
        <f>SUMIFS(user_list!O:O,user_list!F:F,"&lt;="&amp;A1472,user_list!G:G,"&gt;="&amp;A1472)</f>
        <v>0.18837231968810911</v>
      </c>
      <c r="C1472">
        <f>SUMIFS(user_list!P:P,user_list!F:F,"&lt;="&amp;A1472,user_list!G:G,"&gt;="&amp;A1472)</f>
        <v>0.46491228070175433</v>
      </c>
      <c r="D1472">
        <f>SUMIFS(user_list!O:O,user_list!F:F,"&lt;="&amp;A1472,user_list!G:G,"&gt;="&amp;A1472,user_list!I:I,days!G1472)+SUMIFS(user_list!O:O,user_list!F:F,"&lt;="&amp;A1472,user_list!G:G,"&gt;="&amp;A1472,user_list!I:I,days!G1472-1)</f>
        <v>0</v>
      </c>
      <c r="E1472" s="26">
        <f>COUNTIF(user_list!G:G,A1472)</f>
        <v>0</v>
      </c>
      <c r="F1472" s="48">
        <f t="shared" si="44"/>
        <v>1</v>
      </c>
      <c r="G1472" s="48">
        <f t="shared" si="45"/>
        <v>2019</v>
      </c>
    </row>
    <row r="1473" spans="1:7" x14ac:dyDescent="0.3">
      <c r="A1473" s="51">
        <v>43476</v>
      </c>
      <c r="B1473">
        <f>SUMIFS(user_list!O:O,user_list!F:F,"&lt;="&amp;A1473,user_list!G:G,"&gt;="&amp;A1473)</f>
        <v>0.18837231968810911</v>
      </c>
      <c r="C1473">
        <f>SUMIFS(user_list!P:P,user_list!F:F,"&lt;="&amp;A1473,user_list!G:G,"&gt;="&amp;A1473)</f>
        <v>0.46491228070175433</v>
      </c>
      <c r="D1473">
        <f>SUMIFS(user_list!O:O,user_list!F:F,"&lt;="&amp;A1473,user_list!G:G,"&gt;="&amp;A1473,user_list!I:I,days!G1473)+SUMIFS(user_list!O:O,user_list!F:F,"&lt;="&amp;A1473,user_list!G:G,"&gt;="&amp;A1473,user_list!I:I,days!G1473-1)</f>
        <v>0</v>
      </c>
      <c r="E1473" s="26">
        <f>COUNTIF(user_list!G:G,A1473)</f>
        <v>0</v>
      </c>
      <c r="F1473" s="48">
        <f t="shared" si="44"/>
        <v>1</v>
      </c>
      <c r="G1473" s="48">
        <f t="shared" si="45"/>
        <v>2019</v>
      </c>
    </row>
    <row r="1474" spans="1:7" x14ac:dyDescent="0.3">
      <c r="A1474" s="51">
        <v>43477</v>
      </c>
      <c r="B1474">
        <f>SUMIFS(user_list!O:O,user_list!F:F,"&lt;="&amp;A1474,user_list!G:G,"&gt;="&amp;A1474)</f>
        <v>0.18837231968810911</v>
      </c>
      <c r="C1474">
        <f>SUMIFS(user_list!P:P,user_list!F:F,"&lt;="&amp;A1474,user_list!G:G,"&gt;="&amp;A1474)</f>
        <v>0.46491228070175433</v>
      </c>
      <c r="D1474">
        <f>SUMIFS(user_list!O:O,user_list!F:F,"&lt;="&amp;A1474,user_list!G:G,"&gt;="&amp;A1474,user_list!I:I,days!G1474)+SUMIFS(user_list!O:O,user_list!F:F,"&lt;="&amp;A1474,user_list!G:G,"&gt;="&amp;A1474,user_list!I:I,days!G1474-1)</f>
        <v>0</v>
      </c>
      <c r="E1474" s="26">
        <f>COUNTIF(user_list!G:G,A1474)</f>
        <v>0</v>
      </c>
      <c r="F1474" s="48">
        <f t="shared" ref="F1474:F1537" si="46">MONTH(A1474)</f>
        <v>1</v>
      </c>
      <c r="G1474" s="48">
        <f t="shared" ref="G1474:G1537" si="47">YEAR(A1474)</f>
        <v>2019</v>
      </c>
    </row>
    <row r="1475" spans="1:7" x14ac:dyDescent="0.3">
      <c r="A1475" s="51">
        <v>43478</v>
      </c>
      <c r="B1475">
        <f>SUMIFS(user_list!O:O,user_list!F:F,"&lt;="&amp;A1475,user_list!G:G,"&gt;="&amp;A1475)</f>
        <v>0.18837231968810911</v>
      </c>
      <c r="C1475">
        <f>SUMIFS(user_list!P:P,user_list!F:F,"&lt;="&amp;A1475,user_list!G:G,"&gt;="&amp;A1475)</f>
        <v>0.46491228070175433</v>
      </c>
      <c r="D1475">
        <f>SUMIFS(user_list!O:O,user_list!F:F,"&lt;="&amp;A1475,user_list!G:G,"&gt;="&amp;A1475,user_list!I:I,days!G1475)+SUMIFS(user_list!O:O,user_list!F:F,"&lt;="&amp;A1475,user_list!G:G,"&gt;="&amp;A1475,user_list!I:I,days!G1475-1)</f>
        <v>0</v>
      </c>
      <c r="E1475" s="26">
        <f>COUNTIF(user_list!G:G,A1475)</f>
        <v>0</v>
      </c>
      <c r="F1475" s="48">
        <f t="shared" si="46"/>
        <v>1</v>
      </c>
      <c r="G1475" s="48">
        <f t="shared" si="47"/>
        <v>2019</v>
      </c>
    </row>
    <row r="1476" spans="1:7" x14ac:dyDescent="0.3">
      <c r="A1476" s="51">
        <v>43479</v>
      </c>
      <c r="B1476">
        <f>SUMIFS(user_list!O:O,user_list!F:F,"&lt;="&amp;A1476,user_list!G:G,"&gt;="&amp;A1476)</f>
        <v>0.18837231968810911</v>
      </c>
      <c r="C1476">
        <f>SUMIFS(user_list!P:P,user_list!F:F,"&lt;="&amp;A1476,user_list!G:G,"&gt;="&amp;A1476)</f>
        <v>0.46491228070175433</v>
      </c>
      <c r="D1476">
        <f>SUMIFS(user_list!O:O,user_list!F:F,"&lt;="&amp;A1476,user_list!G:G,"&gt;="&amp;A1476,user_list!I:I,days!G1476)+SUMIFS(user_list!O:O,user_list!F:F,"&lt;="&amp;A1476,user_list!G:G,"&gt;="&amp;A1476,user_list!I:I,days!G1476-1)</f>
        <v>0</v>
      </c>
      <c r="E1476" s="26">
        <f>COUNTIF(user_list!G:G,A1476)</f>
        <v>0</v>
      </c>
      <c r="F1476" s="48">
        <f t="shared" si="46"/>
        <v>1</v>
      </c>
      <c r="G1476" s="48">
        <f t="shared" si="47"/>
        <v>2019</v>
      </c>
    </row>
    <row r="1477" spans="1:7" x14ac:dyDescent="0.3">
      <c r="A1477" s="51">
        <v>43480</v>
      </c>
      <c r="B1477">
        <f>SUMIFS(user_list!O:O,user_list!F:F,"&lt;="&amp;A1477,user_list!G:G,"&gt;="&amp;A1477)</f>
        <v>0.81128898635477587</v>
      </c>
      <c r="C1477">
        <f>SUMIFS(user_list!P:P,user_list!F:F,"&lt;="&amp;A1477,user_list!G:G,"&gt;="&amp;A1477)</f>
        <v>2.0899122807017543</v>
      </c>
      <c r="D1477">
        <f>SUMIFS(user_list!O:O,user_list!F:F,"&lt;="&amp;A1477,user_list!G:G,"&gt;="&amp;A1477,user_list!I:I,days!G1477)+SUMIFS(user_list!O:O,user_list!F:F,"&lt;="&amp;A1477,user_list!G:G,"&gt;="&amp;A1477,user_list!I:I,days!G1477-1)</f>
        <v>0</v>
      </c>
      <c r="E1477" s="26">
        <f>COUNTIF(user_list!G:G,A1477)</f>
        <v>0</v>
      </c>
      <c r="F1477" s="48">
        <f t="shared" si="46"/>
        <v>1</v>
      </c>
      <c r="G1477" s="48">
        <f t="shared" si="47"/>
        <v>2019</v>
      </c>
    </row>
    <row r="1478" spans="1:7" x14ac:dyDescent="0.3">
      <c r="A1478" s="51">
        <v>43481</v>
      </c>
      <c r="B1478">
        <f>SUMIFS(user_list!O:O,user_list!F:F,"&lt;="&amp;A1478,user_list!G:G,"&gt;="&amp;A1478)</f>
        <v>0.81128898635477587</v>
      </c>
      <c r="C1478">
        <f>SUMIFS(user_list!P:P,user_list!F:F,"&lt;="&amp;A1478,user_list!G:G,"&gt;="&amp;A1478)</f>
        <v>2.0899122807017543</v>
      </c>
      <c r="D1478">
        <f>SUMIFS(user_list!O:O,user_list!F:F,"&lt;="&amp;A1478,user_list!G:G,"&gt;="&amp;A1478,user_list!I:I,days!G1478)+SUMIFS(user_list!O:O,user_list!F:F,"&lt;="&amp;A1478,user_list!G:G,"&gt;="&amp;A1478,user_list!I:I,days!G1478-1)</f>
        <v>0</v>
      </c>
      <c r="E1478" s="26">
        <f>COUNTIF(user_list!G:G,A1478)</f>
        <v>0</v>
      </c>
      <c r="F1478" s="48">
        <f t="shared" si="46"/>
        <v>1</v>
      </c>
      <c r="G1478" s="48">
        <f t="shared" si="47"/>
        <v>2019</v>
      </c>
    </row>
    <row r="1479" spans="1:7" x14ac:dyDescent="0.3">
      <c r="A1479" s="51">
        <v>43482</v>
      </c>
      <c r="B1479">
        <f>SUMIFS(user_list!O:O,user_list!F:F,"&lt;="&amp;A1479,user_list!G:G,"&gt;="&amp;A1479)</f>
        <v>0.81128898635477587</v>
      </c>
      <c r="C1479">
        <f>SUMIFS(user_list!P:P,user_list!F:F,"&lt;="&amp;A1479,user_list!G:G,"&gt;="&amp;A1479)</f>
        <v>2.0899122807017543</v>
      </c>
      <c r="D1479">
        <f>SUMIFS(user_list!O:O,user_list!F:F,"&lt;="&amp;A1479,user_list!G:G,"&gt;="&amp;A1479,user_list!I:I,days!G1479)+SUMIFS(user_list!O:O,user_list!F:F,"&lt;="&amp;A1479,user_list!G:G,"&gt;="&amp;A1479,user_list!I:I,days!G1479-1)</f>
        <v>0</v>
      </c>
      <c r="E1479" s="26">
        <f>COUNTIF(user_list!G:G,A1479)</f>
        <v>0</v>
      </c>
      <c r="F1479" s="48">
        <f t="shared" si="46"/>
        <v>1</v>
      </c>
      <c r="G1479" s="48">
        <f t="shared" si="47"/>
        <v>2019</v>
      </c>
    </row>
    <row r="1480" spans="1:7" x14ac:dyDescent="0.3">
      <c r="A1480" s="51">
        <v>43483</v>
      </c>
      <c r="B1480">
        <f>SUMIFS(user_list!O:O,user_list!F:F,"&lt;="&amp;A1480,user_list!G:G,"&gt;="&amp;A1480)</f>
        <v>0.81128898635477587</v>
      </c>
      <c r="C1480">
        <f>SUMIFS(user_list!P:P,user_list!F:F,"&lt;="&amp;A1480,user_list!G:G,"&gt;="&amp;A1480)</f>
        <v>2.0899122807017543</v>
      </c>
      <c r="D1480">
        <f>SUMIFS(user_list!O:O,user_list!F:F,"&lt;="&amp;A1480,user_list!G:G,"&gt;="&amp;A1480,user_list!I:I,days!G1480)+SUMIFS(user_list!O:O,user_list!F:F,"&lt;="&amp;A1480,user_list!G:G,"&gt;="&amp;A1480,user_list!I:I,days!G1480-1)</f>
        <v>0</v>
      </c>
      <c r="E1480" s="26">
        <f>COUNTIF(user_list!G:G,A1480)</f>
        <v>0</v>
      </c>
      <c r="F1480" s="48">
        <f t="shared" si="46"/>
        <v>1</v>
      </c>
      <c r="G1480" s="48">
        <f t="shared" si="47"/>
        <v>2019</v>
      </c>
    </row>
    <row r="1481" spans="1:7" x14ac:dyDescent="0.3">
      <c r="A1481" s="51">
        <v>43484</v>
      </c>
      <c r="B1481">
        <f>SUMIFS(user_list!O:O,user_list!F:F,"&lt;="&amp;A1481,user_list!G:G,"&gt;="&amp;A1481)</f>
        <v>0.81128898635477587</v>
      </c>
      <c r="C1481">
        <f>SUMIFS(user_list!P:P,user_list!F:F,"&lt;="&amp;A1481,user_list!G:G,"&gt;="&amp;A1481)</f>
        <v>2.0899122807017543</v>
      </c>
      <c r="D1481">
        <f>SUMIFS(user_list!O:O,user_list!F:F,"&lt;="&amp;A1481,user_list!G:G,"&gt;="&amp;A1481,user_list!I:I,days!G1481)+SUMIFS(user_list!O:O,user_list!F:F,"&lt;="&amp;A1481,user_list!G:G,"&gt;="&amp;A1481,user_list!I:I,days!G1481-1)</f>
        <v>0</v>
      </c>
      <c r="E1481" s="26">
        <f>COUNTIF(user_list!G:G,A1481)</f>
        <v>0</v>
      </c>
      <c r="F1481" s="48">
        <f t="shared" si="46"/>
        <v>1</v>
      </c>
      <c r="G1481" s="48">
        <f t="shared" si="47"/>
        <v>2019</v>
      </c>
    </row>
    <row r="1482" spans="1:7" x14ac:dyDescent="0.3">
      <c r="A1482" s="51">
        <v>43485</v>
      </c>
      <c r="B1482">
        <f>SUMIFS(user_list!O:O,user_list!F:F,"&lt;="&amp;A1482,user_list!G:G,"&gt;="&amp;A1482)</f>
        <v>0.81128898635477587</v>
      </c>
      <c r="C1482">
        <f>SUMIFS(user_list!P:P,user_list!F:F,"&lt;="&amp;A1482,user_list!G:G,"&gt;="&amp;A1482)</f>
        <v>2.0899122807017543</v>
      </c>
      <c r="D1482">
        <f>SUMIFS(user_list!O:O,user_list!F:F,"&lt;="&amp;A1482,user_list!G:G,"&gt;="&amp;A1482,user_list!I:I,days!G1482)+SUMIFS(user_list!O:O,user_list!F:F,"&lt;="&amp;A1482,user_list!G:G,"&gt;="&amp;A1482,user_list!I:I,days!G1482-1)</f>
        <v>0</v>
      </c>
      <c r="E1482" s="26">
        <f>COUNTIF(user_list!G:G,A1482)</f>
        <v>0</v>
      </c>
      <c r="F1482" s="48">
        <f t="shared" si="46"/>
        <v>1</v>
      </c>
      <c r="G1482" s="48">
        <f t="shared" si="47"/>
        <v>2019</v>
      </c>
    </row>
    <row r="1483" spans="1:7" x14ac:dyDescent="0.3">
      <c r="A1483" s="51">
        <v>43486</v>
      </c>
      <c r="B1483">
        <f>SUMIFS(user_list!O:O,user_list!F:F,"&lt;="&amp;A1483,user_list!G:G,"&gt;="&amp;A1483)</f>
        <v>0.81128898635477587</v>
      </c>
      <c r="C1483">
        <f>SUMIFS(user_list!P:P,user_list!F:F,"&lt;="&amp;A1483,user_list!G:G,"&gt;="&amp;A1483)</f>
        <v>2.0899122807017543</v>
      </c>
      <c r="D1483">
        <f>SUMIFS(user_list!O:O,user_list!F:F,"&lt;="&amp;A1483,user_list!G:G,"&gt;="&amp;A1483,user_list!I:I,days!G1483)+SUMIFS(user_list!O:O,user_list!F:F,"&lt;="&amp;A1483,user_list!G:G,"&gt;="&amp;A1483,user_list!I:I,days!G1483-1)</f>
        <v>0</v>
      </c>
      <c r="E1483" s="26">
        <f>COUNTIF(user_list!G:G,A1483)</f>
        <v>0</v>
      </c>
      <c r="F1483" s="48">
        <f t="shared" si="46"/>
        <v>1</v>
      </c>
      <c r="G1483" s="48">
        <f t="shared" si="47"/>
        <v>2019</v>
      </c>
    </row>
    <row r="1484" spans="1:7" x14ac:dyDescent="0.3">
      <c r="A1484" s="51">
        <v>43487</v>
      </c>
      <c r="B1484">
        <f>SUMIFS(user_list!O:O,user_list!F:F,"&lt;="&amp;A1484,user_list!G:G,"&gt;="&amp;A1484)</f>
        <v>0.81128898635477587</v>
      </c>
      <c r="C1484">
        <f>SUMIFS(user_list!P:P,user_list!F:F,"&lt;="&amp;A1484,user_list!G:G,"&gt;="&amp;A1484)</f>
        <v>2.0899122807017543</v>
      </c>
      <c r="D1484">
        <f>SUMIFS(user_list!O:O,user_list!F:F,"&lt;="&amp;A1484,user_list!G:G,"&gt;="&amp;A1484,user_list!I:I,days!G1484)+SUMIFS(user_list!O:O,user_list!F:F,"&lt;="&amp;A1484,user_list!G:G,"&gt;="&amp;A1484,user_list!I:I,days!G1484-1)</f>
        <v>0</v>
      </c>
      <c r="E1484" s="26">
        <f>COUNTIF(user_list!G:G,A1484)</f>
        <v>0</v>
      </c>
      <c r="F1484" s="48">
        <f t="shared" si="46"/>
        <v>1</v>
      </c>
      <c r="G1484" s="48">
        <f t="shared" si="47"/>
        <v>2019</v>
      </c>
    </row>
    <row r="1485" spans="1:7" x14ac:dyDescent="0.3">
      <c r="A1485" s="51">
        <v>43488</v>
      </c>
      <c r="B1485">
        <f>SUMIFS(user_list!O:O,user_list!F:F,"&lt;="&amp;A1485,user_list!G:G,"&gt;="&amp;A1485)</f>
        <v>0.81128898635477587</v>
      </c>
      <c r="C1485">
        <f>SUMIFS(user_list!P:P,user_list!F:F,"&lt;="&amp;A1485,user_list!G:G,"&gt;="&amp;A1485)</f>
        <v>2.0899122807017543</v>
      </c>
      <c r="D1485">
        <f>SUMIFS(user_list!O:O,user_list!F:F,"&lt;="&amp;A1485,user_list!G:G,"&gt;="&amp;A1485,user_list!I:I,days!G1485)+SUMIFS(user_list!O:O,user_list!F:F,"&lt;="&amp;A1485,user_list!G:G,"&gt;="&amp;A1485,user_list!I:I,days!G1485-1)</f>
        <v>0</v>
      </c>
      <c r="E1485" s="26">
        <f>COUNTIF(user_list!G:G,A1485)</f>
        <v>0</v>
      </c>
      <c r="F1485" s="48">
        <f t="shared" si="46"/>
        <v>1</v>
      </c>
      <c r="G1485" s="48">
        <f t="shared" si="47"/>
        <v>2019</v>
      </c>
    </row>
    <row r="1486" spans="1:7" x14ac:dyDescent="0.3">
      <c r="A1486" s="51">
        <v>43489</v>
      </c>
      <c r="B1486">
        <f>SUMIFS(user_list!O:O,user_list!F:F,"&lt;="&amp;A1486,user_list!G:G,"&gt;="&amp;A1486)</f>
        <v>0.81128898635477587</v>
      </c>
      <c r="C1486">
        <f>SUMIFS(user_list!P:P,user_list!F:F,"&lt;="&amp;A1486,user_list!G:G,"&gt;="&amp;A1486)</f>
        <v>2.0899122807017543</v>
      </c>
      <c r="D1486">
        <f>SUMIFS(user_list!O:O,user_list!F:F,"&lt;="&amp;A1486,user_list!G:G,"&gt;="&amp;A1486,user_list!I:I,days!G1486)+SUMIFS(user_list!O:O,user_list!F:F,"&lt;="&amp;A1486,user_list!G:G,"&gt;="&amp;A1486,user_list!I:I,days!G1486-1)</f>
        <v>0</v>
      </c>
      <c r="E1486" s="26">
        <f>COUNTIF(user_list!G:G,A1486)</f>
        <v>0</v>
      </c>
      <c r="F1486" s="48">
        <f t="shared" si="46"/>
        <v>1</v>
      </c>
      <c r="G1486" s="48">
        <f t="shared" si="47"/>
        <v>2019</v>
      </c>
    </row>
    <row r="1487" spans="1:7" x14ac:dyDescent="0.3">
      <c r="A1487" s="51">
        <v>43490</v>
      </c>
      <c r="B1487">
        <f>SUMIFS(user_list!O:O,user_list!F:F,"&lt;="&amp;A1487,user_list!G:G,"&gt;="&amp;A1487)</f>
        <v>0.81128898635477587</v>
      </c>
      <c r="C1487">
        <f>SUMIFS(user_list!P:P,user_list!F:F,"&lt;="&amp;A1487,user_list!G:G,"&gt;="&amp;A1487)</f>
        <v>2.0899122807017543</v>
      </c>
      <c r="D1487">
        <f>SUMIFS(user_list!O:O,user_list!F:F,"&lt;="&amp;A1487,user_list!G:G,"&gt;="&amp;A1487,user_list!I:I,days!G1487)+SUMIFS(user_list!O:O,user_list!F:F,"&lt;="&amp;A1487,user_list!G:G,"&gt;="&amp;A1487,user_list!I:I,days!G1487-1)</f>
        <v>0</v>
      </c>
      <c r="E1487" s="26">
        <f>COUNTIF(user_list!G:G,A1487)</f>
        <v>0</v>
      </c>
      <c r="F1487" s="48">
        <f t="shared" si="46"/>
        <v>1</v>
      </c>
      <c r="G1487" s="48">
        <f t="shared" si="47"/>
        <v>2019</v>
      </c>
    </row>
    <row r="1488" spans="1:7" x14ac:dyDescent="0.3">
      <c r="A1488" s="51">
        <v>43491</v>
      </c>
      <c r="B1488">
        <f>SUMIFS(user_list!O:O,user_list!F:F,"&lt;="&amp;A1488,user_list!G:G,"&gt;="&amp;A1488)</f>
        <v>0.81128898635477587</v>
      </c>
      <c r="C1488">
        <f>SUMIFS(user_list!P:P,user_list!F:F,"&lt;="&amp;A1488,user_list!G:G,"&gt;="&amp;A1488)</f>
        <v>2.0899122807017543</v>
      </c>
      <c r="D1488">
        <f>SUMIFS(user_list!O:O,user_list!F:F,"&lt;="&amp;A1488,user_list!G:G,"&gt;="&amp;A1488,user_list!I:I,days!G1488)+SUMIFS(user_list!O:O,user_list!F:F,"&lt;="&amp;A1488,user_list!G:G,"&gt;="&amp;A1488,user_list!I:I,days!G1488-1)</f>
        <v>0</v>
      </c>
      <c r="E1488" s="26">
        <f>COUNTIF(user_list!G:G,A1488)</f>
        <v>0</v>
      </c>
      <c r="F1488" s="48">
        <f t="shared" si="46"/>
        <v>1</v>
      </c>
      <c r="G1488" s="48">
        <f t="shared" si="47"/>
        <v>2019</v>
      </c>
    </row>
    <row r="1489" spans="1:7" x14ac:dyDescent="0.3">
      <c r="A1489" s="51">
        <v>43492</v>
      </c>
      <c r="B1489">
        <f>SUMIFS(user_list!O:O,user_list!F:F,"&lt;="&amp;A1489,user_list!G:G,"&gt;="&amp;A1489)</f>
        <v>0.81128898635477587</v>
      </c>
      <c r="C1489">
        <f>SUMIFS(user_list!P:P,user_list!F:F,"&lt;="&amp;A1489,user_list!G:G,"&gt;="&amp;A1489)</f>
        <v>2.0899122807017543</v>
      </c>
      <c r="D1489">
        <f>SUMIFS(user_list!O:O,user_list!F:F,"&lt;="&amp;A1489,user_list!G:G,"&gt;="&amp;A1489,user_list!I:I,days!G1489)+SUMIFS(user_list!O:O,user_list!F:F,"&lt;="&amp;A1489,user_list!G:G,"&gt;="&amp;A1489,user_list!I:I,days!G1489-1)</f>
        <v>0</v>
      </c>
      <c r="E1489" s="26">
        <f>COUNTIF(user_list!G:G,A1489)</f>
        <v>0</v>
      </c>
      <c r="F1489" s="48">
        <f t="shared" si="46"/>
        <v>1</v>
      </c>
      <c r="G1489" s="48">
        <f t="shared" si="47"/>
        <v>2019</v>
      </c>
    </row>
    <row r="1490" spans="1:7" x14ac:dyDescent="0.3">
      <c r="A1490" s="51">
        <v>43493</v>
      </c>
      <c r="B1490">
        <f>SUMIFS(user_list!O:O,user_list!F:F,"&lt;="&amp;A1490,user_list!G:G,"&gt;="&amp;A1490)</f>
        <v>0.81128898635477587</v>
      </c>
      <c r="C1490">
        <f>SUMIFS(user_list!P:P,user_list!F:F,"&lt;="&amp;A1490,user_list!G:G,"&gt;="&amp;A1490)</f>
        <v>2.0899122807017543</v>
      </c>
      <c r="D1490">
        <f>SUMIFS(user_list!O:O,user_list!F:F,"&lt;="&amp;A1490,user_list!G:G,"&gt;="&amp;A1490,user_list!I:I,days!G1490)+SUMIFS(user_list!O:O,user_list!F:F,"&lt;="&amp;A1490,user_list!G:G,"&gt;="&amp;A1490,user_list!I:I,days!G1490-1)</f>
        <v>0</v>
      </c>
      <c r="E1490" s="26">
        <f>COUNTIF(user_list!G:G,A1490)</f>
        <v>0</v>
      </c>
      <c r="F1490" s="48">
        <f t="shared" si="46"/>
        <v>1</v>
      </c>
      <c r="G1490" s="48">
        <f t="shared" si="47"/>
        <v>2019</v>
      </c>
    </row>
    <row r="1491" spans="1:7" x14ac:dyDescent="0.3">
      <c r="A1491" s="51">
        <v>43494</v>
      </c>
      <c r="B1491">
        <f>SUMIFS(user_list!O:O,user_list!F:F,"&lt;="&amp;A1491,user_list!G:G,"&gt;="&amp;A1491)</f>
        <v>0.81128898635477587</v>
      </c>
      <c r="C1491">
        <f>SUMIFS(user_list!P:P,user_list!F:F,"&lt;="&amp;A1491,user_list!G:G,"&gt;="&amp;A1491)</f>
        <v>2.0899122807017543</v>
      </c>
      <c r="D1491">
        <f>SUMIFS(user_list!O:O,user_list!F:F,"&lt;="&amp;A1491,user_list!G:G,"&gt;="&amp;A1491,user_list!I:I,days!G1491)+SUMIFS(user_list!O:O,user_list!F:F,"&lt;="&amp;A1491,user_list!G:G,"&gt;="&amp;A1491,user_list!I:I,days!G1491-1)</f>
        <v>0</v>
      </c>
      <c r="E1491" s="26">
        <f>COUNTIF(user_list!G:G,A1491)</f>
        <v>0</v>
      </c>
      <c r="F1491" s="48">
        <f t="shared" si="46"/>
        <v>1</v>
      </c>
      <c r="G1491" s="48">
        <f t="shared" si="47"/>
        <v>2019</v>
      </c>
    </row>
    <row r="1492" spans="1:7" x14ac:dyDescent="0.3">
      <c r="A1492" s="51">
        <v>43495</v>
      </c>
      <c r="B1492">
        <f>SUMIFS(user_list!O:O,user_list!F:F,"&lt;="&amp;A1492,user_list!G:G,"&gt;="&amp;A1492)</f>
        <v>0.81128898635477587</v>
      </c>
      <c r="C1492">
        <f>SUMIFS(user_list!P:P,user_list!F:F,"&lt;="&amp;A1492,user_list!G:G,"&gt;="&amp;A1492)</f>
        <v>2.0899122807017543</v>
      </c>
      <c r="D1492">
        <f>SUMIFS(user_list!O:O,user_list!F:F,"&lt;="&amp;A1492,user_list!G:G,"&gt;="&amp;A1492,user_list!I:I,days!G1492)+SUMIFS(user_list!O:O,user_list!F:F,"&lt;="&amp;A1492,user_list!G:G,"&gt;="&amp;A1492,user_list!I:I,days!G1492-1)</f>
        <v>0</v>
      </c>
      <c r="E1492" s="26">
        <f>COUNTIF(user_list!G:G,A1492)</f>
        <v>1</v>
      </c>
      <c r="F1492" s="48">
        <f t="shared" si="46"/>
        <v>1</v>
      </c>
      <c r="G1492" s="48">
        <f t="shared" si="47"/>
        <v>2019</v>
      </c>
    </row>
    <row r="1493" spans="1:7" x14ac:dyDescent="0.3">
      <c r="A1493" s="51">
        <v>43496</v>
      </c>
      <c r="B1493">
        <f>SUMIFS(user_list!O:O,user_list!F:F,"&lt;="&amp;A1493,user_list!G:G,"&gt;="&amp;A1493)</f>
        <v>0.18837231968810911</v>
      </c>
      <c r="C1493">
        <f>SUMIFS(user_list!P:P,user_list!F:F,"&lt;="&amp;A1493,user_list!G:G,"&gt;="&amp;A1493)</f>
        <v>0.46491228070175433</v>
      </c>
      <c r="D1493">
        <f>SUMIFS(user_list!O:O,user_list!F:F,"&lt;="&amp;A1493,user_list!G:G,"&gt;="&amp;A1493,user_list!I:I,days!G1493)+SUMIFS(user_list!O:O,user_list!F:F,"&lt;="&amp;A1493,user_list!G:G,"&gt;="&amp;A1493,user_list!I:I,days!G1493-1)</f>
        <v>0</v>
      </c>
      <c r="E1493" s="26">
        <f>COUNTIF(user_list!G:G,A1493)</f>
        <v>0</v>
      </c>
      <c r="F1493" s="48">
        <f t="shared" si="46"/>
        <v>1</v>
      </c>
      <c r="G1493" s="48">
        <f t="shared" si="47"/>
        <v>2019</v>
      </c>
    </row>
    <row r="1494" spans="1:7" x14ac:dyDescent="0.3">
      <c r="A1494" s="51">
        <v>43497</v>
      </c>
      <c r="B1494">
        <f>SUMIFS(user_list!O:O,user_list!F:F,"&lt;="&amp;A1494,user_list!G:G,"&gt;="&amp;A1494)</f>
        <v>2.3633723196881089</v>
      </c>
      <c r="C1494">
        <f>SUMIFS(user_list!P:P,user_list!F:F,"&lt;="&amp;A1494,user_list!G:G,"&gt;="&amp;A1494)</f>
        <v>2.6524122807017543</v>
      </c>
      <c r="D1494">
        <f>SUMIFS(user_list!O:O,user_list!F:F,"&lt;="&amp;A1494,user_list!G:G,"&gt;="&amp;A1494,user_list!I:I,days!G1494)+SUMIFS(user_list!O:O,user_list!F:F,"&lt;="&amp;A1494,user_list!G:G,"&gt;="&amp;A1494,user_list!I:I,days!G1494-1)</f>
        <v>0</v>
      </c>
      <c r="E1494" s="26">
        <f>COUNTIF(user_list!G:G,A1494)</f>
        <v>1</v>
      </c>
      <c r="F1494" s="48">
        <f t="shared" si="46"/>
        <v>2</v>
      </c>
      <c r="G1494" s="48">
        <f t="shared" si="47"/>
        <v>2019</v>
      </c>
    </row>
    <row r="1495" spans="1:7" x14ac:dyDescent="0.3">
      <c r="A1495" s="51">
        <v>43498</v>
      </c>
      <c r="B1495">
        <f>SUMIFS(user_list!O:O,user_list!F:F,"&lt;="&amp;A1495,user_list!G:G,"&gt;="&amp;A1495)</f>
        <v>0.88003898635477573</v>
      </c>
      <c r="C1495">
        <f>SUMIFS(user_list!P:P,user_list!F:F,"&lt;="&amp;A1495,user_list!G:G,"&gt;="&amp;A1495)</f>
        <v>2.1524122807017543</v>
      </c>
      <c r="D1495">
        <f>SUMIFS(user_list!O:O,user_list!F:F,"&lt;="&amp;A1495,user_list!G:G,"&gt;="&amp;A1495,user_list!I:I,days!G1495)+SUMIFS(user_list!O:O,user_list!F:F,"&lt;="&amp;A1495,user_list!G:G,"&gt;="&amp;A1495,user_list!I:I,days!G1495-1)</f>
        <v>0</v>
      </c>
      <c r="E1495" s="26">
        <f>COUNTIF(user_list!G:G,A1495)</f>
        <v>0</v>
      </c>
      <c r="F1495" s="48">
        <f t="shared" si="46"/>
        <v>2</v>
      </c>
      <c r="G1495" s="48">
        <f t="shared" si="47"/>
        <v>2019</v>
      </c>
    </row>
    <row r="1496" spans="1:7" x14ac:dyDescent="0.3">
      <c r="A1496" s="51">
        <v>43499</v>
      </c>
      <c r="B1496">
        <f>SUMIFS(user_list!O:O,user_list!F:F,"&lt;="&amp;A1496,user_list!G:G,"&gt;="&amp;A1496)</f>
        <v>0.88003898635477573</v>
      </c>
      <c r="C1496">
        <f>SUMIFS(user_list!P:P,user_list!F:F,"&lt;="&amp;A1496,user_list!G:G,"&gt;="&amp;A1496)</f>
        <v>2.1524122807017543</v>
      </c>
      <c r="D1496">
        <f>SUMIFS(user_list!O:O,user_list!F:F,"&lt;="&amp;A1496,user_list!G:G,"&gt;="&amp;A1496,user_list!I:I,days!G1496)+SUMIFS(user_list!O:O,user_list!F:F,"&lt;="&amp;A1496,user_list!G:G,"&gt;="&amp;A1496,user_list!I:I,days!G1496-1)</f>
        <v>0</v>
      </c>
      <c r="E1496" s="26">
        <f>COUNTIF(user_list!G:G,A1496)</f>
        <v>0</v>
      </c>
      <c r="F1496" s="48">
        <f t="shared" si="46"/>
        <v>2</v>
      </c>
      <c r="G1496" s="48">
        <f t="shared" si="47"/>
        <v>2019</v>
      </c>
    </row>
    <row r="1497" spans="1:7" x14ac:dyDescent="0.3">
      <c r="A1497" s="51">
        <v>43500</v>
      </c>
      <c r="B1497">
        <f>SUMIFS(user_list!O:O,user_list!F:F,"&lt;="&amp;A1497,user_list!G:G,"&gt;="&amp;A1497)</f>
        <v>0.88003898635477573</v>
      </c>
      <c r="C1497">
        <f>SUMIFS(user_list!P:P,user_list!F:F,"&lt;="&amp;A1497,user_list!G:G,"&gt;="&amp;A1497)</f>
        <v>2.1524122807017543</v>
      </c>
      <c r="D1497">
        <f>SUMIFS(user_list!O:O,user_list!F:F,"&lt;="&amp;A1497,user_list!G:G,"&gt;="&amp;A1497,user_list!I:I,days!G1497)+SUMIFS(user_list!O:O,user_list!F:F,"&lt;="&amp;A1497,user_list!G:G,"&gt;="&amp;A1497,user_list!I:I,days!G1497-1)</f>
        <v>0</v>
      </c>
      <c r="E1497" s="26">
        <f>COUNTIF(user_list!G:G,A1497)</f>
        <v>0</v>
      </c>
      <c r="F1497" s="48">
        <f t="shared" si="46"/>
        <v>2</v>
      </c>
      <c r="G1497" s="48">
        <f t="shared" si="47"/>
        <v>2019</v>
      </c>
    </row>
    <row r="1498" spans="1:7" x14ac:dyDescent="0.3">
      <c r="A1498" s="51">
        <v>43501</v>
      </c>
      <c r="B1498">
        <f>SUMIFS(user_list!O:O,user_list!F:F,"&lt;="&amp;A1498,user_list!G:G,"&gt;="&amp;A1498)</f>
        <v>0.88003898635477573</v>
      </c>
      <c r="C1498">
        <f>SUMIFS(user_list!P:P,user_list!F:F,"&lt;="&amp;A1498,user_list!G:G,"&gt;="&amp;A1498)</f>
        <v>2.1524122807017543</v>
      </c>
      <c r="D1498">
        <f>SUMIFS(user_list!O:O,user_list!F:F,"&lt;="&amp;A1498,user_list!G:G,"&gt;="&amp;A1498,user_list!I:I,days!G1498)+SUMIFS(user_list!O:O,user_list!F:F,"&lt;="&amp;A1498,user_list!G:G,"&gt;="&amp;A1498,user_list!I:I,days!G1498-1)</f>
        <v>0</v>
      </c>
      <c r="E1498" s="26">
        <f>COUNTIF(user_list!G:G,A1498)</f>
        <v>0</v>
      </c>
      <c r="F1498" s="48">
        <f t="shared" si="46"/>
        <v>2</v>
      </c>
      <c r="G1498" s="48">
        <f t="shared" si="47"/>
        <v>2019</v>
      </c>
    </row>
    <row r="1499" spans="1:7" x14ac:dyDescent="0.3">
      <c r="A1499" s="51">
        <v>43502</v>
      </c>
      <c r="B1499">
        <f>SUMIFS(user_list!O:O,user_list!F:F,"&lt;="&amp;A1499,user_list!G:G,"&gt;="&amp;A1499)</f>
        <v>0.88003898635477573</v>
      </c>
      <c r="C1499">
        <f>SUMIFS(user_list!P:P,user_list!F:F,"&lt;="&amp;A1499,user_list!G:G,"&gt;="&amp;A1499)</f>
        <v>2.1524122807017543</v>
      </c>
      <c r="D1499">
        <f>SUMIFS(user_list!O:O,user_list!F:F,"&lt;="&amp;A1499,user_list!G:G,"&gt;="&amp;A1499,user_list!I:I,days!G1499)+SUMIFS(user_list!O:O,user_list!F:F,"&lt;="&amp;A1499,user_list!G:G,"&gt;="&amp;A1499,user_list!I:I,days!G1499-1)</f>
        <v>0</v>
      </c>
      <c r="E1499" s="26">
        <f>COUNTIF(user_list!G:G,A1499)</f>
        <v>0</v>
      </c>
      <c r="F1499" s="48">
        <f t="shared" si="46"/>
        <v>2</v>
      </c>
      <c r="G1499" s="48">
        <f t="shared" si="47"/>
        <v>2019</v>
      </c>
    </row>
    <row r="1500" spans="1:7" x14ac:dyDescent="0.3">
      <c r="A1500" s="51">
        <v>43503</v>
      </c>
      <c r="B1500">
        <f>SUMIFS(user_list!O:O,user_list!F:F,"&lt;="&amp;A1500,user_list!G:G,"&gt;="&amp;A1500)</f>
        <v>0.88003898635477573</v>
      </c>
      <c r="C1500">
        <f>SUMIFS(user_list!P:P,user_list!F:F,"&lt;="&amp;A1500,user_list!G:G,"&gt;="&amp;A1500)</f>
        <v>2.1524122807017543</v>
      </c>
      <c r="D1500">
        <f>SUMIFS(user_list!O:O,user_list!F:F,"&lt;="&amp;A1500,user_list!G:G,"&gt;="&amp;A1500,user_list!I:I,days!G1500)+SUMIFS(user_list!O:O,user_list!F:F,"&lt;="&amp;A1500,user_list!G:G,"&gt;="&amp;A1500,user_list!I:I,days!G1500-1)</f>
        <v>0</v>
      </c>
      <c r="E1500" s="26">
        <f>COUNTIF(user_list!G:G,A1500)</f>
        <v>0</v>
      </c>
      <c r="F1500" s="48">
        <f t="shared" si="46"/>
        <v>2</v>
      </c>
      <c r="G1500" s="48">
        <f t="shared" si="47"/>
        <v>2019</v>
      </c>
    </row>
    <row r="1501" spans="1:7" x14ac:dyDescent="0.3">
      <c r="A1501" s="51">
        <v>43504</v>
      </c>
      <c r="B1501">
        <f>SUMIFS(user_list!O:O,user_list!F:F,"&lt;="&amp;A1501,user_list!G:G,"&gt;="&amp;A1501)</f>
        <v>0.88003898635477573</v>
      </c>
      <c r="C1501">
        <f>SUMIFS(user_list!P:P,user_list!F:F,"&lt;="&amp;A1501,user_list!G:G,"&gt;="&amp;A1501)</f>
        <v>2.1524122807017543</v>
      </c>
      <c r="D1501">
        <f>SUMIFS(user_list!O:O,user_list!F:F,"&lt;="&amp;A1501,user_list!G:G,"&gt;="&amp;A1501,user_list!I:I,days!G1501)+SUMIFS(user_list!O:O,user_list!F:F,"&lt;="&amp;A1501,user_list!G:G,"&gt;="&amp;A1501,user_list!I:I,days!G1501-1)</f>
        <v>0</v>
      </c>
      <c r="E1501" s="26">
        <f>COUNTIF(user_list!G:G,A1501)</f>
        <v>0</v>
      </c>
      <c r="F1501" s="48">
        <f t="shared" si="46"/>
        <v>2</v>
      </c>
      <c r="G1501" s="48">
        <f t="shared" si="47"/>
        <v>2019</v>
      </c>
    </row>
    <row r="1502" spans="1:7" x14ac:dyDescent="0.3">
      <c r="A1502" s="51">
        <v>43505</v>
      </c>
      <c r="B1502">
        <f>SUMIFS(user_list!O:O,user_list!F:F,"&lt;="&amp;A1502,user_list!G:G,"&gt;="&amp;A1502)</f>
        <v>2.7821585008272316</v>
      </c>
      <c r="C1502">
        <f>SUMIFS(user_list!P:P,user_list!F:F,"&lt;="&amp;A1502,user_list!G:G,"&gt;="&amp;A1502)</f>
        <v>6.9059136812619775</v>
      </c>
      <c r="D1502">
        <f>SUMIFS(user_list!O:O,user_list!F:F,"&lt;="&amp;A1502,user_list!G:G,"&gt;="&amp;A1502,user_list!I:I,days!G1502)+SUMIFS(user_list!O:O,user_list!F:F,"&lt;="&amp;A1502,user_list!G:G,"&gt;="&amp;A1502,user_list!I:I,days!G1502-1)</f>
        <v>0</v>
      </c>
      <c r="E1502" s="26">
        <f>COUNTIF(user_list!G:G,A1502)</f>
        <v>0</v>
      </c>
      <c r="F1502" s="48">
        <f t="shared" si="46"/>
        <v>2</v>
      </c>
      <c r="G1502" s="48">
        <f t="shared" si="47"/>
        <v>2019</v>
      </c>
    </row>
    <row r="1503" spans="1:7" x14ac:dyDescent="0.3">
      <c r="A1503" s="51">
        <v>43506</v>
      </c>
      <c r="B1503">
        <f>SUMIFS(user_list!O:O,user_list!F:F,"&lt;="&amp;A1503,user_list!G:G,"&gt;="&amp;A1503)</f>
        <v>2.7821585008272316</v>
      </c>
      <c r="C1503">
        <f>SUMIFS(user_list!P:P,user_list!F:F,"&lt;="&amp;A1503,user_list!G:G,"&gt;="&amp;A1503)</f>
        <v>6.9059136812619775</v>
      </c>
      <c r="D1503">
        <f>SUMIFS(user_list!O:O,user_list!F:F,"&lt;="&amp;A1503,user_list!G:G,"&gt;="&amp;A1503,user_list!I:I,days!G1503)+SUMIFS(user_list!O:O,user_list!F:F,"&lt;="&amp;A1503,user_list!G:G,"&gt;="&amp;A1503,user_list!I:I,days!G1503-1)</f>
        <v>0</v>
      </c>
      <c r="E1503" s="26">
        <f>COUNTIF(user_list!G:G,A1503)</f>
        <v>0</v>
      </c>
      <c r="F1503" s="48">
        <f t="shared" si="46"/>
        <v>2</v>
      </c>
      <c r="G1503" s="48">
        <f t="shared" si="47"/>
        <v>2019</v>
      </c>
    </row>
    <row r="1504" spans="1:7" x14ac:dyDescent="0.3">
      <c r="A1504" s="51">
        <v>43507</v>
      </c>
      <c r="B1504">
        <f>SUMIFS(user_list!O:O,user_list!F:F,"&lt;="&amp;A1504,user_list!G:G,"&gt;="&amp;A1504)</f>
        <v>2.7821585008272316</v>
      </c>
      <c r="C1504">
        <f>SUMIFS(user_list!P:P,user_list!F:F,"&lt;="&amp;A1504,user_list!G:G,"&gt;="&amp;A1504)</f>
        <v>6.9059136812619775</v>
      </c>
      <c r="D1504">
        <f>SUMIFS(user_list!O:O,user_list!F:F,"&lt;="&amp;A1504,user_list!G:G,"&gt;="&amp;A1504,user_list!I:I,days!G1504)+SUMIFS(user_list!O:O,user_list!F:F,"&lt;="&amp;A1504,user_list!G:G,"&gt;="&amp;A1504,user_list!I:I,days!G1504-1)</f>
        <v>0</v>
      </c>
      <c r="E1504" s="26">
        <f>COUNTIF(user_list!G:G,A1504)</f>
        <v>0</v>
      </c>
      <c r="F1504" s="48">
        <f t="shared" si="46"/>
        <v>2</v>
      </c>
      <c r="G1504" s="48">
        <f t="shared" si="47"/>
        <v>2019</v>
      </c>
    </row>
    <row r="1505" spans="1:7" x14ac:dyDescent="0.3">
      <c r="A1505" s="51">
        <v>43508</v>
      </c>
      <c r="B1505">
        <f>SUMIFS(user_list!O:O,user_list!F:F,"&lt;="&amp;A1505,user_list!G:G,"&gt;="&amp;A1505)</f>
        <v>2.7821585008272316</v>
      </c>
      <c r="C1505">
        <f>SUMIFS(user_list!P:P,user_list!F:F,"&lt;="&amp;A1505,user_list!G:G,"&gt;="&amp;A1505)</f>
        <v>6.9059136812619775</v>
      </c>
      <c r="D1505">
        <f>SUMIFS(user_list!O:O,user_list!F:F,"&lt;="&amp;A1505,user_list!G:G,"&gt;="&amp;A1505,user_list!I:I,days!G1505)+SUMIFS(user_list!O:O,user_list!F:F,"&lt;="&amp;A1505,user_list!G:G,"&gt;="&amp;A1505,user_list!I:I,days!G1505-1)</f>
        <v>0</v>
      </c>
      <c r="E1505" s="26">
        <f>COUNTIF(user_list!G:G,A1505)</f>
        <v>0</v>
      </c>
      <c r="F1505" s="48">
        <f t="shared" si="46"/>
        <v>2</v>
      </c>
      <c r="G1505" s="48">
        <f t="shared" si="47"/>
        <v>2019</v>
      </c>
    </row>
    <row r="1506" spans="1:7" x14ac:dyDescent="0.3">
      <c r="A1506" s="51">
        <v>43509</v>
      </c>
      <c r="B1506">
        <f>SUMIFS(user_list!O:O,user_list!F:F,"&lt;="&amp;A1506,user_list!G:G,"&gt;="&amp;A1506)</f>
        <v>2.7821585008272316</v>
      </c>
      <c r="C1506">
        <f>SUMIFS(user_list!P:P,user_list!F:F,"&lt;="&amp;A1506,user_list!G:G,"&gt;="&amp;A1506)</f>
        <v>6.9059136812619775</v>
      </c>
      <c r="D1506">
        <f>SUMIFS(user_list!O:O,user_list!F:F,"&lt;="&amp;A1506,user_list!G:G,"&gt;="&amp;A1506,user_list!I:I,days!G1506)+SUMIFS(user_list!O:O,user_list!F:F,"&lt;="&amp;A1506,user_list!G:G,"&gt;="&amp;A1506,user_list!I:I,days!G1506-1)</f>
        <v>0</v>
      </c>
      <c r="E1506" s="26">
        <f>COUNTIF(user_list!G:G,A1506)</f>
        <v>1</v>
      </c>
      <c r="F1506" s="48">
        <f t="shared" si="46"/>
        <v>2</v>
      </c>
      <c r="G1506" s="48">
        <f t="shared" si="47"/>
        <v>2019</v>
      </c>
    </row>
    <row r="1507" spans="1:7" x14ac:dyDescent="0.3">
      <c r="A1507" s="51">
        <v>43510</v>
      </c>
      <c r="B1507">
        <f>SUMIFS(user_list!O:O,user_list!F:F,"&lt;="&amp;A1507,user_list!G:G,"&gt;="&amp;A1507)</f>
        <v>2.5654918341605648</v>
      </c>
      <c r="C1507">
        <f>SUMIFS(user_list!P:P,user_list!F:F,"&lt;="&amp;A1507,user_list!G:G,"&gt;="&amp;A1507)</f>
        <v>6.4059136812619775</v>
      </c>
      <c r="D1507">
        <f>SUMIFS(user_list!O:O,user_list!F:F,"&lt;="&amp;A1507,user_list!G:G,"&gt;="&amp;A1507,user_list!I:I,days!G1507)+SUMIFS(user_list!O:O,user_list!F:F,"&lt;="&amp;A1507,user_list!G:G,"&gt;="&amp;A1507,user_list!I:I,days!G1507-1)</f>
        <v>0</v>
      </c>
      <c r="E1507" s="26">
        <f>COUNTIF(user_list!G:G,A1507)</f>
        <v>0</v>
      </c>
      <c r="F1507" s="48">
        <f t="shared" si="46"/>
        <v>2</v>
      </c>
      <c r="G1507" s="48">
        <f t="shared" si="47"/>
        <v>2019</v>
      </c>
    </row>
    <row r="1508" spans="1:7" x14ac:dyDescent="0.3">
      <c r="A1508" s="51">
        <v>43511</v>
      </c>
      <c r="B1508">
        <f>SUMIFS(user_list!O:O,user_list!F:F,"&lt;="&amp;A1508,user_list!G:G,"&gt;="&amp;A1508)</f>
        <v>3.3654918341605651</v>
      </c>
      <c r="C1508">
        <f>SUMIFS(user_list!P:P,user_list!F:F,"&lt;="&amp;A1508,user_list!G:G,"&gt;="&amp;A1508)</f>
        <v>8.4059136812619766</v>
      </c>
      <c r="D1508">
        <f>SUMIFS(user_list!O:O,user_list!F:F,"&lt;="&amp;A1508,user_list!G:G,"&gt;="&amp;A1508,user_list!I:I,days!G1508)+SUMIFS(user_list!O:O,user_list!F:F,"&lt;="&amp;A1508,user_list!G:G,"&gt;="&amp;A1508,user_list!I:I,days!G1508-1)</f>
        <v>0</v>
      </c>
      <c r="E1508" s="26">
        <f>COUNTIF(user_list!G:G,A1508)</f>
        <v>3</v>
      </c>
      <c r="F1508" s="48">
        <f t="shared" si="46"/>
        <v>2</v>
      </c>
      <c r="G1508" s="48">
        <f t="shared" si="47"/>
        <v>2019</v>
      </c>
    </row>
    <row r="1509" spans="1:7" x14ac:dyDescent="0.3">
      <c r="A1509" s="51">
        <v>43512</v>
      </c>
      <c r="B1509">
        <f>SUMIFS(user_list!O:O,user_list!F:F,"&lt;="&amp;A1509,user_list!G:G,"&gt;="&amp;A1509)</f>
        <v>1.079777548446279</v>
      </c>
      <c r="C1509">
        <f>SUMIFS(user_list!P:P,user_list!F:F,"&lt;="&amp;A1509,user_list!G:G,"&gt;="&amp;A1509)</f>
        <v>2.6916279669762639</v>
      </c>
      <c r="D1509">
        <f>SUMIFS(user_list!O:O,user_list!F:F,"&lt;="&amp;A1509,user_list!G:G,"&gt;="&amp;A1509,user_list!I:I,days!G1509)+SUMIFS(user_list!O:O,user_list!F:F,"&lt;="&amp;A1509,user_list!G:G,"&gt;="&amp;A1509,user_list!I:I,days!G1509-1)</f>
        <v>0</v>
      </c>
      <c r="E1509" s="26">
        <f>COUNTIF(user_list!G:G,A1509)</f>
        <v>1</v>
      </c>
      <c r="F1509" s="48">
        <f t="shared" si="46"/>
        <v>2</v>
      </c>
      <c r="G1509" s="48">
        <f t="shared" si="47"/>
        <v>2019</v>
      </c>
    </row>
    <row r="1510" spans="1:7" x14ac:dyDescent="0.3">
      <c r="A1510" s="51">
        <v>43513</v>
      </c>
      <c r="B1510">
        <f>SUMIFS(user_list!O:O,user_list!F:F,"&lt;="&amp;A1510,user_list!G:G,"&gt;="&amp;A1510)</f>
        <v>0.60477754844627896</v>
      </c>
      <c r="C1510">
        <f>SUMIFS(user_list!P:P,user_list!F:F,"&lt;="&amp;A1510,user_list!G:G,"&gt;="&amp;A1510)</f>
        <v>1.5041279669762642</v>
      </c>
      <c r="D1510">
        <f>SUMIFS(user_list!O:O,user_list!F:F,"&lt;="&amp;A1510,user_list!G:G,"&gt;="&amp;A1510,user_list!I:I,days!G1510)+SUMIFS(user_list!O:O,user_list!F:F,"&lt;="&amp;A1510,user_list!G:G,"&gt;="&amp;A1510,user_list!I:I,days!G1510-1)</f>
        <v>0</v>
      </c>
      <c r="E1510" s="26">
        <f>COUNTIF(user_list!G:G,A1510)</f>
        <v>0</v>
      </c>
      <c r="F1510" s="48">
        <f t="shared" si="46"/>
        <v>2</v>
      </c>
      <c r="G1510" s="48">
        <f t="shared" si="47"/>
        <v>2019</v>
      </c>
    </row>
    <row r="1511" spans="1:7" x14ac:dyDescent="0.3">
      <c r="A1511" s="51">
        <v>43514</v>
      </c>
      <c r="B1511">
        <f>SUMIFS(user_list!O:O,user_list!F:F,"&lt;="&amp;A1511,user_list!G:G,"&gt;="&amp;A1511)</f>
        <v>0.60477754844627896</v>
      </c>
      <c r="C1511">
        <f>SUMIFS(user_list!P:P,user_list!F:F,"&lt;="&amp;A1511,user_list!G:G,"&gt;="&amp;A1511)</f>
        <v>1.5041279669762642</v>
      </c>
      <c r="D1511">
        <f>SUMIFS(user_list!O:O,user_list!F:F,"&lt;="&amp;A1511,user_list!G:G,"&gt;="&amp;A1511,user_list!I:I,days!G1511)+SUMIFS(user_list!O:O,user_list!F:F,"&lt;="&amp;A1511,user_list!G:G,"&gt;="&amp;A1511,user_list!I:I,days!G1511-1)</f>
        <v>0</v>
      </c>
      <c r="E1511" s="26">
        <f>COUNTIF(user_list!G:G,A1511)</f>
        <v>0</v>
      </c>
      <c r="F1511" s="48">
        <f t="shared" si="46"/>
        <v>2</v>
      </c>
      <c r="G1511" s="48">
        <f t="shared" si="47"/>
        <v>2019</v>
      </c>
    </row>
    <row r="1512" spans="1:7" x14ac:dyDescent="0.3">
      <c r="A1512" s="51">
        <v>43515</v>
      </c>
      <c r="B1512">
        <f>SUMIFS(user_list!O:O,user_list!F:F,"&lt;="&amp;A1512,user_list!G:G,"&gt;="&amp;A1512)</f>
        <v>0.60477754844627896</v>
      </c>
      <c r="C1512">
        <f>SUMIFS(user_list!P:P,user_list!F:F,"&lt;="&amp;A1512,user_list!G:G,"&gt;="&amp;A1512)</f>
        <v>1.5041279669762642</v>
      </c>
      <c r="D1512">
        <f>SUMIFS(user_list!O:O,user_list!F:F,"&lt;="&amp;A1512,user_list!G:G,"&gt;="&amp;A1512,user_list!I:I,days!G1512)+SUMIFS(user_list!O:O,user_list!F:F,"&lt;="&amp;A1512,user_list!G:G,"&gt;="&amp;A1512,user_list!I:I,days!G1512-1)</f>
        <v>0</v>
      </c>
      <c r="E1512" s="26">
        <f>COUNTIF(user_list!G:G,A1512)</f>
        <v>0</v>
      </c>
      <c r="F1512" s="48">
        <f t="shared" si="46"/>
        <v>2</v>
      </c>
      <c r="G1512" s="48">
        <f t="shared" si="47"/>
        <v>2019</v>
      </c>
    </row>
    <row r="1513" spans="1:7" x14ac:dyDescent="0.3">
      <c r="A1513" s="51">
        <v>43516</v>
      </c>
      <c r="B1513">
        <f>SUMIFS(user_list!O:O,user_list!F:F,"&lt;="&amp;A1513,user_list!G:G,"&gt;="&amp;A1513)</f>
        <v>0.60477754844627896</v>
      </c>
      <c r="C1513">
        <f>SUMIFS(user_list!P:P,user_list!F:F,"&lt;="&amp;A1513,user_list!G:G,"&gt;="&amp;A1513)</f>
        <v>1.5041279669762642</v>
      </c>
      <c r="D1513">
        <f>SUMIFS(user_list!O:O,user_list!F:F,"&lt;="&amp;A1513,user_list!G:G,"&gt;="&amp;A1513,user_list!I:I,days!G1513)+SUMIFS(user_list!O:O,user_list!F:F,"&lt;="&amp;A1513,user_list!G:G,"&gt;="&amp;A1513,user_list!I:I,days!G1513-1)</f>
        <v>0</v>
      </c>
      <c r="E1513" s="26">
        <f>COUNTIF(user_list!G:G,A1513)</f>
        <v>0</v>
      </c>
      <c r="F1513" s="48">
        <f t="shared" si="46"/>
        <v>2</v>
      </c>
      <c r="G1513" s="48">
        <f t="shared" si="47"/>
        <v>2019</v>
      </c>
    </row>
    <row r="1514" spans="1:7" x14ac:dyDescent="0.3">
      <c r="A1514" s="51">
        <v>43517</v>
      </c>
      <c r="B1514">
        <f>SUMIFS(user_list!O:O,user_list!F:F,"&lt;="&amp;A1514,user_list!G:G,"&gt;="&amp;A1514)</f>
        <v>0.60477754844627896</v>
      </c>
      <c r="C1514">
        <f>SUMIFS(user_list!P:P,user_list!F:F,"&lt;="&amp;A1514,user_list!G:G,"&gt;="&amp;A1514)</f>
        <v>1.5041279669762642</v>
      </c>
      <c r="D1514">
        <f>SUMIFS(user_list!O:O,user_list!F:F,"&lt;="&amp;A1514,user_list!G:G,"&gt;="&amp;A1514,user_list!I:I,days!G1514)+SUMIFS(user_list!O:O,user_list!F:F,"&lt;="&amp;A1514,user_list!G:G,"&gt;="&amp;A1514,user_list!I:I,days!G1514-1)</f>
        <v>0</v>
      </c>
      <c r="E1514" s="26">
        <f>COUNTIF(user_list!G:G,A1514)</f>
        <v>0</v>
      </c>
      <c r="F1514" s="48">
        <f t="shared" si="46"/>
        <v>2</v>
      </c>
      <c r="G1514" s="48">
        <f t="shared" si="47"/>
        <v>2019</v>
      </c>
    </row>
    <row r="1515" spans="1:7" x14ac:dyDescent="0.3">
      <c r="A1515" s="51">
        <v>43518</v>
      </c>
      <c r="B1515">
        <f>SUMIFS(user_list!O:O,user_list!F:F,"&lt;="&amp;A1515,user_list!G:G,"&gt;="&amp;A1515)</f>
        <v>0.60477754844627896</v>
      </c>
      <c r="C1515">
        <f>SUMIFS(user_list!P:P,user_list!F:F,"&lt;="&amp;A1515,user_list!G:G,"&gt;="&amp;A1515)</f>
        <v>1.5041279669762642</v>
      </c>
      <c r="D1515">
        <f>SUMIFS(user_list!O:O,user_list!F:F,"&lt;="&amp;A1515,user_list!G:G,"&gt;="&amp;A1515,user_list!I:I,days!G1515)+SUMIFS(user_list!O:O,user_list!F:F,"&lt;="&amp;A1515,user_list!G:G,"&gt;="&amp;A1515,user_list!I:I,days!G1515-1)</f>
        <v>0</v>
      </c>
      <c r="E1515" s="26">
        <f>COUNTIF(user_list!G:G,A1515)</f>
        <v>0</v>
      </c>
      <c r="F1515" s="48">
        <f t="shared" si="46"/>
        <v>2</v>
      </c>
      <c r="G1515" s="48">
        <f t="shared" si="47"/>
        <v>2019</v>
      </c>
    </row>
    <row r="1516" spans="1:7" x14ac:dyDescent="0.3">
      <c r="A1516" s="51">
        <v>43519</v>
      </c>
      <c r="B1516">
        <f>SUMIFS(user_list!O:O,user_list!F:F,"&lt;="&amp;A1516,user_list!G:G,"&gt;="&amp;A1516)</f>
        <v>0.60477754844627896</v>
      </c>
      <c r="C1516">
        <f>SUMIFS(user_list!P:P,user_list!F:F,"&lt;="&amp;A1516,user_list!G:G,"&gt;="&amp;A1516)</f>
        <v>1.5041279669762642</v>
      </c>
      <c r="D1516">
        <f>SUMIFS(user_list!O:O,user_list!F:F,"&lt;="&amp;A1516,user_list!G:G,"&gt;="&amp;A1516,user_list!I:I,days!G1516)+SUMIFS(user_list!O:O,user_list!F:F,"&lt;="&amp;A1516,user_list!G:G,"&gt;="&amp;A1516,user_list!I:I,days!G1516-1)</f>
        <v>0</v>
      </c>
      <c r="E1516" s="26">
        <f>COUNTIF(user_list!G:G,A1516)</f>
        <v>0</v>
      </c>
      <c r="F1516" s="48">
        <f t="shared" si="46"/>
        <v>2</v>
      </c>
      <c r="G1516" s="48">
        <f t="shared" si="47"/>
        <v>2019</v>
      </c>
    </row>
    <row r="1517" spans="1:7" x14ac:dyDescent="0.3">
      <c r="A1517" s="51">
        <v>43520</v>
      </c>
      <c r="B1517">
        <f>SUMIFS(user_list!O:O,user_list!F:F,"&lt;="&amp;A1517,user_list!G:G,"&gt;="&amp;A1517)</f>
        <v>0.60477754844627896</v>
      </c>
      <c r="C1517">
        <f>SUMIFS(user_list!P:P,user_list!F:F,"&lt;="&amp;A1517,user_list!G:G,"&gt;="&amp;A1517)</f>
        <v>1.5041279669762642</v>
      </c>
      <c r="D1517">
        <f>SUMIFS(user_list!O:O,user_list!F:F,"&lt;="&amp;A1517,user_list!G:G,"&gt;="&amp;A1517,user_list!I:I,days!G1517)+SUMIFS(user_list!O:O,user_list!F:F,"&lt;="&amp;A1517,user_list!G:G,"&gt;="&amp;A1517,user_list!I:I,days!G1517-1)</f>
        <v>0</v>
      </c>
      <c r="E1517" s="26">
        <f>COUNTIF(user_list!G:G,A1517)</f>
        <v>0</v>
      </c>
      <c r="F1517" s="48">
        <f t="shared" si="46"/>
        <v>2</v>
      </c>
      <c r="G1517" s="48">
        <f t="shared" si="47"/>
        <v>2019</v>
      </c>
    </row>
    <row r="1518" spans="1:7" x14ac:dyDescent="0.3">
      <c r="A1518" s="51">
        <v>43521</v>
      </c>
      <c r="B1518">
        <f>SUMIFS(user_list!O:O,user_list!F:F,"&lt;="&amp;A1518,user_list!G:G,"&gt;="&amp;A1518)</f>
        <v>0.60477754844627896</v>
      </c>
      <c r="C1518">
        <f>SUMIFS(user_list!P:P,user_list!F:F,"&lt;="&amp;A1518,user_list!G:G,"&gt;="&amp;A1518)</f>
        <v>1.5041279669762642</v>
      </c>
      <c r="D1518">
        <f>SUMIFS(user_list!O:O,user_list!F:F,"&lt;="&amp;A1518,user_list!G:G,"&gt;="&amp;A1518,user_list!I:I,days!G1518)+SUMIFS(user_list!O:O,user_list!F:F,"&lt;="&amp;A1518,user_list!G:G,"&gt;="&amp;A1518,user_list!I:I,days!G1518-1)</f>
        <v>0</v>
      </c>
      <c r="E1518" s="26">
        <f>COUNTIF(user_list!G:G,A1518)</f>
        <v>0</v>
      </c>
      <c r="F1518" s="48">
        <f t="shared" si="46"/>
        <v>2</v>
      </c>
      <c r="G1518" s="48">
        <f t="shared" si="47"/>
        <v>2019</v>
      </c>
    </row>
    <row r="1519" spans="1:7" x14ac:dyDescent="0.3">
      <c r="A1519" s="51">
        <v>43522</v>
      </c>
      <c r="B1519">
        <f>SUMIFS(user_list!O:O,user_list!F:F,"&lt;="&amp;A1519,user_list!G:G,"&gt;="&amp;A1519)</f>
        <v>0.60477754844627896</v>
      </c>
      <c r="C1519">
        <f>SUMIFS(user_list!P:P,user_list!F:F,"&lt;="&amp;A1519,user_list!G:G,"&gt;="&amp;A1519)</f>
        <v>1.5041279669762642</v>
      </c>
      <c r="D1519">
        <f>SUMIFS(user_list!O:O,user_list!F:F,"&lt;="&amp;A1519,user_list!G:G,"&gt;="&amp;A1519,user_list!I:I,days!G1519)+SUMIFS(user_list!O:O,user_list!F:F,"&lt;="&amp;A1519,user_list!G:G,"&gt;="&amp;A1519,user_list!I:I,days!G1519-1)</f>
        <v>0</v>
      </c>
      <c r="E1519" s="26">
        <f>COUNTIF(user_list!G:G,A1519)</f>
        <v>0</v>
      </c>
      <c r="F1519" s="48">
        <f t="shared" si="46"/>
        <v>2</v>
      </c>
      <c r="G1519" s="48">
        <f t="shared" si="47"/>
        <v>2019</v>
      </c>
    </row>
    <row r="1520" spans="1:7" x14ac:dyDescent="0.3">
      <c r="A1520" s="51">
        <v>43523</v>
      </c>
      <c r="B1520">
        <f>SUMIFS(user_list!O:O,user_list!F:F,"&lt;="&amp;A1520,user_list!G:G,"&gt;="&amp;A1520)</f>
        <v>0.60477754844627896</v>
      </c>
      <c r="C1520">
        <f>SUMIFS(user_list!P:P,user_list!F:F,"&lt;="&amp;A1520,user_list!G:G,"&gt;="&amp;A1520)</f>
        <v>1.5041279669762642</v>
      </c>
      <c r="D1520">
        <f>SUMIFS(user_list!O:O,user_list!F:F,"&lt;="&amp;A1520,user_list!G:G,"&gt;="&amp;A1520,user_list!I:I,days!G1520)+SUMIFS(user_list!O:O,user_list!F:F,"&lt;="&amp;A1520,user_list!G:G,"&gt;="&amp;A1520,user_list!I:I,days!G1520-1)</f>
        <v>0</v>
      </c>
      <c r="E1520" s="26">
        <f>COUNTIF(user_list!G:G,A1520)</f>
        <v>0</v>
      </c>
      <c r="F1520" s="48">
        <f t="shared" si="46"/>
        <v>2</v>
      </c>
      <c r="G1520" s="48">
        <f t="shared" si="47"/>
        <v>2019</v>
      </c>
    </row>
    <row r="1521" spans="1:7" x14ac:dyDescent="0.3">
      <c r="A1521" s="51">
        <v>43524</v>
      </c>
      <c r="B1521">
        <f>SUMIFS(user_list!O:O,user_list!F:F,"&lt;="&amp;A1521,user_list!G:G,"&gt;="&amp;A1521)</f>
        <v>0.60477754844627896</v>
      </c>
      <c r="C1521">
        <f>SUMIFS(user_list!P:P,user_list!F:F,"&lt;="&amp;A1521,user_list!G:G,"&gt;="&amp;A1521)</f>
        <v>1.5041279669762642</v>
      </c>
      <c r="D1521">
        <f>SUMIFS(user_list!O:O,user_list!F:F,"&lt;="&amp;A1521,user_list!G:G,"&gt;="&amp;A1521,user_list!I:I,days!G1521)+SUMIFS(user_list!O:O,user_list!F:F,"&lt;="&amp;A1521,user_list!G:G,"&gt;="&amp;A1521,user_list!I:I,days!G1521-1)</f>
        <v>0</v>
      </c>
      <c r="E1521" s="26">
        <f>COUNTIF(user_list!G:G,A1521)</f>
        <v>0</v>
      </c>
      <c r="F1521" s="48">
        <f t="shared" si="46"/>
        <v>2</v>
      </c>
      <c r="G1521" s="48">
        <f t="shared" si="47"/>
        <v>2019</v>
      </c>
    </row>
    <row r="1522" spans="1:7" x14ac:dyDescent="0.3">
      <c r="A1522" s="51">
        <v>43525</v>
      </c>
      <c r="B1522">
        <f>SUMIFS(user_list!O:O,user_list!F:F,"&lt;="&amp;A1522,user_list!G:G,"&gt;="&amp;A1522)</f>
        <v>2.4656009611446916</v>
      </c>
      <c r="C1522">
        <f>SUMIFS(user_list!P:P,user_list!F:F,"&lt;="&amp;A1522,user_list!G:G,"&gt;="&amp;A1522)</f>
        <v>4.9922232050715021</v>
      </c>
      <c r="D1522">
        <f>SUMIFS(user_list!O:O,user_list!F:F,"&lt;="&amp;A1522,user_list!G:G,"&gt;="&amp;A1522,user_list!I:I,days!G1522)+SUMIFS(user_list!O:O,user_list!F:F,"&lt;="&amp;A1522,user_list!G:G,"&gt;="&amp;A1522,user_list!I:I,days!G1522-1)</f>
        <v>0</v>
      </c>
      <c r="E1522" s="26">
        <f>COUNTIF(user_list!G:G,A1522)</f>
        <v>3</v>
      </c>
      <c r="F1522" s="48">
        <f t="shared" si="46"/>
        <v>3</v>
      </c>
      <c r="G1522" s="48">
        <f t="shared" si="47"/>
        <v>2019</v>
      </c>
    </row>
    <row r="1523" spans="1:7" x14ac:dyDescent="0.3">
      <c r="A1523" s="51">
        <v>43526</v>
      </c>
      <c r="B1523">
        <f>SUMIFS(user_list!O:O,user_list!F:F,"&lt;="&amp;A1523,user_list!G:G,"&gt;="&amp;A1523)</f>
        <v>1.9234713315150622</v>
      </c>
      <c r="C1523">
        <f>SUMIFS(user_list!P:P,user_list!F:F,"&lt;="&amp;A1523,user_list!G:G,"&gt;="&amp;A1523)</f>
        <v>4.2255565384048355</v>
      </c>
      <c r="D1523">
        <f>SUMIFS(user_list!O:O,user_list!F:F,"&lt;="&amp;A1523,user_list!G:G,"&gt;="&amp;A1523,user_list!I:I,days!G1523)+SUMIFS(user_list!O:O,user_list!F:F,"&lt;="&amp;A1523,user_list!G:G,"&gt;="&amp;A1523,user_list!I:I,days!G1523-1)</f>
        <v>0</v>
      </c>
      <c r="E1523" s="26">
        <f>COUNTIF(user_list!G:G,A1523)</f>
        <v>1</v>
      </c>
      <c r="F1523" s="48">
        <f t="shared" si="46"/>
        <v>3</v>
      </c>
      <c r="G1523" s="48">
        <f t="shared" si="47"/>
        <v>2019</v>
      </c>
    </row>
    <row r="1524" spans="1:7" x14ac:dyDescent="0.3">
      <c r="A1524" s="51">
        <v>43527</v>
      </c>
      <c r="B1524">
        <f>SUMIFS(user_list!O:O,user_list!F:F,"&lt;="&amp;A1524,user_list!G:G,"&gt;="&amp;A1524)</f>
        <v>1.2401379981817289</v>
      </c>
      <c r="C1524">
        <f>SUMIFS(user_list!P:P,user_list!F:F,"&lt;="&amp;A1524,user_list!G:G,"&gt;="&amp;A1524)</f>
        <v>3.2255565384048355</v>
      </c>
      <c r="D1524">
        <f>SUMIFS(user_list!O:O,user_list!F:F,"&lt;="&amp;A1524,user_list!G:G,"&gt;="&amp;A1524,user_list!I:I,days!G1524)+SUMIFS(user_list!O:O,user_list!F:F,"&lt;="&amp;A1524,user_list!G:G,"&gt;="&amp;A1524,user_list!I:I,days!G1524-1)</f>
        <v>0</v>
      </c>
      <c r="E1524" s="26">
        <f>COUNTIF(user_list!G:G,A1524)</f>
        <v>0</v>
      </c>
      <c r="F1524" s="48">
        <f t="shared" si="46"/>
        <v>3</v>
      </c>
      <c r="G1524" s="48">
        <f t="shared" si="47"/>
        <v>2019</v>
      </c>
    </row>
    <row r="1525" spans="1:7" x14ac:dyDescent="0.3">
      <c r="A1525" s="51">
        <v>43528</v>
      </c>
      <c r="B1525">
        <f>SUMIFS(user_list!O:O,user_list!F:F,"&lt;="&amp;A1525,user_list!G:G,"&gt;="&amp;A1525)</f>
        <v>1.2401379981817289</v>
      </c>
      <c r="C1525">
        <f>SUMIFS(user_list!P:P,user_list!F:F,"&lt;="&amp;A1525,user_list!G:G,"&gt;="&amp;A1525)</f>
        <v>3.2255565384048355</v>
      </c>
      <c r="D1525">
        <f>SUMIFS(user_list!O:O,user_list!F:F,"&lt;="&amp;A1525,user_list!G:G,"&gt;="&amp;A1525,user_list!I:I,days!G1525)+SUMIFS(user_list!O:O,user_list!F:F,"&lt;="&amp;A1525,user_list!G:G,"&gt;="&amp;A1525,user_list!I:I,days!G1525-1)</f>
        <v>0</v>
      </c>
      <c r="E1525" s="26">
        <f>COUNTIF(user_list!G:G,A1525)</f>
        <v>0</v>
      </c>
      <c r="F1525" s="48">
        <f t="shared" si="46"/>
        <v>3</v>
      </c>
      <c r="G1525" s="48">
        <f t="shared" si="47"/>
        <v>2019</v>
      </c>
    </row>
    <row r="1526" spans="1:7" x14ac:dyDescent="0.3">
      <c r="A1526" s="51">
        <v>43529</v>
      </c>
      <c r="B1526">
        <f>SUMIFS(user_list!O:O,user_list!F:F,"&lt;="&amp;A1526,user_list!G:G,"&gt;="&amp;A1526)</f>
        <v>1.2401379981817289</v>
      </c>
      <c r="C1526">
        <f>SUMIFS(user_list!P:P,user_list!F:F,"&lt;="&amp;A1526,user_list!G:G,"&gt;="&amp;A1526)</f>
        <v>3.2255565384048355</v>
      </c>
      <c r="D1526">
        <f>SUMIFS(user_list!O:O,user_list!F:F,"&lt;="&amp;A1526,user_list!G:G,"&gt;="&amp;A1526,user_list!I:I,days!G1526)+SUMIFS(user_list!O:O,user_list!F:F,"&lt;="&amp;A1526,user_list!G:G,"&gt;="&amp;A1526,user_list!I:I,days!G1526-1)</f>
        <v>0</v>
      </c>
      <c r="E1526" s="26">
        <f>COUNTIF(user_list!G:G,A1526)</f>
        <v>0</v>
      </c>
      <c r="F1526" s="48">
        <f t="shared" si="46"/>
        <v>3</v>
      </c>
      <c r="G1526" s="48">
        <f t="shared" si="47"/>
        <v>2019</v>
      </c>
    </row>
    <row r="1527" spans="1:7" x14ac:dyDescent="0.3">
      <c r="A1527" s="51">
        <v>43530</v>
      </c>
      <c r="B1527">
        <f>SUMIFS(user_list!O:O,user_list!F:F,"&lt;="&amp;A1527,user_list!G:G,"&gt;="&amp;A1527)</f>
        <v>1.2401379981817289</v>
      </c>
      <c r="C1527">
        <f>SUMIFS(user_list!P:P,user_list!F:F,"&lt;="&amp;A1527,user_list!G:G,"&gt;="&amp;A1527)</f>
        <v>3.2255565384048355</v>
      </c>
      <c r="D1527">
        <f>SUMIFS(user_list!O:O,user_list!F:F,"&lt;="&amp;A1527,user_list!G:G,"&gt;="&amp;A1527,user_list!I:I,days!G1527)+SUMIFS(user_list!O:O,user_list!F:F,"&lt;="&amp;A1527,user_list!G:G,"&gt;="&amp;A1527,user_list!I:I,days!G1527-1)</f>
        <v>0</v>
      </c>
      <c r="E1527" s="26">
        <f>COUNTIF(user_list!G:G,A1527)</f>
        <v>0</v>
      </c>
      <c r="F1527" s="48">
        <f t="shared" si="46"/>
        <v>3</v>
      </c>
      <c r="G1527" s="48">
        <f t="shared" si="47"/>
        <v>2019</v>
      </c>
    </row>
    <row r="1528" spans="1:7" x14ac:dyDescent="0.3">
      <c r="A1528" s="51">
        <v>43531</v>
      </c>
      <c r="B1528">
        <f>SUMIFS(user_list!O:O,user_list!F:F,"&lt;="&amp;A1528,user_list!G:G,"&gt;="&amp;A1528)</f>
        <v>1.2401379981817289</v>
      </c>
      <c r="C1528">
        <f>SUMIFS(user_list!P:P,user_list!F:F,"&lt;="&amp;A1528,user_list!G:G,"&gt;="&amp;A1528)</f>
        <v>3.2255565384048355</v>
      </c>
      <c r="D1528">
        <f>SUMIFS(user_list!O:O,user_list!F:F,"&lt;="&amp;A1528,user_list!G:G,"&gt;="&amp;A1528,user_list!I:I,days!G1528)+SUMIFS(user_list!O:O,user_list!F:F,"&lt;="&amp;A1528,user_list!G:G,"&gt;="&amp;A1528,user_list!I:I,days!G1528-1)</f>
        <v>0</v>
      </c>
      <c r="E1528" s="26">
        <f>COUNTIF(user_list!G:G,A1528)</f>
        <v>0</v>
      </c>
      <c r="F1528" s="48">
        <f t="shared" si="46"/>
        <v>3</v>
      </c>
      <c r="G1528" s="48">
        <f t="shared" si="47"/>
        <v>2019</v>
      </c>
    </row>
    <row r="1529" spans="1:7" x14ac:dyDescent="0.3">
      <c r="A1529" s="51">
        <v>43532</v>
      </c>
      <c r="B1529">
        <f>SUMIFS(user_list!O:O,user_list!F:F,"&lt;="&amp;A1529,user_list!G:G,"&gt;="&amp;A1529)</f>
        <v>1.2401379981817289</v>
      </c>
      <c r="C1529">
        <f>SUMIFS(user_list!P:P,user_list!F:F,"&lt;="&amp;A1529,user_list!G:G,"&gt;="&amp;A1529)</f>
        <v>3.2255565384048355</v>
      </c>
      <c r="D1529">
        <f>SUMIFS(user_list!O:O,user_list!F:F,"&lt;="&amp;A1529,user_list!G:G,"&gt;="&amp;A1529,user_list!I:I,days!G1529)+SUMIFS(user_list!O:O,user_list!F:F,"&lt;="&amp;A1529,user_list!G:G,"&gt;="&amp;A1529,user_list!I:I,days!G1529-1)</f>
        <v>0</v>
      </c>
      <c r="E1529" s="26">
        <f>COUNTIF(user_list!G:G,A1529)</f>
        <v>0</v>
      </c>
      <c r="F1529" s="48">
        <f t="shared" si="46"/>
        <v>3</v>
      </c>
      <c r="G1529" s="48">
        <f t="shared" si="47"/>
        <v>2019</v>
      </c>
    </row>
    <row r="1530" spans="1:7" x14ac:dyDescent="0.3">
      <c r="A1530" s="51">
        <v>43533</v>
      </c>
      <c r="B1530">
        <f>SUMIFS(user_list!O:O,user_list!F:F,"&lt;="&amp;A1530,user_list!G:G,"&gt;="&amp;A1530)</f>
        <v>1.2401379981817289</v>
      </c>
      <c r="C1530">
        <f>SUMIFS(user_list!P:P,user_list!F:F,"&lt;="&amp;A1530,user_list!G:G,"&gt;="&amp;A1530)</f>
        <v>3.2255565384048355</v>
      </c>
      <c r="D1530">
        <f>SUMIFS(user_list!O:O,user_list!F:F,"&lt;="&amp;A1530,user_list!G:G,"&gt;="&amp;A1530,user_list!I:I,days!G1530)+SUMIFS(user_list!O:O,user_list!F:F,"&lt;="&amp;A1530,user_list!G:G,"&gt;="&amp;A1530,user_list!I:I,days!G1530-1)</f>
        <v>0</v>
      </c>
      <c r="E1530" s="26">
        <f>COUNTIF(user_list!G:G,A1530)</f>
        <v>0</v>
      </c>
      <c r="F1530" s="48">
        <f t="shared" si="46"/>
        <v>3</v>
      </c>
      <c r="G1530" s="48">
        <f t="shared" si="47"/>
        <v>2019</v>
      </c>
    </row>
    <row r="1531" spans="1:7" x14ac:dyDescent="0.3">
      <c r="A1531" s="51">
        <v>43534</v>
      </c>
      <c r="B1531">
        <f>SUMIFS(user_list!O:O,user_list!F:F,"&lt;="&amp;A1531,user_list!G:G,"&gt;="&amp;A1531)</f>
        <v>1.2401379981817289</v>
      </c>
      <c r="C1531">
        <f>SUMIFS(user_list!P:P,user_list!F:F,"&lt;="&amp;A1531,user_list!G:G,"&gt;="&amp;A1531)</f>
        <v>3.2255565384048355</v>
      </c>
      <c r="D1531">
        <f>SUMIFS(user_list!O:O,user_list!F:F,"&lt;="&amp;A1531,user_list!G:G,"&gt;="&amp;A1531,user_list!I:I,days!G1531)+SUMIFS(user_list!O:O,user_list!F:F,"&lt;="&amp;A1531,user_list!G:G,"&gt;="&amp;A1531,user_list!I:I,days!G1531-1)</f>
        <v>0</v>
      </c>
      <c r="E1531" s="26">
        <f>COUNTIF(user_list!G:G,A1531)</f>
        <v>0</v>
      </c>
      <c r="F1531" s="48">
        <f t="shared" si="46"/>
        <v>3</v>
      </c>
      <c r="G1531" s="48">
        <f t="shared" si="47"/>
        <v>2019</v>
      </c>
    </row>
    <row r="1532" spans="1:7" x14ac:dyDescent="0.3">
      <c r="A1532" s="51">
        <v>43535</v>
      </c>
      <c r="B1532">
        <f>SUMIFS(user_list!O:O,user_list!F:F,"&lt;="&amp;A1532,user_list!G:G,"&gt;="&amp;A1532)</f>
        <v>1.2401379981817289</v>
      </c>
      <c r="C1532">
        <f>SUMIFS(user_list!P:P,user_list!F:F,"&lt;="&amp;A1532,user_list!G:G,"&gt;="&amp;A1532)</f>
        <v>3.2255565384048355</v>
      </c>
      <c r="D1532">
        <f>SUMIFS(user_list!O:O,user_list!F:F,"&lt;="&amp;A1532,user_list!G:G,"&gt;="&amp;A1532,user_list!I:I,days!G1532)+SUMIFS(user_list!O:O,user_list!F:F,"&lt;="&amp;A1532,user_list!G:G,"&gt;="&amp;A1532,user_list!I:I,days!G1532-1)</f>
        <v>0</v>
      </c>
      <c r="E1532" s="26">
        <f>COUNTIF(user_list!G:G,A1532)</f>
        <v>0</v>
      </c>
      <c r="F1532" s="48">
        <f t="shared" si="46"/>
        <v>3</v>
      </c>
      <c r="G1532" s="48">
        <f t="shared" si="47"/>
        <v>2019</v>
      </c>
    </row>
    <row r="1533" spans="1:7" x14ac:dyDescent="0.3">
      <c r="A1533" s="51">
        <v>43536</v>
      </c>
      <c r="B1533">
        <f>SUMIFS(user_list!O:O,user_list!F:F,"&lt;="&amp;A1533,user_list!G:G,"&gt;="&amp;A1533)</f>
        <v>1.2401379981817289</v>
      </c>
      <c r="C1533">
        <f>SUMIFS(user_list!P:P,user_list!F:F,"&lt;="&amp;A1533,user_list!G:G,"&gt;="&amp;A1533)</f>
        <v>3.2255565384048355</v>
      </c>
      <c r="D1533">
        <f>SUMIFS(user_list!O:O,user_list!F:F,"&lt;="&amp;A1533,user_list!G:G,"&gt;="&amp;A1533,user_list!I:I,days!G1533)+SUMIFS(user_list!O:O,user_list!F:F,"&lt;="&amp;A1533,user_list!G:G,"&gt;="&amp;A1533,user_list!I:I,days!G1533-1)</f>
        <v>0</v>
      </c>
      <c r="E1533" s="26">
        <f>COUNTIF(user_list!G:G,A1533)</f>
        <v>0</v>
      </c>
      <c r="F1533" s="48">
        <f t="shared" si="46"/>
        <v>3</v>
      </c>
      <c r="G1533" s="48">
        <f t="shared" si="47"/>
        <v>2019</v>
      </c>
    </row>
    <row r="1534" spans="1:7" x14ac:dyDescent="0.3">
      <c r="A1534" s="51">
        <v>43537</v>
      </c>
      <c r="B1534">
        <f>SUMIFS(user_list!O:O,user_list!F:F,"&lt;="&amp;A1534,user_list!G:G,"&gt;="&amp;A1534)</f>
        <v>2.0834713315150624</v>
      </c>
      <c r="C1534">
        <f>SUMIFS(user_list!P:P,user_list!F:F,"&lt;="&amp;A1534,user_list!G:G,"&gt;="&amp;A1534)</f>
        <v>4.7255565384048355</v>
      </c>
      <c r="D1534">
        <f>SUMIFS(user_list!O:O,user_list!F:F,"&lt;="&amp;A1534,user_list!G:G,"&gt;="&amp;A1534,user_list!I:I,days!G1534)+SUMIFS(user_list!O:O,user_list!F:F,"&lt;="&amp;A1534,user_list!G:G,"&gt;="&amp;A1534,user_list!I:I,days!G1534-1)</f>
        <v>0</v>
      </c>
      <c r="E1534" s="26">
        <f>COUNTIF(user_list!G:G,A1534)</f>
        <v>1</v>
      </c>
      <c r="F1534" s="48">
        <f t="shared" si="46"/>
        <v>3</v>
      </c>
      <c r="G1534" s="48">
        <f t="shared" si="47"/>
        <v>2019</v>
      </c>
    </row>
    <row r="1535" spans="1:7" x14ac:dyDescent="0.3">
      <c r="A1535" s="51">
        <v>43538</v>
      </c>
      <c r="B1535">
        <f>SUMIFS(user_list!O:O,user_list!F:F,"&lt;="&amp;A1535,user_list!G:G,"&gt;="&amp;A1535)</f>
        <v>1.7020824426261734</v>
      </c>
      <c r="C1535">
        <f>SUMIFS(user_list!P:P,user_list!F:F,"&lt;="&amp;A1535,user_list!G:G,"&gt;="&amp;A1535)</f>
        <v>3.7255565384048355</v>
      </c>
      <c r="D1535">
        <f>SUMIFS(user_list!O:O,user_list!F:F,"&lt;="&amp;A1535,user_list!G:G,"&gt;="&amp;A1535,user_list!I:I,days!G1535)+SUMIFS(user_list!O:O,user_list!F:F,"&lt;="&amp;A1535,user_list!G:G,"&gt;="&amp;A1535,user_list!I:I,days!G1535-1)</f>
        <v>0</v>
      </c>
      <c r="E1535" s="26">
        <f>COUNTIF(user_list!G:G,A1535)</f>
        <v>2</v>
      </c>
      <c r="F1535" s="48">
        <f t="shared" si="46"/>
        <v>3</v>
      </c>
      <c r="G1535" s="48">
        <f t="shared" si="47"/>
        <v>2019</v>
      </c>
    </row>
    <row r="1536" spans="1:7" x14ac:dyDescent="0.3">
      <c r="A1536" s="51">
        <v>43539</v>
      </c>
      <c r="B1536">
        <f>SUMIFS(user_list!O:O,user_list!F:F,"&lt;="&amp;A1536,user_list!G:G,"&gt;="&amp;A1536)</f>
        <v>1.0385054966962861</v>
      </c>
      <c r="C1536">
        <f>SUMIFS(user_list!P:P,user_list!F:F,"&lt;="&amp;A1536,user_list!G:G,"&gt;="&amp;A1536)</f>
        <v>2.7014923672818414</v>
      </c>
      <c r="D1536">
        <f>SUMIFS(user_list!O:O,user_list!F:F,"&lt;="&amp;A1536,user_list!G:G,"&gt;="&amp;A1536,user_list!I:I,days!G1536)+SUMIFS(user_list!O:O,user_list!F:F,"&lt;="&amp;A1536,user_list!G:G,"&gt;="&amp;A1536,user_list!I:I,days!G1536-1)</f>
        <v>0</v>
      </c>
      <c r="E1536" s="26">
        <f>COUNTIF(user_list!G:G,A1536)</f>
        <v>1</v>
      </c>
      <c r="F1536" s="48">
        <f t="shared" si="46"/>
        <v>3</v>
      </c>
      <c r="G1536" s="48">
        <f t="shared" si="47"/>
        <v>2019</v>
      </c>
    </row>
    <row r="1537" spans="1:7" x14ac:dyDescent="0.3">
      <c r="A1537" s="51">
        <v>43540</v>
      </c>
      <c r="B1537">
        <f>SUMIFS(user_list!O:O,user_list!F:F,"&lt;="&amp;A1537,user_list!G:G,"&gt;="&amp;A1537)</f>
        <v>1.0258739177489178</v>
      </c>
      <c r="C1537">
        <f>SUMIFS(user_list!P:P,user_list!F:F,"&lt;="&amp;A1537,user_list!G:G,"&gt;="&amp;A1537)</f>
        <v>2.6699134199134198</v>
      </c>
      <c r="D1537">
        <f>SUMIFS(user_list!O:O,user_list!F:F,"&lt;="&amp;A1537,user_list!G:G,"&gt;="&amp;A1537,user_list!I:I,days!G1537)+SUMIFS(user_list!O:O,user_list!F:F,"&lt;="&amp;A1537,user_list!G:G,"&gt;="&amp;A1537,user_list!I:I,days!G1537-1)</f>
        <v>0</v>
      </c>
      <c r="E1537" s="26">
        <f>COUNTIF(user_list!G:G,A1537)</f>
        <v>0</v>
      </c>
      <c r="F1537" s="48">
        <f t="shared" si="46"/>
        <v>3</v>
      </c>
      <c r="G1537" s="48">
        <f t="shared" si="47"/>
        <v>2019</v>
      </c>
    </row>
    <row r="1538" spans="1:7" x14ac:dyDescent="0.3">
      <c r="A1538" s="51">
        <v>43541</v>
      </c>
      <c r="B1538">
        <f>SUMIFS(user_list!O:O,user_list!F:F,"&lt;="&amp;A1538,user_list!G:G,"&gt;="&amp;A1538)</f>
        <v>1.0258739177489178</v>
      </c>
      <c r="C1538">
        <f>SUMIFS(user_list!P:P,user_list!F:F,"&lt;="&amp;A1538,user_list!G:G,"&gt;="&amp;A1538)</f>
        <v>2.6699134199134198</v>
      </c>
      <c r="D1538">
        <f>SUMIFS(user_list!O:O,user_list!F:F,"&lt;="&amp;A1538,user_list!G:G,"&gt;="&amp;A1538,user_list!I:I,days!G1538)+SUMIFS(user_list!O:O,user_list!F:F,"&lt;="&amp;A1538,user_list!G:G,"&gt;="&amp;A1538,user_list!I:I,days!G1538-1)</f>
        <v>0</v>
      </c>
      <c r="E1538" s="26">
        <f>COUNTIF(user_list!G:G,A1538)</f>
        <v>0</v>
      </c>
      <c r="F1538" s="48">
        <f t="shared" ref="F1538:F1601" si="48">MONTH(A1538)</f>
        <v>3</v>
      </c>
      <c r="G1538" s="48">
        <f t="shared" ref="G1538:G1601" si="49">YEAR(A1538)</f>
        <v>2019</v>
      </c>
    </row>
    <row r="1539" spans="1:7" x14ac:dyDescent="0.3">
      <c r="A1539" s="51">
        <v>43542</v>
      </c>
      <c r="B1539">
        <f>SUMIFS(user_list!O:O,user_list!F:F,"&lt;="&amp;A1539,user_list!G:G,"&gt;="&amp;A1539)</f>
        <v>1.3544453463203463</v>
      </c>
      <c r="C1539">
        <f>SUMIFS(user_list!P:P,user_list!F:F,"&lt;="&amp;A1539,user_list!G:G,"&gt;="&amp;A1539)</f>
        <v>3.527056277056277</v>
      </c>
      <c r="D1539">
        <f>SUMIFS(user_list!O:O,user_list!F:F,"&lt;="&amp;A1539,user_list!G:G,"&gt;="&amp;A1539,user_list!I:I,days!G1539)+SUMIFS(user_list!O:O,user_list!F:F,"&lt;="&amp;A1539,user_list!G:G,"&gt;="&amp;A1539,user_list!I:I,days!G1539-1)</f>
        <v>0</v>
      </c>
      <c r="E1539" s="26">
        <f>COUNTIF(user_list!G:G,A1539)</f>
        <v>0</v>
      </c>
      <c r="F1539" s="48">
        <f t="shared" si="48"/>
        <v>3</v>
      </c>
      <c r="G1539" s="48">
        <f t="shared" si="49"/>
        <v>2019</v>
      </c>
    </row>
    <row r="1540" spans="1:7" x14ac:dyDescent="0.3">
      <c r="A1540" s="51">
        <v>43543</v>
      </c>
      <c r="B1540">
        <f>SUMIFS(user_list!O:O,user_list!F:F,"&lt;="&amp;A1540,user_list!G:G,"&gt;="&amp;A1540)</f>
        <v>1.3544453463203463</v>
      </c>
      <c r="C1540">
        <f>SUMIFS(user_list!P:P,user_list!F:F,"&lt;="&amp;A1540,user_list!G:G,"&gt;="&amp;A1540)</f>
        <v>3.527056277056277</v>
      </c>
      <c r="D1540">
        <f>SUMIFS(user_list!O:O,user_list!F:F,"&lt;="&amp;A1540,user_list!G:G,"&gt;="&amp;A1540,user_list!I:I,days!G1540)+SUMIFS(user_list!O:O,user_list!F:F,"&lt;="&amp;A1540,user_list!G:G,"&gt;="&amp;A1540,user_list!I:I,days!G1540-1)</f>
        <v>0</v>
      </c>
      <c r="E1540" s="26">
        <f>COUNTIF(user_list!G:G,A1540)</f>
        <v>0</v>
      </c>
      <c r="F1540" s="48">
        <f t="shared" si="48"/>
        <v>3</v>
      </c>
      <c r="G1540" s="48">
        <f t="shared" si="49"/>
        <v>2019</v>
      </c>
    </row>
    <row r="1541" spans="1:7" x14ac:dyDescent="0.3">
      <c r="A1541" s="51">
        <v>43544</v>
      </c>
      <c r="B1541">
        <f>SUMIFS(user_list!O:O,user_list!F:F,"&lt;="&amp;A1541,user_list!G:G,"&gt;="&amp;A1541)</f>
        <v>1.3544453463203463</v>
      </c>
      <c r="C1541">
        <f>SUMIFS(user_list!P:P,user_list!F:F,"&lt;="&amp;A1541,user_list!G:G,"&gt;="&amp;A1541)</f>
        <v>3.527056277056277</v>
      </c>
      <c r="D1541">
        <f>SUMIFS(user_list!O:O,user_list!F:F,"&lt;="&amp;A1541,user_list!G:G,"&gt;="&amp;A1541,user_list!I:I,days!G1541)+SUMIFS(user_list!O:O,user_list!F:F,"&lt;="&amp;A1541,user_list!G:G,"&gt;="&amp;A1541,user_list!I:I,days!G1541-1)</f>
        <v>0</v>
      </c>
      <c r="E1541" s="26">
        <f>COUNTIF(user_list!G:G,A1541)</f>
        <v>0</v>
      </c>
      <c r="F1541" s="48">
        <f t="shared" si="48"/>
        <v>3</v>
      </c>
      <c r="G1541" s="48">
        <f t="shared" si="49"/>
        <v>2019</v>
      </c>
    </row>
    <row r="1542" spans="1:7" x14ac:dyDescent="0.3">
      <c r="A1542" s="51">
        <v>43545</v>
      </c>
      <c r="B1542">
        <f>SUMIFS(user_list!O:O,user_list!F:F,"&lt;="&amp;A1542,user_list!G:G,"&gt;="&amp;A1542)</f>
        <v>1.3544453463203463</v>
      </c>
      <c r="C1542">
        <f>SUMIFS(user_list!P:P,user_list!F:F,"&lt;="&amp;A1542,user_list!G:G,"&gt;="&amp;A1542)</f>
        <v>3.527056277056277</v>
      </c>
      <c r="D1542">
        <f>SUMIFS(user_list!O:O,user_list!F:F,"&lt;="&amp;A1542,user_list!G:G,"&gt;="&amp;A1542,user_list!I:I,days!G1542)+SUMIFS(user_list!O:O,user_list!F:F,"&lt;="&amp;A1542,user_list!G:G,"&gt;="&amp;A1542,user_list!I:I,days!G1542-1)</f>
        <v>0</v>
      </c>
      <c r="E1542" s="26">
        <f>COUNTIF(user_list!G:G,A1542)</f>
        <v>0</v>
      </c>
      <c r="F1542" s="48">
        <f t="shared" si="48"/>
        <v>3</v>
      </c>
      <c r="G1542" s="48">
        <f t="shared" si="49"/>
        <v>2019</v>
      </c>
    </row>
    <row r="1543" spans="1:7" x14ac:dyDescent="0.3">
      <c r="A1543" s="51">
        <v>43546</v>
      </c>
      <c r="B1543">
        <f>SUMIFS(user_list!O:O,user_list!F:F,"&lt;="&amp;A1543,user_list!G:G,"&gt;="&amp;A1543)</f>
        <v>1.3544453463203463</v>
      </c>
      <c r="C1543">
        <f>SUMIFS(user_list!P:P,user_list!F:F,"&lt;="&amp;A1543,user_list!G:G,"&gt;="&amp;A1543)</f>
        <v>3.527056277056277</v>
      </c>
      <c r="D1543">
        <f>SUMIFS(user_list!O:O,user_list!F:F,"&lt;="&amp;A1543,user_list!G:G,"&gt;="&amp;A1543,user_list!I:I,days!G1543)+SUMIFS(user_list!O:O,user_list!F:F,"&lt;="&amp;A1543,user_list!G:G,"&gt;="&amp;A1543,user_list!I:I,days!G1543-1)</f>
        <v>0</v>
      </c>
      <c r="E1543" s="26">
        <f>COUNTIF(user_list!G:G,A1543)</f>
        <v>0</v>
      </c>
      <c r="F1543" s="48">
        <f t="shared" si="48"/>
        <v>3</v>
      </c>
      <c r="G1543" s="48">
        <f t="shared" si="49"/>
        <v>2019</v>
      </c>
    </row>
    <row r="1544" spans="1:7" x14ac:dyDescent="0.3">
      <c r="A1544" s="51">
        <v>43547</v>
      </c>
      <c r="B1544">
        <f>SUMIFS(user_list!O:O,user_list!F:F,"&lt;="&amp;A1544,user_list!G:G,"&gt;="&amp;A1544)</f>
        <v>1.3544453463203463</v>
      </c>
      <c r="C1544">
        <f>SUMIFS(user_list!P:P,user_list!F:F,"&lt;="&amp;A1544,user_list!G:G,"&gt;="&amp;A1544)</f>
        <v>3.527056277056277</v>
      </c>
      <c r="D1544">
        <f>SUMIFS(user_list!O:O,user_list!F:F,"&lt;="&amp;A1544,user_list!G:G,"&gt;="&amp;A1544,user_list!I:I,days!G1544)+SUMIFS(user_list!O:O,user_list!F:F,"&lt;="&amp;A1544,user_list!G:G,"&gt;="&amp;A1544,user_list!I:I,days!G1544-1)</f>
        <v>0</v>
      </c>
      <c r="E1544" s="26">
        <f>COUNTIF(user_list!G:G,A1544)</f>
        <v>0</v>
      </c>
      <c r="F1544" s="48">
        <f t="shared" si="48"/>
        <v>3</v>
      </c>
      <c r="G1544" s="48">
        <f t="shared" si="49"/>
        <v>2019</v>
      </c>
    </row>
    <row r="1545" spans="1:7" x14ac:dyDescent="0.3">
      <c r="A1545" s="51">
        <v>43548</v>
      </c>
      <c r="B1545">
        <f>SUMIFS(user_list!O:O,user_list!F:F,"&lt;="&amp;A1545,user_list!G:G,"&gt;="&amp;A1545)</f>
        <v>1.3544453463203463</v>
      </c>
      <c r="C1545">
        <f>SUMIFS(user_list!P:P,user_list!F:F,"&lt;="&amp;A1545,user_list!G:G,"&gt;="&amp;A1545)</f>
        <v>3.527056277056277</v>
      </c>
      <c r="D1545">
        <f>SUMIFS(user_list!O:O,user_list!F:F,"&lt;="&amp;A1545,user_list!G:G,"&gt;="&amp;A1545,user_list!I:I,days!G1545)+SUMIFS(user_list!O:O,user_list!F:F,"&lt;="&amp;A1545,user_list!G:G,"&gt;="&amp;A1545,user_list!I:I,days!G1545-1)</f>
        <v>0</v>
      </c>
      <c r="E1545" s="26">
        <f>COUNTIF(user_list!G:G,A1545)</f>
        <v>0</v>
      </c>
      <c r="F1545" s="48">
        <f t="shared" si="48"/>
        <v>3</v>
      </c>
      <c r="G1545" s="48">
        <f t="shared" si="49"/>
        <v>2019</v>
      </c>
    </row>
    <row r="1546" spans="1:7" x14ac:dyDescent="0.3">
      <c r="A1546" s="51">
        <v>43549</v>
      </c>
      <c r="B1546">
        <f>SUMIFS(user_list!O:O,user_list!F:F,"&lt;="&amp;A1546,user_list!G:G,"&gt;="&amp;A1546)</f>
        <v>1.3544453463203463</v>
      </c>
      <c r="C1546">
        <f>SUMIFS(user_list!P:P,user_list!F:F,"&lt;="&amp;A1546,user_list!G:G,"&gt;="&amp;A1546)</f>
        <v>3.527056277056277</v>
      </c>
      <c r="D1546">
        <f>SUMIFS(user_list!O:O,user_list!F:F,"&lt;="&amp;A1546,user_list!G:G,"&gt;="&amp;A1546,user_list!I:I,days!G1546)+SUMIFS(user_list!O:O,user_list!F:F,"&lt;="&amp;A1546,user_list!G:G,"&gt;="&amp;A1546,user_list!I:I,days!G1546-1)</f>
        <v>0</v>
      </c>
      <c r="E1546" s="26">
        <f>COUNTIF(user_list!G:G,A1546)</f>
        <v>1</v>
      </c>
      <c r="F1546" s="48">
        <f t="shared" si="48"/>
        <v>3</v>
      </c>
      <c r="G1546" s="48">
        <f t="shared" si="49"/>
        <v>2019</v>
      </c>
    </row>
    <row r="1547" spans="1:7" x14ac:dyDescent="0.3">
      <c r="A1547" s="51">
        <v>43550</v>
      </c>
      <c r="B1547">
        <f>SUMIFS(user_list!O:O,user_list!F:F,"&lt;="&amp;A1547,user_list!G:G,"&gt;="&amp;A1547)</f>
        <v>0.90272817460317467</v>
      </c>
      <c r="C1547">
        <f>SUMIFS(user_list!P:P,user_list!F:F,"&lt;="&amp;A1547,user_list!G:G,"&gt;="&amp;A1547)</f>
        <v>2.3452380952380949</v>
      </c>
      <c r="D1547">
        <f>SUMIFS(user_list!O:O,user_list!F:F,"&lt;="&amp;A1547,user_list!G:G,"&gt;="&amp;A1547,user_list!I:I,days!G1547)+SUMIFS(user_list!O:O,user_list!F:F,"&lt;="&amp;A1547,user_list!G:G,"&gt;="&amp;A1547,user_list!I:I,days!G1547-1)</f>
        <v>0</v>
      </c>
      <c r="E1547" s="26">
        <f>COUNTIF(user_list!G:G,A1547)</f>
        <v>0</v>
      </c>
      <c r="F1547" s="48">
        <f t="shared" si="48"/>
        <v>3</v>
      </c>
      <c r="G1547" s="48">
        <f t="shared" si="49"/>
        <v>2019</v>
      </c>
    </row>
    <row r="1548" spans="1:7" x14ac:dyDescent="0.3">
      <c r="A1548" s="51">
        <v>43551</v>
      </c>
      <c r="B1548">
        <f>SUMIFS(user_list!O:O,user_list!F:F,"&lt;="&amp;A1548,user_list!G:G,"&gt;="&amp;A1548)</f>
        <v>1.6172466931216931</v>
      </c>
      <c r="C1548">
        <f>SUMIFS(user_list!P:P,user_list!F:F,"&lt;="&amp;A1548,user_list!G:G,"&gt;="&amp;A1548)</f>
        <v>4.0785714285714274</v>
      </c>
      <c r="D1548">
        <f>SUMIFS(user_list!O:O,user_list!F:F,"&lt;="&amp;A1548,user_list!G:G,"&gt;="&amp;A1548,user_list!I:I,days!G1548)+SUMIFS(user_list!O:O,user_list!F:F,"&lt;="&amp;A1548,user_list!G:G,"&gt;="&amp;A1548,user_list!I:I,days!G1548-1)</f>
        <v>0</v>
      </c>
      <c r="E1548" s="26">
        <f>COUNTIF(user_list!G:G,A1548)</f>
        <v>0</v>
      </c>
      <c r="F1548" s="48">
        <f t="shared" si="48"/>
        <v>3</v>
      </c>
      <c r="G1548" s="48">
        <f t="shared" si="49"/>
        <v>2019</v>
      </c>
    </row>
    <row r="1549" spans="1:7" x14ac:dyDescent="0.3">
      <c r="A1549" s="51">
        <v>43552</v>
      </c>
      <c r="B1549">
        <f>SUMIFS(user_list!O:O,user_list!F:F,"&lt;="&amp;A1549,user_list!G:G,"&gt;="&amp;A1549)</f>
        <v>1.6172466931216931</v>
      </c>
      <c r="C1549">
        <f>SUMIFS(user_list!P:P,user_list!F:F,"&lt;="&amp;A1549,user_list!G:G,"&gt;="&amp;A1549)</f>
        <v>4.0785714285714274</v>
      </c>
      <c r="D1549">
        <f>SUMIFS(user_list!O:O,user_list!F:F,"&lt;="&amp;A1549,user_list!G:G,"&gt;="&amp;A1549,user_list!I:I,days!G1549)+SUMIFS(user_list!O:O,user_list!F:F,"&lt;="&amp;A1549,user_list!G:G,"&gt;="&amp;A1549,user_list!I:I,days!G1549-1)</f>
        <v>0</v>
      </c>
      <c r="E1549" s="26">
        <f>COUNTIF(user_list!G:G,A1549)</f>
        <v>0</v>
      </c>
      <c r="F1549" s="48">
        <f t="shared" si="48"/>
        <v>3</v>
      </c>
      <c r="G1549" s="48">
        <f t="shared" si="49"/>
        <v>2019</v>
      </c>
    </row>
    <row r="1550" spans="1:7" x14ac:dyDescent="0.3">
      <c r="A1550" s="51">
        <v>43553</v>
      </c>
      <c r="B1550">
        <f>SUMIFS(user_list!O:O,user_list!F:F,"&lt;="&amp;A1550,user_list!G:G,"&gt;="&amp;A1550)</f>
        <v>1.6172466931216931</v>
      </c>
      <c r="C1550">
        <f>SUMIFS(user_list!P:P,user_list!F:F,"&lt;="&amp;A1550,user_list!G:G,"&gt;="&amp;A1550)</f>
        <v>4.0785714285714274</v>
      </c>
      <c r="D1550">
        <f>SUMIFS(user_list!O:O,user_list!F:F,"&lt;="&amp;A1550,user_list!G:G,"&gt;="&amp;A1550,user_list!I:I,days!G1550)+SUMIFS(user_list!O:O,user_list!F:F,"&lt;="&amp;A1550,user_list!G:G,"&gt;="&amp;A1550,user_list!I:I,days!G1550-1)</f>
        <v>0</v>
      </c>
      <c r="E1550" s="26">
        <f>COUNTIF(user_list!G:G,A1550)</f>
        <v>0</v>
      </c>
      <c r="F1550" s="48">
        <f t="shared" si="48"/>
        <v>3</v>
      </c>
      <c r="G1550" s="48">
        <f t="shared" si="49"/>
        <v>2019</v>
      </c>
    </row>
    <row r="1551" spans="1:7" x14ac:dyDescent="0.3">
      <c r="A1551" s="51">
        <v>43554</v>
      </c>
      <c r="B1551">
        <f>SUMIFS(user_list!O:O,user_list!F:F,"&lt;="&amp;A1551,user_list!G:G,"&gt;="&amp;A1551)</f>
        <v>1.6172466931216931</v>
      </c>
      <c r="C1551">
        <f>SUMIFS(user_list!P:P,user_list!F:F,"&lt;="&amp;A1551,user_list!G:G,"&gt;="&amp;A1551)</f>
        <v>4.0785714285714274</v>
      </c>
      <c r="D1551">
        <f>SUMIFS(user_list!O:O,user_list!F:F,"&lt;="&amp;A1551,user_list!G:G,"&gt;="&amp;A1551,user_list!I:I,days!G1551)+SUMIFS(user_list!O:O,user_list!F:F,"&lt;="&amp;A1551,user_list!G:G,"&gt;="&amp;A1551,user_list!I:I,days!G1551-1)</f>
        <v>0</v>
      </c>
      <c r="E1551" s="26">
        <f>COUNTIF(user_list!G:G,A1551)</f>
        <v>0</v>
      </c>
      <c r="F1551" s="48">
        <f t="shared" si="48"/>
        <v>3</v>
      </c>
      <c r="G1551" s="48">
        <f t="shared" si="49"/>
        <v>2019</v>
      </c>
    </row>
    <row r="1552" spans="1:7" x14ac:dyDescent="0.3">
      <c r="A1552" s="51">
        <v>43555</v>
      </c>
      <c r="B1552">
        <f>SUMIFS(user_list!O:O,user_list!F:F,"&lt;="&amp;A1552,user_list!G:G,"&gt;="&amp;A1552)</f>
        <v>1.6172466931216931</v>
      </c>
      <c r="C1552">
        <f>SUMIFS(user_list!P:P,user_list!F:F,"&lt;="&amp;A1552,user_list!G:G,"&gt;="&amp;A1552)</f>
        <v>4.0785714285714274</v>
      </c>
      <c r="D1552">
        <f>SUMIFS(user_list!O:O,user_list!F:F,"&lt;="&amp;A1552,user_list!G:G,"&gt;="&amp;A1552,user_list!I:I,days!G1552)+SUMIFS(user_list!O:O,user_list!F:F,"&lt;="&amp;A1552,user_list!G:G,"&gt;="&amp;A1552,user_list!I:I,days!G1552-1)</f>
        <v>0</v>
      </c>
      <c r="E1552" s="26">
        <f>COUNTIF(user_list!G:G,A1552)</f>
        <v>1</v>
      </c>
      <c r="F1552" s="48">
        <f t="shared" si="48"/>
        <v>3</v>
      </c>
      <c r="G1552" s="48">
        <f t="shared" si="49"/>
        <v>2019</v>
      </c>
    </row>
    <row r="1553" spans="1:7" x14ac:dyDescent="0.3">
      <c r="A1553" s="51">
        <v>43556</v>
      </c>
      <c r="B1553">
        <f>SUMIFS(user_list!O:O,user_list!F:F,"&lt;="&amp;A1553,user_list!G:G,"&gt;="&amp;A1553)</f>
        <v>2.9624847883597889</v>
      </c>
      <c r="C1553">
        <f>SUMIFS(user_list!P:P,user_list!F:F,"&lt;="&amp;A1553,user_list!G:G,"&gt;="&amp;A1553)</f>
        <v>5.9357142857142851</v>
      </c>
      <c r="D1553">
        <f>SUMIFS(user_list!O:O,user_list!F:F,"&lt;="&amp;A1553,user_list!G:G,"&gt;="&amp;A1553,user_list!I:I,days!G1553)+SUMIFS(user_list!O:O,user_list!F:F,"&lt;="&amp;A1553,user_list!G:G,"&gt;="&amp;A1553,user_list!I:I,days!G1553-1)</f>
        <v>0.67380952380952386</v>
      </c>
      <c r="E1553" s="26">
        <f>COUNTIF(user_list!G:G,A1553)</f>
        <v>1</v>
      </c>
      <c r="F1553" s="48">
        <f t="shared" si="48"/>
        <v>4</v>
      </c>
      <c r="G1553" s="48">
        <f t="shared" si="49"/>
        <v>2019</v>
      </c>
    </row>
    <row r="1554" spans="1:7" x14ac:dyDescent="0.3">
      <c r="A1554" s="51">
        <v>43557</v>
      </c>
      <c r="B1554">
        <f>SUMIFS(user_list!O:O,user_list!F:F,"&lt;="&amp;A1554,user_list!G:G,"&gt;="&amp;A1554)</f>
        <v>1.9624847883597885</v>
      </c>
      <c r="C1554">
        <f>SUMIFS(user_list!P:P,user_list!F:F,"&lt;="&amp;A1554,user_list!G:G,"&gt;="&amp;A1554)</f>
        <v>4.9357142857142851</v>
      </c>
      <c r="D1554">
        <f>SUMIFS(user_list!O:O,user_list!F:F,"&lt;="&amp;A1554,user_list!G:G,"&gt;="&amp;A1554,user_list!I:I,days!G1554)+SUMIFS(user_list!O:O,user_list!F:F,"&lt;="&amp;A1554,user_list!G:G,"&gt;="&amp;A1554,user_list!I:I,days!G1554-1)</f>
        <v>0.67380952380952386</v>
      </c>
      <c r="E1554" s="26">
        <f>COUNTIF(user_list!G:G,A1554)</f>
        <v>0</v>
      </c>
      <c r="F1554" s="48">
        <f t="shared" si="48"/>
        <v>4</v>
      </c>
      <c r="G1554" s="48">
        <f t="shared" si="49"/>
        <v>2019</v>
      </c>
    </row>
    <row r="1555" spans="1:7" x14ac:dyDescent="0.3">
      <c r="A1555" s="51">
        <v>43558</v>
      </c>
      <c r="B1555">
        <f>SUMIFS(user_list!O:O,user_list!F:F,"&lt;="&amp;A1555,user_list!G:G,"&gt;="&amp;A1555)</f>
        <v>1.9624847883597885</v>
      </c>
      <c r="C1555">
        <f>SUMIFS(user_list!P:P,user_list!F:F,"&lt;="&amp;A1555,user_list!G:G,"&gt;="&amp;A1555)</f>
        <v>4.9357142857142851</v>
      </c>
      <c r="D1555">
        <f>SUMIFS(user_list!O:O,user_list!F:F,"&lt;="&amp;A1555,user_list!G:G,"&gt;="&amp;A1555,user_list!I:I,days!G1555)+SUMIFS(user_list!O:O,user_list!F:F,"&lt;="&amp;A1555,user_list!G:G,"&gt;="&amp;A1555,user_list!I:I,days!G1555-1)</f>
        <v>0.67380952380952386</v>
      </c>
      <c r="E1555" s="26">
        <f>COUNTIF(user_list!G:G,A1555)</f>
        <v>0</v>
      </c>
      <c r="F1555" s="48">
        <f t="shared" si="48"/>
        <v>4</v>
      </c>
      <c r="G1555" s="48">
        <f t="shared" si="49"/>
        <v>2019</v>
      </c>
    </row>
    <row r="1556" spans="1:7" x14ac:dyDescent="0.3">
      <c r="A1556" s="51">
        <v>43559</v>
      </c>
      <c r="B1556">
        <f>SUMIFS(user_list!O:O,user_list!F:F,"&lt;="&amp;A1556,user_list!G:G,"&gt;="&amp;A1556)</f>
        <v>1.9624847883597885</v>
      </c>
      <c r="C1556">
        <f>SUMIFS(user_list!P:P,user_list!F:F,"&lt;="&amp;A1556,user_list!G:G,"&gt;="&amp;A1556)</f>
        <v>4.9357142857142851</v>
      </c>
      <c r="D1556">
        <f>SUMIFS(user_list!O:O,user_list!F:F,"&lt;="&amp;A1556,user_list!G:G,"&gt;="&amp;A1556,user_list!I:I,days!G1556)+SUMIFS(user_list!O:O,user_list!F:F,"&lt;="&amp;A1556,user_list!G:G,"&gt;="&amp;A1556,user_list!I:I,days!G1556-1)</f>
        <v>0.67380952380952386</v>
      </c>
      <c r="E1556" s="26">
        <f>COUNTIF(user_list!G:G,A1556)</f>
        <v>0</v>
      </c>
      <c r="F1556" s="48">
        <f t="shared" si="48"/>
        <v>4</v>
      </c>
      <c r="G1556" s="48">
        <f t="shared" si="49"/>
        <v>2019</v>
      </c>
    </row>
    <row r="1557" spans="1:7" x14ac:dyDescent="0.3">
      <c r="A1557" s="51">
        <v>43560</v>
      </c>
      <c r="B1557">
        <f>SUMIFS(user_list!O:O,user_list!F:F,"&lt;="&amp;A1557,user_list!G:G,"&gt;="&amp;A1557)</f>
        <v>1.9624847883597885</v>
      </c>
      <c r="C1557">
        <f>SUMIFS(user_list!P:P,user_list!F:F,"&lt;="&amp;A1557,user_list!G:G,"&gt;="&amp;A1557)</f>
        <v>4.9357142857142851</v>
      </c>
      <c r="D1557">
        <f>SUMIFS(user_list!O:O,user_list!F:F,"&lt;="&amp;A1557,user_list!G:G,"&gt;="&amp;A1557,user_list!I:I,days!G1557)+SUMIFS(user_list!O:O,user_list!F:F,"&lt;="&amp;A1557,user_list!G:G,"&gt;="&amp;A1557,user_list!I:I,days!G1557-1)</f>
        <v>0.67380952380952386</v>
      </c>
      <c r="E1557" s="26">
        <f>COUNTIF(user_list!G:G,A1557)</f>
        <v>0</v>
      </c>
      <c r="F1557" s="48">
        <f t="shared" si="48"/>
        <v>4</v>
      </c>
      <c r="G1557" s="48">
        <f t="shared" si="49"/>
        <v>2019</v>
      </c>
    </row>
    <row r="1558" spans="1:7" x14ac:dyDescent="0.3">
      <c r="A1558" s="51">
        <v>43561</v>
      </c>
      <c r="B1558">
        <f>SUMIFS(user_list!O:O,user_list!F:F,"&lt;="&amp;A1558,user_list!G:G,"&gt;="&amp;A1558)</f>
        <v>1.9624847883597885</v>
      </c>
      <c r="C1558">
        <f>SUMIFS(user_list!P:P,user_list!F:F,"&lt;="&amp;A1558,user_list!G:G,"&gt;="&amp;A1558)</f>
        <v>4.9357142857142851</v>
      </c>
      <c r="D1558">
        <f>SUMIFS(user_list!O:O,user_list!F:F,"&lt;="&amp;A1558,user_list!G:G,"&gt;="&amp;A1558,user_list!I:I,days!G1558)+SUMIFS(user_list!O:O,user_list!F:F,"&lt;="&amp;A1558,user_list!G:G,"&gt;="&amp;A1558,user_list!I:I,days!G1558-1)</f>
        <v>0.67380952380952386</v>
      </c>
      <c r="E1558" s="26">
        <f>COUNTIF(user_list!G:G,A1558)</f>
        <v>0</v>
      </c>
      <c r="F1558" s="48">
        <f t="shared" si="48"/>
        <v>4</v>
      </c>
      <c r="G1558" s="48">
        <f t="shared" si="49"/>
        <v>2019</v>
      </c>
    </row>
    <row r="1559" spans="1:7" x14ac:dyDescent="0.3">
      <c r="A1559" s="51">
        <v>43562</v>
      </c>
      <c r="B1559">
        <f>SUMIFS(user_list!O:O,user_list!F:F,"&lt;="&amp;A1559,user_list!G:G,"&gt;="&amp;A1559)</f>
        <v>1.9624847883597885</v>
      </c>
      <c r="C1559">
        <f>SUMIFS(user_list!P:P,user_list!F:F,"&lt;="&amp;A1559,user_list!G:G,"&gt;="&amp;A1559)</f>
        <v>4.9357142857142851</v>
      </c>
      <c r="D1559">
        <f>SUMIFS(user_list!O:O,user_list!F:F,"&lt;="&amp;A1559,user_list!G:G,"&gt;="&amp;A1559,user_list!I:I,days!G1559)+SUMIFS(user_list!O:O,user_list!F:F,"&lt;="&amp;A1559,user_list!G:G,"&gt;="&amp;A1559,user_list!I:I,days!G1559-1)</f>
        <v>0.67380952380952386</v>
      </c>
      <c r="E1559" s="26">
        <f>COUNTIF(user_list!G:G,A1559)</f>
        <v>1</v>
      </c>
      <c r="F1559" s="48">
        <f t="shared" si="48"/>
        <v>4</v>
      </c>
      <c r="G1559" s="48">
        <f t="shared" si="49"/>
        <v>2019</v>
      </c>
    </row>
    <row r="1560" spans="1:7" x14ac:dyDescent="0.3">
      <c r="A1560" s="51">
        <v>43563</v>
      </c>
      <c r="B1560">
        <f>SUMIFS(user_list!O:O,user_list!F:F,"&lt;="&amp;A1560,user_list!G:G,"&gt;="&amp;A1560)</f>
        <v>1.2886752645502646</v>
      </c>
      <c r="C1560">
        <f>SUMIFS(user_list!P:P,user_list!F:F,"&lt;="&amp;A1560,user_list!G:G,"&gt;="&amp;A1560)</f>
        <v>3.2214285714285706</v>
      </c>
      <c r="D1560">
        <f>SUMIFS(user_list!O:O,user_list!F:F,"&lt;="&amp;A1560,user_list!G:G,"&gt;="&amp;A1560,user_list!I:I,days!G1560)+SUMIFS(user_list!O:O,user_list!F:F,"&lt;="&amp;A1560,user_list!G:G,"&gt;="&amp;A1560,user_list!I:I,days!G1560-1)</f>
        <v>0</v>
      </c>
      <c r="E1560" s="26">
        <f>COUNTIF(user_list!G:G,A1560)</f>
        <v>0</v>
      </c>
      <c r="F1560" s="48">
        <f t="shared" si="48"/>
        <v>4</v>
      </c>
      <c r="G1560" s="48">
        <f t="shared" si="49"/>
        <v>2019</v>
      </c>
    </row>
    <row r="1561" spans="1:7" x14ac:dyDescent="0.3">
      <c r="A1561" s="51">
        <v>43564</v>
      </c>
      <c r="B1561">
        <f>SUMIFS(user_list!O:O,user_list!F:F,"&lt;="&amp;A1561,user_list!G:G,"&gt;="&amp;A1561)</f>
        <v>1.6920085978835979</v>
      </c>
      <c r="C1561">
        <f>SUMIFS(user_list!P:P,user_list!F:F,"&lt;="&amp;A1561,user_list!G:G,"&gt;="&amp;A1561)</f>
        <v>4.2214285714285715</v>
      </c>
      <c r="D1561">
        <f>SUMIFS(user_list!O:O,user_list!F:F,"&lt;="&amp;A1561,user_list!G:G,"&gt;="&amp;A1561,user_list!I:I,days!G1561)+SUMIFS(user_list!O:O,user_list!F:F,"&lt;="&amp;A1561,user_list!G:G,"&gt;="&amp;A1561,user_list!I:I,days!G1561-1)</f>
        <v>0.40333333333333332</v>
      </c>
      <c r="E1561" s="26">
        <f>COUNTIF(user_list!G:G,A1561)</f>
        <v>0</v>
      </c>
      <c r="F1561" s="48">
        <f t="shared" si="48"/>
        <v>4</v>
      </c>
      <c r="G1561" s="48">
        <f t="shared" si="49"/>
        <v>2019</v>
      </c>
    </row>
    <row r="1562" spans="1:7" x14ac:dyDescent="0.3">
      <c r="A1562" s="51">
        <v>43565</v>
      </c>
      <c r="B1562">
        <f>SUMIFS(user_list!O:O,user_list!F:F,"&lt;="&amp;A1562,user_list!G:G,"&gt;="&amp;A1562)</f>
        <v>1.6920085978835979</v>
      </c>
      <c r="C1562">
        <f>SUMIFS(user_list!P:P,user_list!F:F,"&lt;="&amp;A1562,user_list!G:G,"&gt;="&amp;A1562)</f>
        <v>4.2214285714285715</v>
      </c>
      <c r="D1562">
        <f>SUMIFS(user_list!O:O,user_list!F:F,"&lt;="&amp;A1562,user_list!G:G,"&gt;="&amp;A1562,user_list!I:I,days!G1562)+SUMIFS(user_list!O:O,user_list!F:F,"&lt;="&amp;A1562,user_list!G:G,"&gt;="&amp;A1562,user_list!I:I,days!G1562-1)</f>
        <v>0.40333333333333332</v>
      </c>
      <c r="E1562" s="26">
        <f>COUNTIF(user_list!G:G,A1562)</f>
        <v>1</v>
      </c>
      <c r="F1562" s="48">
        <f t="shared" si="48"/>
        <v>4</v>
      </c>
      <c r="G1562" s="48">
        <f t="shared" si="49"/>
        <v>2019</v>
      </c>
    </row>
    <row r="1563" spans="1:7" x14ac:dyDescent="0.3">
      <c r="A1563" s="51">
        <v>43566</v>
      </c>
      <c r="B1563">
        <f>SUMIFS(user_list!O:O,user_list!F:F,"&lt;="&amp;A1563,user_list!G:G,"&gt;="&amp;A1563)</f>
        <v>1.3590026844070962</v>
      </c>
      <c r="C1563">
        <f>SUMIFS(user_list!P:P,user_list!F:F,"&lt;="&amp;A1563,user_list!G:G,"&gt;="&amp;A1563)</f>
        <v>3.4418767507002799</v>
      </c>
      <c r="D1563">
        <f>SUMIFS(user_list!O:O,user_list!F:F,"&lt;="&amp;A1563,user_list!G:G,"&gt;="&amp;A1563,user_list!I:I,days!G1563)+SUMIFS(user_list!O:O,user_list!F:F,"&lt;="&amp;A1563,user_list!G:G,"&gt;="&amp;A1563,user_list!I:I,days!G1563-1)</f>
        <v>0.63190476190476197</v>
      </c>
      <c r="E1563" s="26">
        <f>COUNTIF(user_list!G:G,A1563)</f>
        <v>0</v>
      </c>
      <c r="F1563" s="48">
        <f t="shared" si="48"/>
        <v>4</v>
      </c>
      <c r="G1563" s="48">
        <f t="shared" si="49"/>
        <v>2019</v>
      </c>
    </row>
    <row r="1564" spans="1:7" x14ac:dyDescent="0.3">
      <c r="A1564" s="51">
        <v>43567</v>
      </c>
      <c r="B1564">
        <f>SUMIFS(user_list!O:O,user_list!F:F,"&lt;="&amp;A1564,user_list!G:G,"&gt;="&amp;A1564)</f>
        <v>1.3590026844070962</v>
      </c>
      <c r="C1564">
        <f>SUMIFS(user_list!P:P,user_list!F:F,"&lt;="&amp;A1564,user_list!G:G,"&gt;="&amp;A1564)</f>
        <v>3.4418767507002799</v>
      </c>
      <c r="D1564">
        <f>SUMIFS(user_list!O:O,user_list!F:F,"&lt;="&amp;A1564,user_list!G:G,"&gt;="&amp;A1564,user_list!I:I,days!G1564)+SUMIFS(user_list!O:O,user_list!F:F,"&lt;="&amp;A1564,user_list!G:G,"&gt;="&amp;A1564,user_list!I:I,days!G1564-1)</f>
        <v>0.63190476190476197</v>
      </c>
      <c r="E1564" s="26">
        <f>COUNTIF(user_list!G:G,A1564)</f>
        <v>0</v>
      </c>
      <c r="F1564" s="48">
        <f t="shared" si="48"/>
        <v>4</v>
      </c>
      <c r="G1564" s="48">
        <f t="shared" si="49"/>
        <v>2019</v>
      </c>
    </row>
    <row r="1565" spans="1:7" x14ac:dyDescent="0.3">
      <c r="A1565" s="51">
        <v>43568</v>
      </c>
      <c r="B1565">
        <f>SUMIFS(user_list!O:O,user_list!F:F,"&lt;="&amp;A1565,user_list!G:G,"&gt;="&amp;A1565)</f>
        <v>1.3590026844070962</v>
      </c>
      <c r="C1565">
        <f>SUMIFS(user_list!P:P,user_list!F:F,"&lt;="&amp;A1565,user_list!G:G,"&gt;="&amp;A1565)</f>
        <v>3.4418767507002799</v>
      </c>
      <c r="D1565">
        <f>SUMIFS(user_list!O:O,user_list!F:F,"&lt;="&amp;A1565,user_list!G:G,"&gt;="&amp;A1565,user_list!I:I,days!G1565)+SUMIFS(user_list!O:O,user_list!F:F,"&lt;="&amp;A1565,user_list!G:G,"&gt;="&amp;A1565,user_list!I:I,days!G1565-1)</f>
        <v>0.63190476190476197</v>
      </c>
      <c r="E1565" s="26">
        <f>COUNTIF(user_list!G:G,A1565)</f>
        <v>0</v>
      </c>
      <c r="F1565" s="48">
        <f t="shared" si="48"/>
        <v>4</v>
      </c>
      <c r="G1565" s="48">
        <f t="shared" si="49"/>
        <v>2019</v>
      </c>
    </row>
    <row r="1566" spans="1:7" x14ac:dyDescent="0.3">
      <c r="A1566" s="51">
        <v>43569</v>
      </c>
      <c r="B1566">
        <f>SUMIFS(user_list!O:O,user_list!F:F,"&lt;="&amp;A1566,user_list!G:G,"&gt;="&amp;A1566)</f>
        <v>1.3590026844070962</v>
      </c>
      <c r="C1566">
        <f>SUMIFS(user_list!P:P,user_list!F:F,"&lt;="&amp;A1566,user_list!G:G,"&gt;="&amp;A1566)</f>
        <v>3.4418767507002799</v>
      </c>
      <c r="D1566">
        <f>SUMIFS(user_list!O:O,user_list!F:F,"&lt;="&amp;A1566,user_list!G:G,"&gt;="&amp;A1566,user_list!I:I,days!G1566)+SUMIFS(user_list!O:O,user_list!F:F,"&lt;="&amp;A1566,user_list!G:G,"&gt;="&amp;A1566,user_list!I:I,days!G1566-1)</f>
        <v>0.63190476190476197</v>
      </c>
      <c r="E1566" s="26">
        <f>COUNTIF(user_list!G:G,A1566)</f>
        <v>0</v>
      </c>
      <c r="F1566" s="48">
        <f t="shared" si="48"/>
        <v>4</v>
      </c>
      <c r="G1566" s="48">
        <f t="shared" si="49"/>
        <v>2019</v>
      </c>
    </row>
    <row r="1567" spans="1:7" x14ac:dyDescent="0.3">
      <c r="A1567" s="51">
        <v>43570</v>
      </c>
      <c r="B1567">
        <f>SUMIFS(user_list!O:O,user_list!F:F,"&lt;="&amp;A1567,user_list!G:G,"&gt;="&amp;A1567)</f>
        <v>2.2044193510737626</v>
      </c>
      <c r="C1567">
        <f>SUMIFS(user_list!P:P,user_list!F:F,"&lt;="&amp;A1567,user_list!G:G,"&gt;="&amp;A1567)</f>
        <v>5.5252100840336134</v>
      </c>
      <c r="D1567">
        <f>SUMIFS(user_list!O:O,user_list!F:F,"&lt;="&amp;A1567,user_list!G:G,"&gt;="&amp;A1567,user_list!I:I,days!G1567)+SUMIFS(user_list!O:O,user_list!F:F,"&lt;="&amp;A1567,user_list!G:G,"&gt;="&amp;A1567,user_list!I:I,days!G1567-1)</f>
        <v>1.4773214285714287</v>
      </c>
      <c r="E1567" s="26">
        <f>COUNTIF(user_list!G:G,A1567)</f>
        <v>0</v>
      </c>
      <c r="F1567" s="48">
        <f t="shared" si="48"/>
        <v>4</v>
      </c>
      <c r="G1567" s="48">
        <f t="shared" si="49"/>
        <v>2019</v>
      </c>
    </row>
    <row r="1568" spans="1:7" x14ac:dyDescent="0.3">
      <c r="A1568" s="51">
        <v>43571</v>
      </c>
      <c r="B1568">
        <f>SUMIFS(user_list!O:O,user_list!F:F,"&lt;="&amp;A1568,user_list!G:G,"&gt;="&amp;A1568)</f>
        <v>2.2044193510737626</v>
      </c>
      <c r="C1568">
        <f>SUMIFS(user_list!P:P,user_list!F:F,"&lt;="&amp;A1568,user_list!G:G,"&gt;="&amp;A1568)</f>
        <v>5.5252100840336134</v>
      </c>
      <c r="D1568">
        <f>SUMIFS(user_list!O:O,user_list!F:F,"&lt;="&amp;A1568,user_list!G:G,"&gt;="&amp;A1568,user_list!I:I,days!G1568)+SUMIFS(user_list!O:O,user_list!F:F,"&lt;="&amp;A1568,user_list!G:G,"&gt;="&amp;A1568,user_list!I:I,days!G1568-1)</f>
        <v>1.4773214285714287</v>
      </c>
      <c r="E1568" s="26">
        <f>COUNTIF(user_list!G:G,A1568)</f>
        <v>0</v>
      </c>
      <c r="F1568" s="48">
        <f t="shared" si="48"/>
        <v>4</v>
      </c>
      <c r="G1568" s="48">
        <f t="shared" si="49"/>
        <v>2019</v>
      </c>
    </row>
    <row r="1569" spans="1:7" x14ac:dyDescent="0.3">
      <c r="A1569" s="51">
        <v>43572</v>
      </c>
      <c r="B1569">
        <f>SUMIFS(user_list!O:O,user_list!F:F,"&lt;="&amp;A1569,user_list!G:G,"&gt;="&amp;A1569)</f>
        <v>2.2044193510737626</v>
      </c>
      <c r="C1569">
        <f>SUMIFS(user_list!P:P,user_list!F:F,"&lt;="&amp;A1569,user_list!G:G,"&gt;="&amp;A1569)</f>
        <v>5.5252100840336134</v>
      </c>
      <c r="D1569">
        <f>SUMIFS(user_list!O:O,user_list!F:F,"&lt;="&amp;A1569,user_list!G:G,"&gt;="&amp;A1569,user_list!I:I,days!G1569)+SUMIFS(user_list!O:O,user_list!F:F,"&lt;="&amp;A1569,user_list!G:G,"&gt;="&amp;A1569,user_list!I:I,days!G1569-1)</f>
        <v>1.4773214285714287</v>
      </c>
      <c r="E1569" s="26">
        <f>COUNTIF(user_list!G:G,A1569)</f>
        <v>0</v>
      </c>
      <c r="F1569" s="48">
        <f t="shared" si="48"/>
        <v>4</v>
      </c>
      <c r="G1569" s="48">
        <f t="shared" si="49"/>
        <v>2019</v>
      </c>
    </row>
    <row r="1570" spans="1:7" x14ac:dyDescent="0.3">
      <c r="A1570" s="51">
        <v>43573</v>
      </c>
      <c r="B1570">
        <f>SUMIFS(user_list!O:O,user_list!F:F,"&lt;="&amp;A1570,user_list!G:G,"&gt;="&amp;A1570)</f>
        <v>2.2044193510737626</v>
      </c>
      <c r="C1570">
        <f>SUMIFS(user_list!P:P,user_list!F:F,"&lt;="&amp;A1570,user_list!G:G,"&gt;="&amp;A1570)</f>
        <v>5.5252100840336134</v>
      </c>
      <c r="D1570">
        <f>SUMIFS(user_list!O:O,user_list!F:F,"&lt;="&amp;A1570,user_list!G:G,"&gt;="&amp;A1570,user_list!I:I,days!G1570)+SUMIFS(user_list!O:O,user_list!F:F,"&lt;="&amp;A1570,user_list!G:G,"&gt;="&amp;A1570,user_list!I:I,days!G1570-1)</f>
        <v>1.4773214285714287</v>
      </c>
      <c r="E1570" s="26">
        <f>COUNTIF(user_list!G:G,A1570)</f>
        <v>0</v>
      </c>
      <c r="F1570" s="48">
        <f t="shared" si="48"/>
        <v>4</v>
      </c>
      <c r="G1570" s="48">
        <f t="shared" si="49"/>
        <v>2019</v>
      </c>
    </row>
    <row r="1571" spans="1:7" x14ac:dyDescent="0.3">
      <c r="A1571" s="51">
        <v>43574</v>
      </c>
      <c r="B1571">
        <f>SUMIFS(user_list!O:O,user_list!F:F,"&lt;="&amp;A1571,user_list!G:G,"&gt;="&amp;A1571)</f>
        <v>2.8568003034547154</v>
      </c>
      <c r="C1571">
        <f>SUMIFS(user_list!P:P,user_list!F:F,"&lt;="&amp;A1571,user_list!G:G,"&gt;="&amp;A1571)</f>
        <v>7.2394957983193269</v>
      </c>
      <c r="D1571">
        <f>SUMIFS(user_list!O:O,user_list!F:F,"&lt;="&amp;A1571,user_list!G:G,"&gt;="&amp;A1571,user_list!I:I,days!G1571)+SUMIFS(user_list!O:O,user_list!F:F,"&lt;="&amp;A1571,user_list!G:G,"&gt;="&amp;A1571,user_list!I:I,days!G1571-1)</f>
        <v>2.1297023809523812</v>
      </c>
      <c r="E1571" s="26">
        <f>COUNTIF(user_list!G:G,A1571)</f>
        <v>0</v>
      </c>
      <c r="F1571" s="48">
        <f t="shared" si="48"/>
        <v>4</v>
      </c>
      <c r="G1571" s="48">
        <f t="shared" si="49"/>
        <v>2019</v>
      </c>
    </row>
    <row r="1572" spans="1:7" x14ac:dyDescent="0.3">
      <c r="A1572" s="51">
        <v>43575</v>
      </c>
      <c r="B1572">
        <f>SUMIFS(user_list!O:O,user_list!F:F,"&lt;="&amp;A1572,user_list!G:G,"&gt;="&amp;A1572)</f>
        <v>2.8568003034547154</v>
      </c>
      <c r="C1572">
        <f>SUMIFS(user_list!P:P,user_list!F:F,"&lt;="&amp;A1572,user_list!G:G,"&gt;="&amp;A1572)</f>
        <v>7.2394957983193269</v>
      </c>
      <c r="D1572">
        <f>SUMIFS(user_list!O:O,user_list!F:F,"&lt;="&amp;A1572,user_list!G:G,"&gt;="&amp;A1572,user_list!I:I,days!G1572)+SUMIFS(user_list!O:O,user_list!F:F,"&lt;="&amp;A1572,user_list!G:G,"&gt;="&amp;A1572,user_list!I:I,days!G1572-1)</f>
        <v>2.1297023809523812</v>
      </c>
      <c r="E1572" s="26">
        <f>COUNTIF(user_list!G:G,A1572)</f>
        <v>1</v>
      </c>
      <c r="F1572" s="48">
        <f t="shared" si="48"/>
        <v>4</v>
      </c>
      <c r="G1572" s="48">
        <f t="shared" si="49"/>
        <v>2019</v>
      </c>
    </row>
    <row r="1573" spans="1:7" x14ac:dyDescent="0.3">
      <c r="A1573" s="51">
        <v>43576</v>
      </c>
      <c r="B1573">
        <f>SUMIFS(user_list!O:O,user_list!F:F,"&lt;="&amp;A1573,user_list!G:G,"&gt;="&amp;A1573)</f>
        <v>2.453466970121382</v>
      </c>
      <c r="C1573">
        <f>SUMIFS(user_list!P:P,user_list!F:F,"&lt;="&amp;A1573,user_list!G:G,"&gt;="&amp;A1573)</f>
        <v>6.2394957983193269</v>
      </c>
      <c r="D1573">
        <f>SUMIFS(user_list!O:O,user_list!F:F,"&lt;="&amp;A1573,user_list!G:G,"&gt;="&amp;A1573,user_list!I:I,days!G1573)+SUMIFS(user_list!O:O,user_list!F:F,"&lt;="&amp;A1573,user_list!G:G,"&gt;="&amp;A1573,user_list!I:I,days!G1573-1)</f>
        <v>1.7263690476190479</v>
      </c>
      <c r="E1573" s="26">
        <f>COUNTIF(user_list!G:G,A1573)</f>
        <v>0</v>
      </c>
      <c r="F1573" s="48">
        <f t="shared" si="48"/>
        <v>4</v>
      </c>
      <c r="G1573" s="48">
        <f t="shared" si="49"/>
        <v>2019</v>
      </c>
    </row>
    <row r="1574" spans="1:7" x14ac:dyDescent="0.3">
      <c r="A1574" s="51">
        <v>43577</v>
      </c>
      <c r="B1574">
        <f>SUMIFS(user_list!O:O,user_list!F:F,"&lt;="&amp;A1574,user_list!G:G,"&gt;="&amp;A1574)</f>
        <v>2.453466970121382</v>
      </c>
      <c r="C1574">
        <f>SUMIFS(user_list!P:P,user_list!F:F,"&lt;="&amp;A1574,user_list!G:G,"&gt;="&amp;A1574)</f>
        <v>6.2394957983193269</v>
      </c>
      <c r="D1574">
        <f>SUMIFS(user_list!O:O,user_list!F:F,"&lt;="&amp;A1574,user_list!G:G,"&gt;="&amp;A1574,user_list!I:I,days!G1574)+SUMIFS(user_list!O:O,user_list!F:F,"&lt;="&amp;A1574,user_list!G:G,"&gt;="&amp;A1574,user_list!I:I,days!G1574-1)</f>
        <v>1.7263690476190479</v>
      </c>
      <c r="E1574" s="26">
        <f>COUNTIF(user_list!G:G,A1574)</f>
        <v>0</v>
      </c>
      <c r="F1574" s="48">
        <f t="shared" si="48"/>
        <v>4</v>
      </c>
      <c r="G1574" s="48">
        <f t="shared" si="49"/>
        <v>2019</v>
      </c>
    </row>
    <row r="1575" spans="1:7" x14ac:dyDescent="0.3">
      <c r="A1575" s="51">
        <v>43578</v>
      </c>
      <c r="B1575">
        <f>SUMIFS(user_list!O:O,user_list!F:F,"&lt;="&amp;A1575,user_list!G:G,"&gt;="&amp;A1575)</f>
        <v>3.2406464573008691</v>
      </c>
      <c r="C1575">
        <f>SUMIFS(user_list!P:P,user_list!F:F,"&lt;="&amp;A1575,user_list!G:G,"&gt;="&amp;A1575)</f>
        <v>8.1625727213962502</v>
      </c>
      <c r="D1575">
        <f>SUMIFS(user_list!O:O,user_list!F:F,"&lt;="&amp;A1575,user_list!G:G,"&gt;="&amp;A1575,user_list!I:I,days!G1575)+SUMIFS(user_list!O:O,user_list!F:F,"&lt;="&amp;A1575,user_list!G:G,"&gt;="&amp;A1575,user_list!I:I,days!G1575-1)</f>
        <v>2.5135485347985349</v>
      </c>
      <c r="E1575" s="26">
        <f>COUNTIF(user_list!G:G,A1575)</f>
        <v>1</v>
      </c>
      <c r="F1575" s="48">
        <f t="shared" si="48"/>
        <v>4</v>
      </c>
      <c r="G1575" s="48">
        <f t="shared" si="49"/>
        <v>2019</v>
      </c>
    </row>
    <row r="1576" spans="1:7" x14ac:dyDescent="0.3">
      <c r="A1576" s="51">
        <v>43579</v>
      </c>
      <c r="B1576">
        <f>SUMIFS(user_list!O:O,user_list!F:F,"&lt;="&amp;A1576,user_list!G:G,"&gt;="&amp;A1576)</f>
        <v>2.680646457300869</v>
      </c>
      <c r="C1576">
        <f>SUMIFS(user_list!P:P,user_list!F:F,"&lt;="&amp;A1576,user_list!G:G,"&gt;="&amp;A1576)</f>
        <v>6.8292393880629172</v>
      </c>
      <c r="D1576">
        <f>SUMIFS(user_list!O:O,user_list!F:F,"&lt;="&amp;A1576,user_list!G:G,"&gt;="&amp;A1576,user_list!I:I,days!G1576)+SUMIFS(user_list!O:O,user_list!F:F,"&lt;="&amp;A1576,user_list!G:G,"&gt;="&amp;A1576,user_list!I:I,days!G1576-1)</f>
        <v>1.9535485347985349</v>
      </c>
      <c r="E1576" s="26">
        <f>COUNTIF(user_list!G:G,A1576)</f>
        <v>0</v>
      </c>
      <c r="F1576" s="48">
        <f t="shared" si="48"/>
        <v>4</v>
      </c>
      <c r="G1576" s="48">
        <f t="shared" si="49"/>
        <v>2019</v>
      </c>
    </row>
    <row r="1577" spans="1:7" x14ac:dyDescent="0.3">
      <c r="A1577" s="51">
        <v>43580</v>
      </c>
      <c r="B1577">
        <f>SUMIFS(user_list!O:O,user_list!F:F,"&lt;="&amp;A1577,user_list!G:G,"&gt;="&amp;A1577)</f>
        <v>2.680646457300869</v>
      </c>
      <c r="C1577">
        <f>SUMIFS(user_list!P:P,user_list!F:F,"&lt;="&amp;A1577,user_list!G:G,"&gt;="&amp;A1577)</f>
        <v>6.8292393880629172</v>
      </c>
      <c r="D1577">
        <f>SUMIFS(user_list!O:O,user_list!F:F,"&lt;="&amp;A1577,user_list!G:G,"&gt;="&amp;A1577,user_list!I:I,days!G1577)+SUMIFS(user_list!O:O,user_list!F:F,"&lt;="&amp;A1577,user_list!G:G,"&gt;="&amp;A1577,user_list!I:I,days!G1577-1)</f>
        <v>1.9535485347985349</v>
      </c>
      <c r="E1577" s="26">
        <f>COUNTIF(user_list!G:G,A1577)</f>
        <v>1</v>
      </c>
      <c r="F1577" s="48">
        <f t="shared" si="48"/>
        <v>4</v>
      </c>
      <c r="G1577" s="48">
        <f t="shared" si="49"/>
        <v>2019</v>
      </c>
    </row>
    <row r="1578" spans="1:7" x14ac:dyDescent="0.3">
      <c r="A1578" s="51">
        <v>43581</v>
      </c>
      <c r="B1578">
        <f>SUMIFS(user_list!O:O,user_list!F:F,"&lt;="&amp;A1578,user_list!G:G,"&gt;="&amp;A1578)</f>
        <v>2.0282655049199168</v>
      </c>
      <c r="C1578">
        <f>SUMIFS(user_list!P:P,user_list!F:F,"&lt;="&amp;A1578,user_list!G:G,"&gt;="&amp;A1578)</f>
        <v>5.1149536737772037</v>
      </c>
      <c r="D1578">
        <f>SUMIFS(user_list!O:O,user_list!F:F,"&lt;="&amp;A1578,user_list!G:G,"&gt;="&amp;A1578,user_list!I:I,days!G1578)+SUMIFS(user_list!O:O,user_list!F:F,"&lt;="&amp;A1578,user_list!G:G,"&gt;="&amp;A1578,user_list!I:I,days!G1578-1)</f>
        <v>1.3011675824175826</v>
      </c>
      <c r="E1578" s="26">
        <f>COUNTIF(user_list!G:G,A1578)</f>
        <v>0</v>
      </c>
      <c r="F1578" s="48">
        <f t="shared" si="48"/>
        <v>4</v>
      </c>
      <c r="G1578" s="48">
        <f t="shared" si="49"/>
        <v>2019</v>
      </c>
    </row>
    <row r="1579" spans="1:7" x14ac:dyDescent="0.3">
      <c r="A1579" s="51">
        <v>43582</v>
      </c>
      <c r="B1579">
        <f>SUMIFS(user_list!O:O,user_list!F:F,"&lt;="&amp;A1579,user_list!G:G,"&gt;="&amp;A1579)</f>
        <v>2.0282655049199168</v>
      </c>
      <c r="C1579">
        <f>SUMIFS(user_list!P:P,user_list!F:F,"&lt;="&amp;A1579,user_list!G:G,"&gt;="&amp;A1579)</f>
        <v>5.1149536737772037</v>
      </c>
      <c r="D1579">
        <f>SUMIFS(user_list!O:O,user_list!F:F,"&lt;="&amp;A1579,user_list!G:G,"&gt;="&amp;A1579,user_list!I:I,days!G1579)+SUMIFS(user_list!O:O,user_list!F:F,"&lt;="&amp;A1579,user_list!G:G,"&gt;="&amp;A1579,user_list!I:I,days!G1579-1)</f>
        <v>1.3011675824175826</v>
      </c>
      <c r="E1579" s="26">
        <f>COUNTIF(user_list!G:G,A1579)</f>
        <v>0</v>
      </c>
      <c r="F1579" s="48">
        <f t="shared" si="48"/>
        <v>4</v>
      </c>
      <c r="G1579" s="48">
        <f t="shared" si="49"/>
        <v>2019</v>
      </c>
    </row>
    <row r="1580" spans="1:7" x14ac:dyDescent="0.3">
      <c r="A1580" s="51">
        <v>43583</v>
      </c>
      <c r="B1580">
        <f>SUMIFS(user_list!O:O,user_list!F:F,"&lt;="&amp;A1580,user_list!G:G,"&gt;="&amp;A1580)</f>
        <v>2.0282655049199168</v>
      </c>
      <c r="C1580">
        <f>SUMIFS(user_list!P:P,user_list!F:F,"&lt;="&amp;A1580,user_list!G:G,"&gt;="&amp;A1580)</f>
        <v>5.1149536737772037</v>
      </c>
      <c r="D1580">
        <f>SUMIFS(user_list!O:O,user_list!F:F,"&lt;="&amp;A1580,user_list!G:G,"&gt;="&amp;A1580,user_list!I:I,days!G1580)+SUMIFS(user_list!O:O,user_list!F:F,"&lt;="&amp;A1580,user_list!G:G,"&gt;="&amp;A1580,user_list!I:I,days!G1580-1)</f>
        <v>1.3011675824175826</v>
      </c>
      <c r="E1580" s="26">
        <f>COUNTIF(user_list!G:G,A1580)</f>
        <v>0</v>
      </c>
      <c r="F1580" s="48">
        <f t="shared" si="48"/>
        <v>4</v>
      </c>
      <c r="G1580" s="48">
        <f t="shared" si="49"/>
        <v>2019</v>
      </c>
    </row>
    <row r="1581" spans="1:7" x14ac:dyDescent="0.3">
      <c r="A1581" s="51">
        <v>43584</v>
      </c>
      <c r="B1581">
        <f>SUMIFS(user_list!O:O,user_list!F:F,"&lt;="&amp;A1581,user_list!G:G,"&gt;="&amp;A1581)</f>
        <v>2.0282655049199168</v>
      </c>
      <c r="C1581">
        <f>SUMIFS(user_list!P:P,user_list!F:F,"&lt;="&amp;A1581,user_list!G:G,"&gt;="&amp;A1581)</f>
        <v>5.1149536737772037</v>
      </c>
      <c r="D1581">
        <f>SUMIFS(user_list!O:O,user_list!F:F,"&lt;="&amp;A1581,user_list!G:G,"&gt;="&amp;A1581,user_list!I:I,days!G1581)+SUMIFS(user_list!O:O,user_list!F:F,"&lt;="&amp;A1581,user_list!G:G,"&gt;="&amp;A1581,user_list!I:I,days!G1581-1)</f>
        <v>1.3011675824175826</v>
      </c>
      <c r="E1581" s="26">
        <f>COUNTIF(user_list!G:G,A1581)</f>
        <v>0</v>
      </c>
      <c r="F1581" s="48">
        <f t="shared" si="48"/>
        <v>4</v>
      </c>
      <c r="G1581" s="48">
        <f t="shared" si="49"/>
        <v>2019</v>
      </c>
    </row>
    <row r="1582" spans="1:7" x14ac:dyDescent="0.3">
      <c r="A1582" s="51">
        <v>43585</v>
      </c>
      <c r="B1582">
        <f>SUMIFS(user_list!O:O,user_list!F:F,"&lt;="&amp;A1582,user_list!G:G,"&gt;="&amp;A1582)</f>
        <v>2.0282655049199168</v>
      </c>
      <c r="C1582">
        <f>SUMIFS(user_list!P:P,user_list!F:F,"&lt;="&amp;A1582,user_list!G:G,"&gt;="&amp;A1582)</f>
        <v>5.1149536737772037</v>
      </c>
      <c r="D1582">
        <f>SUMIFS(user_list!O:O,user_list!F:F,"&lt;="&amp;A1582,user_list!G:G,"&gt;="&amp;A1582,user_list!I:I,days!G1582)+SUMIFS(user_list!O:O,user_list!F:F,"&lt;="&amp;A1582,user_list!G:G,"&gt;="&amp;A1582,user_list!I:I,days!G1582-1)</f>
        <v>1.3011675824175826</v>
      </c>
      <c r="E1582" s="26">
        <f>COUNTIF(user_list!G:G,A1582)</f>
        <v>1</v>
      </c>
      <c r="F1582" s="48">
        <f t="shared" si="48"/>
        <v>4</v>
      </c>
      <c r="G1582" s="48">
        <f t="shared" si="49"/>
        <v>2019</v>
      </c>
    </row>
    <row r="1583" spans="1:7" x14ac:dyDescent="0.3">
      <c r="A1583" s="51">
        <v>43586</v>
      </c>
      <c r="B1583">
        <f>SUMIFS(user_list!O:O,user_list!F:F,"&lt;="&amp;A1583,user_list!G:G,"&gt;="&amp;A1583)</f>
        <v>1.9795155049199167</v>
      </c>
      <c r="C1583">
        <f>SUMIFS(user_list!P:P,user_list!F:F,"&lt;="&amp;A1583,user_list!G:G,"&gt;="&amp;A1583)</f>
        <v>4.9649536737772033</v>
      </c>
      <c r="D1583">
        <f>SUMIFS(user_list!O:O,user_list!F:F,"&lt;="&amp;A1583,user_list!G:G,"&gt;="&amp;A1583,user_list!I:I,days!G1583)+SUMIFS(user_list!O:O,user_list!F:F,"&lt;="&amp;A1583,user_list!G:G,"&gt;="&amp;A1583,user_list!I:I,days!G1583-1)</f>
        <v>1.2524175824175825</v>
      </c>
      <c r="E1583" s="26">
        <f>COUNTIF(user_list!G:G,A1583)</f>
        <v>1</v>
      </c>
      <c r="F1583" s="48">
        <f t="shared" si="48"/>
        <v>5</v>
      </c>
      <c r="G1583" s="48">
        <f t="shared" si="49"/>
        <v>2019</v>
      </c>
    </row>
    <row r="1584" spans="1:7" x14ac:dyDescent="0.3">
      <c r="A1584" s="51">
        <v>43587</v>
      </c>
      <c r="B1584">
        <f>SUMIFS(user_list!O:O,user_list!F:F,"&lt;="&amp;A1584,user_list!G:G,"&gt;="&amp;A1584)</f>
        <v>1.750944076348488</v>
      </c>
      <c r="C1584">
        <f>SUMIFS(user_list!P:P,user_list!F:F,"&lt;="&amp;A1584,user_list!G:G,"&gt;="&amp;A1584)</f>
        <v>4.3935251023486313</v>
      </c>
      <c r="D1584">
        <f>SUMIFS(user_list!O:O,user_list!F:F,"&lt;="&amp;A1584,user_list!G:G,"&gt;="&amp;A1584,user_list!I:I,days!G1584)+SUMIFS(user_list!O:O,user_list!F:F,"&lt;="&amp;A1584,user_list!G:G,"&gt;="&amp;A1584,user_list!I:I,days!G1584-1)</f>
        <v>1.0238461538461539</v>
      </c>
      <c r="E1584" s="26">
        <f>COUNTIF(user_list!G:G,A1584)</f>
        <v>0</v>
      </c>
      <c r="F1584" s="48">
        <f t="shared" si="48"/>
        <v>5</v>
      </c>
      <c r="G1584" s="48">
        <f t="shared" si="49"/>
        <v>2019</v>
      </c>
    </row>
    <row r="1585" spans="1:7" x14ac:dyDescent="0.3">
      <c r="A1585" s="51">
        <v>43588</v>
      </c>
      <c r="B1585">
        <f>SUMIFS(user_list!O:O,user_list!F:F,"&lt;="&amp;A1585,user_list!G:G,"&gt;="&amp;A1585)</f>
        <v>1.750944076348488</v>
      </c>
      <c r="C1585">
        <f>SUMIFS(user_list!P:P,user_list!F:F,"&lt;="&amp;A1585,user_list!G:G,"&gt;="&amp;A1585)</f>
        <v>4.3935251023486313</v>
      </c>
      <c r="D1585">
        <f>SUMIFS(user_list!O:O,user_list!F:F,"&lt;="&amp;A1585,user_list!G:G,"&gt;="&amp;A1585,user_list!I:I,days!G1585)+SUMIFS(user_list!O:O,user_list!F:F,"&lt;="&amp;A1585,user_list!G:G,"&gt;="&amp;A1585,user_list!I:I,days!G1585-1)</f>
        <v>1.0238461538461539</v>
      </c>
      <c r="E1585" s="26">
        <f>COUNTIF(user_list!G:G,A1585)</f>
        <v>0</v>
      </c>
      <c r="F1585" s="48">
        <f t="shared" si="48"/>
        <v>5</v>
      </c>
      <c r="G1585" s="48">
        <f t="shared" si="49"/>
        <v>2019</v>
      </c>
    </row>
    <row r="1586" spans="1:7" x14ac:dyDescent="0.3">
      <c r="A1586" s="51">
        <v>43589</v>
      </c>
      <c r="B1586">
        <f>SUMIFS(user_list!O:O,user_list!F:F,"&lt;="&amp;A1586,user_list!G:G,"&gt;="&amp;A1586)</f>
        <v>1.750944076348488</v>
      </c>
      <c r="C1586">
        <f>SUMIFS(user_list!P:P,user_list!F:F,"&lt;="&amp;A1586,user_list!G:G,"&gt;="&amp;A1586)</f>
        <v>4.3935251023486313</v>
      </c>
      <c r="D1586">
        <f>SUMIFS(user_list!O:O,user_list!F:F,"&lt;="&amp;A1586,user_list!G:G,"&gt;="&amp;A1586,user_list!I:I,days!G1586)+SUMIFS(user_list!O:O,user_list!F:F,"&lt;="&amp;A1586,user_list!G:G,"&gt;="&amp;A1586,user_list!I:I,days!G1586-1)</f>
        <v>1.0238461538461539</v>
      </c>
      <c r="E1586" s="26">
        <f>COUNTIF(user_list!G:G,A1586)</f>
        <v>1</v>
      </c>
      <c r="F1586" s="48">
        <f t="shared" si="48"/>
        <v>5</v>
      </c>
      <c r="G1586" s="48">
        <f t="shared" si="49"/>
        <v>2019</v>
      </c>
    </row>
    <row r="1587" spans="1:7" x14ac:dyDescent="0.3">
      <c r="A1587" s="51">
        <v>43590</v>
      </c>
      <c r="B1587">
        <f>SUMIFS(user_list!O:O,user_list!F:F,"&lt;="&amp;A1587,user_list!G:G,"&gt;="&amp;A1587)</f>
        <v>1.9263607430151546</v>
      </c>
      <c r="C1587">
        <f>SUMIFS(user_list!P:P,user_list!F:F,"&lt;="&amp;A1587,user_list!G:G,"&gt;="&amp;A1587)</f>
        <v>4.8935251023486313</v>
      </c>
      <c r="D1587">
        <f>SUMIFS(user_list!O:O,user_list!F:F,"&lt;="&amp;A1587,user_list!G:G,"&gt;="&amp;A1587,user_list!I:I,days!G1587)+SUMIFS(user_list!O:O,user_list!F:F,"&lt;="&amp;A1587,user_list!G:G,"&gt;="&amp;A1587,user_list!I:I,days!G1587-1)</f>
        <v>1.1992628205128204</v>
      </c>
      <c r="E1587" s="26">
        <f>COUNTIF(user_list!G:G,A1587)</f>
        <v>1</v>
      </c>
      <c r="F1587" s="48">
        <f t="shared" si="48"/>
        <v>5</v>
      </c>
      <c r="G1587" s="48">
        <f t="shared" si="49"/>
        <v>2019</v>
      </c>
    </row>
    <row r="1588" spans="1:7" x14ac:dyDescent="0.3">
      <c r="A1588" s="51">
        <v>43591</v>
      </c>
      <c r="B1588">
        <f>SUMIFS(user_list!O:O,user_list!F:F,"&lt;="&amp;A1588,user_list!G:G,"&gt;="&amp;A1588)</f>
        <v>1.5558479225023341</v>
      </c>
      <c r="C1588">
        <f>SUMIFS(user_list!P:P,user_list!F:F,"&lt;="&amp;A1588,user_list!G:G,"&gt;="&amp;A1588)</f>
        <v>3.9704481792717083</v>
      </c>
      <c r="D1588">
        <f>SUMIFS(user_list!O:O,user_list!F:F,"&lt;="&amp;A1588,user_list!G:G,"&gt;="&amp;A1588,user_list!I:I,days!G1588)+SUMIFS(user_list!O:O,user_list!F:F,"&lt;="&amp;A1588,user_list!G:G,"&gt;="&amp;A1588,user_list!I:I,days!G1588-1)</f>
        <v>0.82874999999999999</v>
      </c>
      <c r="E1588" s="26">
        <f>COUNTIF(user_list!G:G,A1588)</f>
        <v>0</v>
      </c>
      <c r="F1588" s="48">
        <f t="shared" si="48"/>
        <v>5</v>
      </c>
      <c r="G1588" s="48">
        <f t="shared" si="49"/>
        <v>2019</v>
      </c>
    </row>
    <row r="1589" spans="1:7" x14ac:dyDescent="0.3">
      <c r="A1589" s="51">
        <v>43592</v>
      </c>
      <c r="B1589">
        <f>SUMIFS(user_list!O:O,user_list!F:F,"&lt;="&amp;A1589,user_list!G:G,"&gt;="&amp;A1589)</f>
        <v>1.5558479225023341</v>
      </c>
      <c r="C1589">
        <f>SUMIFS(user_list!P:P,user_list!F:F,"&lt;="&amp;A1589,user_list!G:G,"&gt;="&amp;A1589)</f>
        <v>3.9704481792717083</v>
      </c>
      <c r="D1589">
        <f>SUMIFS(user_list!O:O,user_list!F:F,"&lt;="&amp;A1589,user_list!G:G,"&gt;="&amp;A1589,user_list!I:I,days!G1589)+SUMIFS(user_list!O:O,user_list!F:F,"&lt;="&amp;A1589,user_list!G:G,"&gt;="&amp;A1589,user_list!I:I,days!G1589-1)</f>
        <v>0.82874999999999999</v>
      </c>
      <c r="E1589" s="26">
        <f>COUNTIF(user_list!G:G,A1589)</f>
        <v>0</v>
      </c>
      <c r="F1589" s="48">
        <f t="shared" si="48"/>
        <v>5</v>
      </c>
      <c r="G1589" s="48">
        <f t="shared" si="49"/>
        <v>2019</v>
      </c>
    </row>
    <row r="1590" spans="1:7" x14ac:dyDescent="0.3">
      <c r="A1590" s="51">
        <v>43593</v>
      </c>
      <c r="B1590">
        <f>SUMIFS(user_list!O:O,user_list!F:F,"&lt;="&amp;A1590,user_list!G:G,"&gt;="&amp;A1590)</f>
        <v>1.5558479225023341</v>
      </c>
      <c r="C1590">
        <f>SUMIFS(user_list!P:P,user_list!F:F,"&lt;="&amp;A1590,user_list!G:G,"&gt;="&amp;A1590)</f>
        <v>3.9704481792717083</v>
      </c>
      <c r="D1590">
        <f>SUMIFS(user_list!O:O,user_list!F:F,"&lt;="&amp;A1590,user_list!G:G,"&gt;="&amp;A1590,user_list!I:I,days!G1590)+SUMIFS(user_list!O:O,user_list!F:F,"&lt;="&amp;A1590,user_list!G:G,"&gt;="&amp;A1590,user_list!I:I,days!G1590-1)</f>
        <v>0.82874999999999999</v>
      </c>
      <c r="E1590" s="26">
        <f>COUNTIF(user_list!G:G,A1590)</f>
        <v>0</v>
      </c>
      <c r="F1590" s="48">
        <f t="shared" si="48"/>
        <v>5</v>
      </c>
      <c r="G1590" s="48">
        <f t="shared" si="49"/>
        <v>2019</v>
      </c>
    </row>
    <row r="1591" spans="1:7" x14ac:dyDescent="0.3">
      <c r="A1591" s="51">
        <v>43594</v>
      </c>
      <c r="B1591">
        <f>SUMIFS(user_list!O:O,user_list!F:F,"&lt;="&amp;A1591,user_list!G:G,"&gt;="&amp;A1591)</f>
        <v>1.5558479225023341</v>
      </c>
      <c r="C1591">
        <f>SUMIFS(user_list!P:P,user_list!F:F,"&lt;="&amp;A1591,user_list!G:G,"&gt;="&amp;A1591)</f>
        <v>3.9704481792717083</v>
      </c>
      <c r="D1591">
        <f>SUMIFS(user_list!O:O,user_list!F:F,"&lt;="&amp;A1591,user_list!G:G,"&gt;="&amp;A1591,user_list!I:I,days!G1591)+SUMIFS(user_list!O:O,user_list!F:F,"&lt;="&amp;A1591,user_list!G:G,"&gt;="&amp;A1591,user_list!I:I,days!G1591-1)</f>
        <v>0.82874999999999999</v>
      </c>
      <c r="E1591" s="26">
        <f>COUNTIF(user_list!G:G,A1591)</f>
        <v>0</v>
      </c>
      <c r="F1591" s="48">
        <f t="shared" si="48"/>
        <v>5</v>
      </c>
      <c r="G1591" s="48">
        <f t="shared" si="49"/>
        <v>2019</v>
      </c>
    </row>
    <row r="1592" spans="1:7" x14ac:dyDescent="0.3">
      <c r="A1592" s="51">
        <v>43595</v>
      </c>
      <c r="B1592">
        <f>SUMIFS(user_list!O:O,user_list!F:F,"&lt;="&amp;A1592,user_list!G:G,"&gt;="&amp;A1592)</f>
        <v>1.5558479225023341</v>
      </c>
      <c r="C1592">
        <f>SUMIFS(user_list!P:P,user_list!F:F,"&lt;="&amp;A1592,user_list!G:G,"&gt;="&amp;A1592)</f>
        <v>3.9704481792717083</v>
      </c>
      <c r="D1592">
        <f>SUMIFS(user_list!O:O,user_list!F:F,"&lt;="&amp;A1592,user_list!G:G,"&gt;="&amp;A1592,user_list!I:I,days!G1592)+SUMIFS(user_list!O:O,user_list!F:F,"&lt;="&amp;A1592,user_list!G:G,"&gt;="&amp;A1592,user_list!I:I,days!G1592-1)</f>
        <v>0.82874999999999999</v>
      </c>
      <c r="E1592" s="26">
        <f>COUNTIF(user_list!G:G,A1592)</f>
        <v>0</v>
      </c>
      <c r="F1592" s="48">
        <f t="shared" si="48"/>
        <v>5</v>
      </c>
      <c r="G1592" s="48">
        <f t="shared" si="49"/>
        <v>2019</v>
      </c>
    </row>
    <row r="1593" spans="1:7" x14ac:dyDescent="0.3">
      <c r="A1593" s="51">
        <v>43596</v>
      </c>
      <c r="B1593">
        <f>SUMIFS(user_list!O:O,user_list!F:F,"&lt;="&amp;A1593,user_list!G:G,"&gt;="&amp;A1593)</f>
        <v>1.5558479225023341</v>
      </c>
      <c r="C1593">
        <f>SUMIFS(user_list!P:P,user_list!F:F,"&lt;="&amp;A1593,user_list!G:G,"&gt;="&amp;A1593)</f>
        <v>3.9704481792717083</v>
      </c>
      <c r="D1593">
        <f>SUMIFS(user_list!O:O,user_list!F:F,"&lt;="&amp;A1593,user_list!G:G,"&gt;="&amp;A1593,user_list!I:I,days!G1593)+SUMIFS(user_list!O:O,user_list!F:F,"&lt;="&amp;A1593,user_list!G:G,"&gt;="&amp;A1593,user_list!I:I,days!G1593-1)</f>
        <v>0.82874999999999999</v>
      </c>
      <c r="E1593" s="26">
        <f>COUNTIF(user_list!G:G,A1593)</f>
        <v>0</v>
      </c>
      <c r="F1593" s="48">
        <f t="shared" si="48"/>
        <v>5</v>
      </c>
      <c r="G1593" s="48">
        <f t="shared" si="49"/>
        <v>2019</v>
      </c>
    </row>
    <row r="1594" spans="1:7" x14ac:dyDescent="0.3">
      <c r="A1594" s="51">
        <v>43597</v>
      </c>
      <c r="B1594">
        <f>SUMIFS(user_list!O:O,user_list!F:F,"&lt;="&amp;A1594,user_list!G:G,"&gt;="&amp;A1594)</f>
        <v>3.0412645891690011</v>
      </c>
      <c r="C1594">
        <f>SUMIFS(user_list!P:P,user_list!F:F,"&lt;="&amp;A1594,user_list!G:G,"&gt;="&amp;A1594)</f>
        <v>7.8454481792717088</v>
      </c>
      <c r="D1594">
        <f>SUMIFS(user_list!O:O,user_list!F:F,"&lt;="&amp;A1594,user_list!G:G,"&gt;="&amp;A1594,user_list!I:I,days!G1594)+SUMIFS(user_list!O:O,user_list!F:F,"&lt;="&amp;A1594,user_list!G:G,"&gt;="&amp;A1594,user_list!I:I,days!G1594-1)</f>
        <v>0.82874999999999999</v>
      </c>
      <c r="E1594" s="26">
        <f>COUNTIF(user_list!G:G,A1594)</f>
        <v>1</v>
      </c>
      <c r="F1594" s="48">
        <f t="shared" si="48"/>
        <v>5</v>
      </c>
      <c r="G1594" s="48">
        <f t="shared" si="49"/>
        <v>2019</v>
      </c>
    </row>
    <row r="1595" spans="1:7" x14ac:dyDescent="0.3">
      <c r="A1595" s="51">
        <v>43598</v>
      </c>
      <c r="B1595">
        <f>SUMIFS(user_list!O:O,user_list!F:F,"&lt;="&amp;A1595,user_list!G:G,"&gt;="&amp;A1595)</f>
        <v>2.449181255835668</v>
      </c>
      <c r="C1595">
        <f>SUMIFS(user_list!P:P,user_list!F:F,"&lt;="&amp;A1595,user_list!G:G,"&gt;="&amp;A1595)</f>
        <v>6.3454481792717088</v>
      </c>
      <c r="D1595">
        <f>SUMIFS(user_list!O:O,user_list!F:F,"&lt;="&amp;A1595,user_list!G:G,"&gt;="&amp;A1595,user_list!I:I,days!G1595)+SUMIFS(user_list!O:O,user_list!F:F,"&lt;="&amp;A1595,user_list!G:G,"&gt;="&amp;A1595,user_list!I:I,days!G1595-1)</f>
        <v>0.23666666666666669</v>
      </c>
      <c r="E1595" s="26">
        <f>COUNTIF(user_list!G:G,A1595)</f>
        <v>0</v>
      </c>
      <c r="F1595" s="48">
        <f t="shared" si="48"/>
        <v>5</v>
      </c>
      <c r="G1595" s="48">
        <f t="shared" si="49"/>
        <v>2019</v>
      </c>
    </row>
    <row r="1596" spans="1:7" x14ac:dyDescent="0.3">
      <c r="A1596" s="51">
        <v>43599</v>
      </c>
      <c r="B1596">
        <f>SUMIFS(user_list!O:O,user_list!F:F,"&lt;="&amp;A1596,user_list!G:G,"&gt;="&amp;A1596)</f>
        <v>2.449181255835668</v>
      </c>
      <c r="C1596">
        <f>SUMIFS(user_list!P:P,user_list!F:F,"&lt;="&amp;A1596,user_list!G:G,"&gt;="&amp;A1596)</f>
        <v>6.3454481792717088</v>
      </c>
      <c r="D1596">
        <f>SUMIFS(user_list!O:O,user_list!F:F,"&lt;="&amp;A1596,user_list!G:G,"&gt;="&amp;A1596,user_list!I:I,days!G1596)+SUMIFS(user_list!O:O,user_list!F:F,"&lt;="&amp;A1596,user_list!G:G,"&gt;="&amp;A1596,user_list!I:I,days!G1596-1)</f>
        <v>0.23666666666666669</v>
      </c>
      <c r="E1596" s="26">
        <f>COUNTIF(user_list!G:G,A1596)</f>
        <v>1</v>
      </c>
      <c r="F1596" s="48">
        <f t="shared" si="48"/>
        <v>5</v>
      </c>
      <c r="G1596" s="48">
        <f t="shared" si="49"/>
        <v>2019</v>
      </c>
    </row>
    <row r="1597" spans="1:7" x14ac:dyDescent="0.3">
      <c r="A1597" s="51">
        <v>43600</v>
      </c>
      <c r="B1597">
        <f>SUMIFS(user_list!O:O,user_list!F:F,"&lt;="&amp;A1597,user_list!G:G,"&gt;="&amp;A1597)</f>
        <v>2.2962400793650799</v>
      </c>
      <c r="C1597">
        <f>SUMIFS(user_list!P:P,user_list!F:F,"&lt;="&amp;A1597,user_list!G:G,"&gt;="&amp;A1597)</f>
        <v>5.9630952380952378</v>
      </c>
      <c r="D1597">
        <f>SUMIFS(user_list!O:O,user_list!F:F,"&lt;="&amp;A1597,user_list!G:G,"&gt;="&amp;A1597,user_list!I:I,days!G1597)+SUMIFS(user_list!O:O,user_list!F:F,"&lt;="&amp;A1597,user_list!G:G,"&gt;="&amp;A1597,user_list!I:I,days!G1597-1)</f>
        <v>0.23666666666666669</v>
      </c>
      <c r="E1597" s="26">
        <f>COUNTIF(user_list!G:G,A1597)</f>
        <v>0</v>
      </c>
      <c r="F1597" s="48">
        <f t="shared" si="48"/>
        <v>5</v>
      </c>
      <c r="G1597" s="48">
        <f t="shared" si="49"/>
        <v>2019</v>
      </c>
    </row>
    <row r="1598" spans="1:7" x14ac:dyDescent="0.3">
      <c r="A1598" s="51">
        <v>43601</v>
      </c>
      <c r="B1598">
        <f>SUMIFS(user_list!O:O,user_list!F:F,"&lt;="&amp;A1598,user_list!G:G,"&gt;="&amp;A1598)</f>
        <v>2.8043882275132281</v>
      </c>
      <c r="C1598">
        <f>SUMIFS(user_list!P:P,user_list!F:F,"&lt;="&amp;A1598,user_list!G:G,"&gt;="&amp;A1598)</f>
        <v>7.2964285714285708</v>
      </c>
      <c r="D1598">
        <f>SUMIFS(user_list!O:O,user_list!F:F,"&lt;="&amp;A1598,user_list!G:G,"&gt;="&amp;A1598,user_list!I:I,days!G1598)+SUMIFS(user_list!O:O,user_list!F:F,"&lt;="&amp;A1598,user_list!G:G,"&gt;="&amp;A1598,user_list!I:I,days!G1598-1)</f>
        <v>0.74481481481481482</v>
      </c>
      <c r="E1598" s="26">
        <f>COUNTIF(user_list!G:G,A1598)</f>
        <v>0</v>
      </c>
      <c r="F1598" s="48">
        <f t="shared" si="48"/>
        <v>5</v>
      </c>
      <c r="G1598" s="48">
        <f t="shared" si="49"/>
        <v>2019</v>
      </c>
    </row>
    <row r="1599" spans="1:7" x14ac:dyDescent="0.3">
      <c r="A1599" s="51">
        <v>43602</v>
      </c>
      <c r="B1599">
        <f>SUMIFS(user_list!O:O,user_list!F:F,"&lt;="&amp;A1599,user_list!G:G,"&gt;="&amp;A1599)</f>
        <v>2.8043882275132281</v>
      </c>
      <c r="C1599">
        <f>SUMIFS(user_list!P:P,user_list!F:F,"&lt;="&amp;A1599,user_list!G:G,"&gt;="&amp;A1599)</f>
        <v>7.2964285714285708</v>
      </c>
      <c r="D1599">
        <f>SUMIFS(user_list!O:O,user_list!F:F,"&lt;="&amp;A1599,user_list!G:G,"&gt;="&amp;A1599,user_list!I:I,days!G1599)+SUMIFS(user_list!O:O,user_list!F:F,"&lt;="&amp;A1599,user_list!G:G,"&gt;="&amp;A1599,user_list!I:I,days!G1599-1)</f>
        <v>0.74481481481481482</v>
      </c>
      <c r="E1599" s="26">
        <f>COUNTIF(user_list!G:G,A1599)</f>
        <v>0</v>
      </c>
      <c r="F1599" s="48">
        <f t="shared" si="48"/>
        <v>5</v>
      </c>
      <c r="G1599" s="48">
        <f t="shared" si="49"/>
        <v>2019</v>
      </c>
    </row>
    <row r="1600" spans="1:7" x14ac:dyDescent="0.3">
      <c r="A1600" s="51">
        <v>43603</v>
      </c>
      <c r="B1600">
        <f>SUMIFS(user_list!O:O,user_list!F:F,"&lt;="&amp;A1600,user_list!G:G,"&gt;="&amp;A1600)</f>
        <v>2.8043882275132281</v>
      </c>
      <c r="C1600">
        <f>SUMIFS(user_list!P:P,user_list!F:F,"&lt;="&amp;A1600,user_list!G:G,"&gt;="&amp;A1600)</f>
        <v>7.2964285714285708</v>
      </c>
      <c r="D1600">
        <f>SUMIFS(user_list!O:O,user_list!F:F,"&lt;="&amp;A1600,user_list!G:G,"&gt;="&amp;A1600,user_list!I:I,days!G1600)+SUMIFS(user_list!O:O,user_list!F:F,"&lt;="&amp;A1600,user_list!G:G,"&gt;="&amp;A1600,user_list!I:I,days!G1600-1)</f>
        <v>0.74481481481481482</v>
      </c>
      <c r="E1600" s="26">
        <f>COUNTIF(user_list!G:G,A1600)</f>
        <v>0</v>
      </c>
      <c r="F1600" s="48">
        <f t="shared" si="48"/>
        <v>5</v>
      </c>
      <c r="G1600" s="48">
        <f t="shared" si="49"/>
        <v>2019</v>
      </c>
    </row>
    <row r="1601" spans="1:7" x14ac:dyDescent="0.3">
      <c r="A1601" s="51">
        <v>43604</v>
      </c>
      <c r="B1601">
        <f>SUMIFS(user_list!O:O,user_list!F:F,"&lt;="&amp;A1601,user_list!G:G,"&gt;="&amp;A1601)</f>
        <v>2.8043882275132281</v>
      </c>
      <c r="C1601">
        <f>SUMIFS(user_list!P:P,user_list!F:F,"&lt;="&amp;A1601,user_list!G:G,"&gt;="&amp;A1601)</f>
        <v>7.2964285714285708</v>
      </c>
      <c r="D1601">
        <f>SUMIFS(user_list!O:O,user_list!F:F,"&lt;="&amp;A1601,user_list!G:G,"&gt;="&amp;A1601,user_list!I:I,days!G1601)+SUMIFS(user_list!O:O,user_list!F:F,"&lt;="&amp;A1601,user_list!G:G,"&gt;="&amp;A1601,user_list!I:I,days!G1601-1)</f>
        <v>0.74481481481481482</v>
      </c>
      <c r="E1601" s="26">
        <f>COUNTIF(user_list!G:G,A1601)</f>
        <v>0</v>
      </c>
      <c r="F1601" s="48">
        <f t="shared" si="48"/>
        <v>5</v>
      </c>
      <c r="G1601" s="48">
        <f t="shared" si="49"/>
        <v>2019</v>
      </c>
    </row>
    <row r="1602" spans="1:7" x14ac:dyDescent="0.3">
      <c r="A1602" s="51">
        <v>43605</v>
      </c>
      <c r="B1602">
        <f>SUMIFS(user_list!O:O,user_list!F:F,"&lt;="&amp;A1602,user_list!G:G,"&gt;="&amp;A1602)</f>
        <v>2.8043882275132281</v>
      </c>
      <c r="C1602">
        <f>SUMIFS(user_list!P:P,user_list!F:F,"&lt;="&amp;A1602,user_list!G:G,"&gt;="&amp;A1602)</f>
        <v>7.2964285714285708</v>
      </c>
      <c r="D1602">
        <f>SUMIFS(user_list!O:O,user_list!F:F,"&lt;="&amp;A1602,user_list!G:G,"&gt;="&amp;A1602,user_list!I:I,days!G1602)+SUMIFS(user_list!O:O,user_list!F:F,"&lt;="&amp;A1602,user_list!G:G,"&gt;="&amp;A1602,user_list!I:I,days!G1602-1)</f>
        <v>0.74481481481481482</v>
      </c>
      <c r="E1602" s="26">
        <f>COUNTIF(user_list!G:G,A1602)</f>
        <v>1</v>
      </c>
      <c r="F1602" s="48">
        <f t="shared" ref="F1602:F1665" si="50">MONTH(A1602)</f>
        <v>5</v>
      </c>
      <c r="G1602" s="48">
        <f t="shared" ref="G1602:G1665" si="51">YEAR(A1602)</f>
        <v>2019</v>
      </c>
    </row>
    <row r="1603" spans="1:7" x14ac:dyDescent="0.3">
      <c r="A1603" s="51">
        <v>43606</v>
      </c>
      <c r="B1603">
        <f>SUMIFS(user_list!O:O,user_list!F:F,"&lt;="&amp;A1603,user_list!G:G,"&gt;="&amp;A1603)</f>
        <v>3.9313579244829251</v>
      </c>
      <c r="C1603">
        <f>SUMIFS(user_list!P:P,user_list!F:F,"&lt;="&amp;A1603,user_list!G:G,"&gt;="&amp;A1603)</f>
        <v>9.9691558441558428</v>
      </c>
      <c r="D1603">
        <f>SUMIFS(user_list!O:O,user_list!F:F,"&lt;="&amp;A1603,user_list!G:G,"&gt;="&amp;A1603,user_list!I:I,days!G1603)+SUMIFS(user_list!O:O,user_list!F:F,"&lt;="&amp;A1603,user_list!G:G,"&gt;="&amp;A1603,user_list!I:I,days!G1603-1)</f>
        <v>0.50814814814814813</v>
      </c>
      <c r="E1603" s="26">
        <f>COUNTIF(user_list!G:G,A1603)</f>
        <v>1</v>
      </c>
      <c r="F1603" s="48">
        <f t="shared" si="50"/>
        <v>5</v>
      </c>
      <c r="G1603" s="48">
        <f t="shared" si="51"/>
        <v>2019</v>
      </c>
    </row>
    <row r="1604" spans="1:7" x14ac:dyDescent="0.3">
      <c r="A1604" s="51">
        <v>43607</v>
      </c>
      <c r="B1604">
        <f>SUMIFS(user_list!O:O,user_list!F:F,"&lt;="&amp;A1604,user_list!G:G,"&gt;="&amp;A1604)</f>
        <v>3.5146912578162586</v>
      </c>
      <c r="C1604">
        <f>SUMIFS(user_list!P:P,user_list!F:F,"&lt;="&amp;A1604,user_list!G:G,"&gt;="&amp;A1604)</f>
        <v>8.9691558441558445</v>
      </c>
      <c r="D1604">
        <f>SUMIFS(user_list!O:O,user_list!F:F,"&lt;="&amp;A1604,user_list!G:G,"&gt;="&amp;A1604,user_list!I:I,days!G1604)+SUMIFS(user_list!O:O,user_list!F:F,"&lt;="&amp;A1604,user_list!G:G,"&gt;="&amp;A1604,user_list!I:I,days!G1604-1)</f>
        <v>0.50814814814814813</v>
      </c>
      <c r="E1604" s="26">
        <f>COUNTIF(user_list!G:G,A1604)</f>
        <v>0</v>
      </c>
      <c r="F1604" s="48">
        <f t="shared" si="50"/>
        <v>5</v>
      </c>
      <c r="G1604" s="48">
        <f t="shared" si="51"/>
        <v>2019</v>
      </c>
    </row>
    <row r="1605" spans="1:7" x14ac:dyDescent="0.3">
      <c r="A1605" s="51">
        <v>43608</v>
      </c>
      <c r="B1605">
        <f>SUMIFS(user_list!O:O,user_list!F:F,"&lt;="&amp;A1605,user_list!G:G,"&gt;="&amp;A1605)</f>
        <v>3.5146912578162586</v>
      </c>
      <c r="C1605">
        <f>SUMIFS(user_list!P:P,user_list!F:F,"&lt;="&amp;A1605,user_list!G:G,"&gt;="&amp;A1605)</f>
        <v>8.9691558441558445</v>
      </c>
      <c r="D1605">
        <f>SUMIFS(user_list!O:O,user_list!F:F,"&lt;="&amp;A1605,user_list!G:G,"&gt;="&amp;A1605,user_list!I:I,days!G1605)+SUMIFS(user_list!O:O,user_list!F:F,"&lt;="&amp;A1605,user_list!G:G,"&gt;="&amp;A1605,user_list!I:I,days!G1605-1)</f>
        <v>0.50814814814814813</v>
      </c>
      <c r="E1605" s="26">
        <f>COUNTIF(user_list!G:G,A1605)</f>
        <v>0</v>
      </c>
      <c r="F1605" s="48">
        <f t="shared" si="50"/>
        <v>5</v>
      </c>
      <c r="G1605" s="48">
        <f t="shared" si="51"/>
        <v>2019</v>
      </c>
    </row>
    <row r="1606" spans="1:7" x14ac:dyDescent="0.3">
      <c r="A1606" s="51">
        <v>43609</v>
      </c>
      <c r="B1606">
        <f>SUMIFS(user_list!O:O,user_list!F:F,"&lt;="&amp;A1606,user_list!G:G,"&gt;="&amp;A1606)</f>
        <v>3.5146912578162586</v>
      </c>
      <c r="C1606">
        <f>SUMIFS(user_list!P:P,user_list!F:F,"&lt;="&amp;A1606,user_list!G:G,"&gt;="&amp;A1606)</f>
        <v>8.9691558441558445</v>
      </c>
      <c r="D1606">
        <f>SUMIFS(user_list!O:O,user_list!F:F,"&lt;="&amp;A1606,user_list!G:G,"&gt;="&amp;A1606,user_list!I:I,days!G1606)+SUMIFS(user_list!O:O,user_list!F:F,"&lt;="&amp;A1606,user_list!G:G,"&gt;="&amp;A1606,user_list!I:I,days!G1606-1)</f>
        <v>0.50814814814814813</v>
      </c>
      <c r="E1606" s="26">
        <f>COUNTIF(user_list!G:G,A1606)</f>
        <v>1</v>
      </c>
      <c r="F1606" s="48">
        <f t="shared" si="50"/>
        <v>5</v>
      </c>
      <c r="G1606" s="48">
        <f t="shared" si="51"/>
        <v>2019</v>
      </c>
    </row>
    <row r="1607" spans="1:7" x14ac:dyDescent="0.3">
      <c r="A1607" s="51">
        <v>43610</v>
      </c>
      <c r="B1607">
        <f>SUMIFS(user_list!O:O,user_list!F:F,"&lt;="&amp;A1607,user_list!G:G,"&gt;="&amp;A1607)</f>
        <v>3.4089240620490626</v>
      </c>
      <c r="C1607">
        <f>SUMIFS(user_list!P:P,user_list!F:F,"&lt;="&amp;A1607,user_list!G:G,"&gt;="&amp;A1607)</f>
        <v>8.5643939393939394</v>
      </c>
      <c r="D1607">
        <f>SUMIFS(user_list!O:O,user_list!F:F,"&lt;="&amp;A1607,user_list!G:G,"&gt;="&amp;A1607,user_list!I:I,days!G1607)+SUMIFS(user_list!O:O,user_list!F:F,"&lt;="&amp;A1607,user_list!G:G,"&gt;="&amp;A1607,user_list!I:I,days!G1607-1)</f>
        <v>0</v>
      </c>
      <c r="E1607" s="26">
        <f>COUNTIF(user_list!G:G,A1607)</f>
        <v>0</v>
      </c>
      <c r="F1607" s="48">
        <f t="shared" si="50"/>
        <v>5</v>
      </c>
      <c r="G1607" s="48">
        <f t="shared" si="51"/>
        <v>2019</v>
      </c>
    </row>
    <row r="1608" spans="1:7" x14ac:dyDescent="0.3">
      <c r="A1608" s="51">
        <v>43611</v>
      </c>
      <c r="B1608">
        <f>SUMIFS(user_list!O:O,user_list!F:F,"&lt;="&amp;A1608,user_list!G:G,"&gt;="&amp;A1608)</f>
        <v>3.4089240620490626</v>
      </c>
      <c r="C1608">
        <f>SUMIFS(user_list!P:P,user_list!F:F,"&lt;="&amp;A1608,user_list!G:G,"&gt;="&amp;A1608)</f>
        <v>8.5643939393939394</v>
      </c>
      <c r="D1608">
        <f>SUMIFS(user_list!O:O,user_list!F:F,"&lt;="&amp;A1608,user_list!G:G,"&gt;="&amp;A1608,user_list!I:I,days!G1608)+SUMIFS(user_list!O:O,user_list!F:F,"&lt;="&amp;A1608,user_list!G:G,"&gt;="&amp;A1608,user_list!I:I,days!G1608-1)</f>
        <v>0</v>
      </c>
      <c r="E1608" s="26">
        <f>COUNTIF(user_list!G:G,A1608)</f>
        <v>0</v>
      </c>
      <c r="F1608" s="48">
        <f t="shared" si="50"/>
        <v>5</v>
      </c>
      <c r="G1608" s="48">
        <f t="shared" si="51"/>
        <v>2019</v>
      </c>
    </row>
    <row r="1609" spans="1:7" x14ac:dyDescent="0.3">
      <c r="A1609" s="51">
        <v>43612</v>
      </c>
      <c r="B1609">
        <f>SUMIFS(user_list!O:O,user_list!F:F,"&lt;="&amp;A1609,user_list!G:G,"&gt;="&amp;A1609)</f>
        <v>3.8089240620490625</v>
      </c>
      <c r="C1609">
        <f>SUMIFS(user_list!P:P,user_list!F:F,"&lt;="&amp;A1609,user_list!G:G,"&gt;="&amp;A1609)</f>
        <v>9.5643939393939394</v>
      </c>
      <c r="D1609">
        <f>SUMIFS(user_list!O:O,user_list!F:F,"&lt;="&amp;A1609,user_list!G:G,"&gt;="&amp;A1609,user_list!I:I,days!G1609)+SUMIFS(user_list!O:O,user_list!F:F,"&lt;="&amp;A1609,user_list!G:G,"&gt;="&amp;A1609,user_list!I:I,days!G1609-1)</f>
        <v>0.4</v>
      </c>
      <c r="E1609" s="26">
        <f>COUNTIF(user_list!G:G,A1609)</f>
        <v>1</v>
      </c>
      <c r="F1609" s="48">
        <f t="shared" si="50"/>
        <v>5</v>
      </c>
      <c r="G1609" s="48">
        <f t="shared" si="51"/>
        <v>2019</v>
      </c>
    </row>
    <row r="1610" spans="1:7" x14ac:dyDescent="0.3">
      <c r="A1610" s="51">
        <v>43613</v>
      </c>
      <c r="B1610">
        <f>SUMIFS(user_list!O:O,user_list!F:F,"&lt;="&amp;A1610,user_list!G:G,"&gt;="&amp;A1610)</f>
        <v>2.9635073953823956</v>
      </c>
      <c r="C1610">
        <f>SUMIFS(user_list!P:P,user_list!F:F,"&lt;="&amp;A1610,user_list!G:G,"&gt;="&amp;A1610)</f>
        <v>7.28939393939394</v>
      </c>
      <c r="D1610">
        <f>SUMIFS(user_list!O:O,user_list!F:F,"&lt;="&amp;A1610,user_list!G:G,"&gt;="&amp;A1610,user_list!I:I,days!G1610)+SUMIFS(user_list!O:O,user_list!F:F,"&lt;="&amp;A1610,user_list!G:G,"&gt;="&amp;A1610,user_list!I:I,days!G1610-1)</f>
        <v>0.4</v>
      </c>
      <c r="E1610" s="26">
        <f>COUNTIF(user_list!G:G,A1610)</f>
        <v>0</v>
      </c>
      <c r="F1610" s="48">
        <f t="shared" si="50"/>
        <v>5</v>
      </c>
      <c r="G1610" s="48">
        <f t="shared" si="51"/>
        <v>2019</v>
      </c>
    </row>
    <row r="1611" spans="1:7" x14ac:dyDescent="0.3">
      <c r="A1611" s="51">
        <v>43614</v>
      </c>
      <c r="B1611">
        <f>SUMIFS(user_list!O:O,user_list!F:F,"&lt;="&amp;A1611,user_list!G:G,"&gt;="&amp;A1611)</f>
        <v>2.9635073953823956</v>
      </c>
      <c r="C1611">
        <f>SUMIFS(user_list!P:P,user_list!F:F,"&lt;="&amp;A1611,user_list!G:G,"&gt;="&amp;A1611)</f>
        <v>7.28939393939394</v>
      </c>
      <c r="D1611">
        <f>SUMIFS(user_list!O:O,user_list!F:F,"&lt;="&amp;A1611,user_list!G:G,"&gt;="&amp;A1611,user_list!I:I,days!G1611)+SUMIFS(user_list!O:O,user_list!F:F,"&lt;="&amp;A1611,user_list!G:G,"&gt;="&amp;A1611,user_list!I:I,days!G1611-1)</f>
        <v>0.4</v>
      </c>
      <c r="E1611" s="26">
        <f>COUNTIF(user_list!G:G,A1611)</f>
        <v>0</v>
      </c>
      <c r="F1611" s="48">
        <f t="shared" si="50"/>
        <v>5</v>
      </c>
      <c r="G1611" s="48">
        <f t="shared" si="51"/>
        <v>2019</v>
      </c>
    </row>
    <row r="1612" spans="1:7" x14ac:dyDescent="0.3">
      <c r="A1612" s="51">
        <v>43615</v>
      </c>
      <c r="B1612">
        <f>SUMIFS(user_list!O:O,user_list!F:F,"&lt;="&amp;A1612,user_list!G:G,"&gt;="&amp;A1612)</f>
        <v>2.9635073953823956</v>
      </c>
      <c r="C1612">
        <f>SUMIFS(user_list!P:P,user_list!F:F,"&lt;="&amp;A1612,user_list!G:G,"&gt;="&amp;A1612)</f>
        <v>7.28939393939394</v>
      </c>
      <c r="D1612">
        <f>SUMIFS(user_list!O:O,user_list!F:F,"&lt;="&amp;A1612,user_list!G:G,"&gt;="&amp;A1612,user_list!I:I,days!G1612)+SUMIFS(user_list!O:O,user_list!F:F,"&lt;="&amp;A1612,user_list!G:G,"&gt;="&amp;A1612,user_list!I:I,days!G1612-1)</f>
        <v>0.4</v>
      </c>
      <c r="E1612" s="26">
        <f>COUNTIF(user_list!G:G,A1612)</f>
        <v>0</v>
      </c>
      <c r="F1612" s="48">
        <f t="shared" si="50"/>
        <v>5</v>
      </c>
      <c r="G1612" s="48">
        <f t="shared" si="51"/>
        <v>2019</v>
      </c>
    </row>
    <row r="1613" spans="1:7" x14ac:dyDescent="0.3">
      <c r="A1613" s="51">
        <v>43616</v>
      </c>
      <c r="B1613">
        <f>SUMIFS(user_list!O:O,user_list!F:F,"&lt;="&amp;A1613,user_list!G:G,"&gt;="&amp;A1613)</f>
        <v>2.9635073953823956</v>
      </c>
      <c r="C1613">
        <f>SUMIFS(user_list!P:P,user_list!F:F,"&lt;="&amp;A1613,user_list!G:G,"&gt;="&amp;A1613)</f>
        <v>7.28939393939394</v>
      </c>
      <c r="D1613">
        <f>SUMIFS(user_list!O:O,user_list!F:F,"&lt;="&amp;A1613,user_list!G:G,"&gt;="&amp;A1613,user_list!I:I,days!G1613)+SUMIFS(user_list!O:O,user_list!F:F,"&lt;="&amp;A1613,user_list!G:G,"&gt;="&amp;A1613,user_list!I:I,days!G1613-1)</f>
        <v>0.4</v>
      </c>
      <c r="E1613" s="26">
        <f>COUNTIF(user_list!G:G,A1613)</f>
        <v>1</v>
      </c>
      <c r="F1613" s="48">
        <f t="shared" si="50"/>
        <v>5</v>
      </c>
      <c r="G1613" s="48">
        <f t="shared" si="51"/>
        <v>2019</v>
      </c>
    </row>
    <row r="1614" spans="1:7" x14ac:dyDescent="0.3">
      <c r="A1614" s="51">
        <v>43617</v>
      </c>
      <c r="B1614">
        <f>SUMIFS(user_list!O:O,user_list!F:F,"&lt;="&amp;A1614,user_list!G:G,"&gt;="&amp;A1614)</f>
        <v>2.0165376984126984</v>
      </c>
      <c r="C1614">
        <f>SUMIFS(user_list!P:P,user_list!F:F,"&lt;="&amp;A1614,user_list!G:G,"&gt;="&amp;A1614)</f>
        <v>5.0166666666666666</v>
      </c>
      <c r="D1614">
        <f>SUMIFS(user_list!O:O,user_list!F:F,"&lt;="&amp;A1614,user_list!G:G,"&gt;="&amp;A1614,user_list!I:I,days!G1614)+SUMIFS(user_list!O:O,user_list!F:F,"&lt;="&amp;A1614,user_list!G:G,"&gt;="&amp;A1614,user_list!I:I,days!G1614-1)</f>
        <v>0.4</v>
      </c>
      <c r="E1614" s="26">
        <f>COUNTIF(user_list!G:G,A1614)</f>
        <v>1</v>
      </c>
      <c r="F1614" s="48">
        <f t="shared" si="50"/>
        <v>6</v>
      </c>
      <c r="G1614" s="48">
        <f t="shared" si="51"/>
        <v>2019</v>
      </c>
    </row>
    <row r="1615" spans="1:7" x14ac:dyDescent="0.3">
      <c r="A1615" s="51">
        <v>43618</v>
      </c>
      <c r="B1615">
        <f>SUMIFS(user_list!O:O,user_list!F:F,"&lt;="&amp;A1615,user_list!G:G,"&gt;="&amp;A1615)</f>
        <v>1.3765376984126985</v>
      </c>
      <c r="C1615">
        <f>SUMIFS(user_list!P:P,user_list!F:F,"&lt;="&amp;A1615,user_list!G:G,"&gt;="&amp;A1615)</f>
        <v>3.4166666666666665</v>
      </c>
      <c r="D1615">
        <f>SUMIFS(user_list!O:O,user_list!F:F,"&lt;="&amp;A1615,user_list!G:G,"&gt;="&amp;A1615,user_list!I:I,days!G1615)+SUMIFS(user_list!O:O,user_list!F:F,"&lt;="&amp;A1615,user_list!G:G,"&gt;="&amp;A1615,user_list!I:I,days!G1615-1)</f>
        <v>0.4</v>
      </c>
      <c r="E1615" s="26">
        <f>COUNTIF(user_list!G:G,A1615)</f>
        <v>0</v>
      </c>
      <c r="F1615" s="48">
        <f t="shared" si="50"/>
        <v>6</v>
      </c>
      <c r="G1615" s="48">
        <f t="shared" si="51"/>
        <v>2019</v>
      </c>
    </row>
    <row r="1616" spans="1:7" x14ac:dyDescent="0.3">
      <c r="A1616" s="51">
        <v>43619</v>
      </c>
      <c r="B1616">
        <f>SUMIFS(user_list!O:O,user_list!F:F,"&lt;="&amp;A1616,user_list!G:G,"&gt;="&amp;A1616)</f>
        <v>1.3765376984126985</v>
      </c>
      <c r="C1616">
        <f>SUMIFS(user_list!P:P,user_list!F:F,"&lt;="&amp;A1616,user_list!G:G,"&gt;="&amp;A1616)</f>
        <v>3.4166666666666665</v>
      </c>
      <c r="D1616">
        <f>SUMIFS(user_list!O:O,user_list!F:F,"&lt;="&amp;A1616,user_list!G:G,"&gt;="&amp;A1616,user_list!I:I,days!G1616)+SUMIFS(user_list!O:O,user_list!F:F,"&lt;="&amp;A1616,user_list!G:G,"&gt;="&amp;A1616,user_list!I:I,days!G1616-1)</f>
        <v>0.4</v>
      </c>
      <c r="E1616" s="26">
        <f>COUNTIF(user_list!G:G,A1616)</f>
        <v>0</v>
      </c>
      <c r="F1616" s="48">
        <f t="shared" si="50"/>
        <v>6</v>
      </c>
      <c r="G1616" s="48">
        <f t="shared" si="51"/>
        <v>2019</v>
      </c>
    </row>
    <row r="1617" spans="1:7" x14ac:dyDescent="0.3">
      <c r="A1617" s="51">
        <v>43620</v>
      </c>
      <c r="B1617">
        <f>SUMIFS(user_list!O:O,user_list!F:F,"&lt;="&amp;A1617,user_list!G:G,"&gt;="&amp;A1617)</f>
        <v>1.5556226657329599</v>
      </c>
      <c r="C1617">
        <f>SUMIFS(user_list!P:P,user_list!F:F,"&lt;="&amp;A1617,user_list!G:G,"&gt;="&amp;A1617)</f>
        <v>3.8872549019607838</v>
      </c>
      <c r="D1617">
        <f>SUMIFS(user_list!O:O,user_list!F:F,"&lt;="&amp;A1617,user_list!G:G,"&gt;="&amp;A1617,user_list!I:I,days!G1617)+SUMIFS(user_list!O:O,user_list!F:F,"&lt;="&amp;A1617,user_list!G:G,"&gt;="&amp;A1617,user_list!I:I,days!G1617-1)</f>
        <v>0.4</v>
      </c>
      <c r="E1617" s="26">
        <f>COUNTIF(user_list!G:G,A1617)</f>
        <v>0</v>
      </c>
      <c r="F1617" s="48">
        <f t="shared" si="50"/>
        <v>6</v>
      </c>
      <c r="G1617" s="48">
        <f t="shared" si="51"/>
        <v>2019</v>
      </c>
    </row>
    <row r="1618" spans="1:7" x14ac:dyDescent="0.3">
      <c r="A1618" s="51">
        <v>43621</v>
      </c>
      <c r="B1618">
        <f>SUMIFS(user_list!O:O,user_list!F:F,"&lt;="&amp;A1618,user_list!G:G,"&gt;="&amp;A1618)</f>
        <v>1.5556226657329599</v>
      </c>
      <c r="C1618">
        <f>SUMIFS(user_list!P:P,user_list!F:F,"&lt;="&amp;A1618,user_list!G:G,"&gt;="&amp;A1618)</f>
        <v>3.8872549019607838</v>
      </c>
      <c r="D1618">
        <f>SUMIFS(user_list!O:O,user_list!F:F,"&lt;="&amp;A1618,user_list!G:G,"&gt;="&amp;A1618,user_list!I:I,days!G1618)+SUMIFS(user_list!O:O,user_list!F:F,"&lt;="&amp;A1618,user_list!G:G,"&gt;="&amp;A1618,user_list!I:I,days!G1618-1)</f>
        <v>0.4</v>
      </c>
      <c r="E1618" s="26">
        <f>COUNTIF(user_list!G:G,A1618)</f>
        <v>0</v>
      </c>
      <c r="F1618" s="48">
        <f t="shared" si="50"/>
        <v>6</v>
      </c>
      <c r="G1618" s="48">
        <f t="shared" si="51"/>
        <v>2019</v>
      </c>
    </row>
    <row r="1619" spans="1:7" x14ac:dyDescent="0.3">
      <c r="A1619" s="51">
        <v>43622</v>
      </c>
      <c r="B1619">
        <f>SUMIFS(user_list!O:O,user_list!F:F,"&lt;="&amp;A1619,user_list!G:G,"&gt;="&amp;A1619)</f>
        <v>1.5556226657329599</v>
      </c>
      <c r="C1619">
        <f>SUMIFS(user_list!P:P,user_list!F:F,"&lt;="&amp;A1619,user_list!G:G,"&gt;="&amp;A1619)</f>
        <v>3.8872549019607838</v>
      </c>
      <c r="D1619">
        <f>SUMIFS(user_list!O:O,user_list!F:F,"&lt;="&amp;A1619,user_list!G:G,"&gt;="&amp;A1619,user_list!I:I,days!G1619)+SUMIFS(user_list!O:O,user_list!F:F,"&lt;="&amp;A1619,user_list!G:G,"&gt;="&amp;A1619,user_list!I:I,days!G1619-1)</f>
        <v>0.4</v>
      </c>
      <c r="E1619" s="26">
        <f>COUNTIF(user_list!G:G,A1619)</f>
        <v>0</v>
      </c>
      <c r="F1619" s="48">
        <f t="shared" si="50"/>
        <v>6</v>
      </c>
      <c r="G1619" s="48">
        <f t="shared" si="51"/>
        <v>2019</v>
      </c>
    </row>
    <row r="1620" spans="1:7" x14ac:dyDescent="0.3">
      <c r="A1620" s="51">
        <v>43623</v>
      </c>
      <c r="B1620">
        <f>SUMIFS(user_list!O:O,user_list!F:F,"&lt;="&amp;A1620,user_list!G:G,"&gt;="&amp;A1620)</f>
        <v>2.1859256960359903</v>
      </c>
      <c r="C1620">
        <f>SUMIFS(user_list!P:P,user_list!F:F,"&lt;="&amp;A1620,user_list!G:G,"&gt;="&amp;A1620)</f>
        <v>5.46301247771836</v>
      </c>
      <c r="D1620">
        <f>SUMIFS(user_list!O:O,user_list!F:F,"&lt;="&amp;A1620,user_list!G:G,"&gt;="&amp;A1620,user_list!I:I,days!G1620)+SUMIFS(user_list!O:O,user_list!F:F,"&lt;="&amp;A1620,user_list!G:G,"&gt;="&amp;A1620,user_list!I:I,days!G1620-1)</f>
        <v>0.4</v>
      </c>
      <c r="E1620" s="26">
        <f>COUNTIF(user_list!G:G,A1620)</f>
        <v>1</v>
      </c>
      <c r="F1620" s="48">
        <f t="shared" si="50"/>
        <v>6</v>
      </c>
      <c r="G1620" s="48">
        <f t="shared" si="51"/>
        <v>2019</v>
      </c>
    </row>
    <row r="1621" spans="1:7" x14ac:dyDescent="0.3">
      <c r="A1621" s="51">
        <v>43624</v>
      </c>
      <c r="B1621">
        <f>SUMIFS(user_list!O:O,user_list!F:F,"&lt;="&amp;A1621,user_list!G:G,"&gt;="&amp;A1621)</f>
        <v>1.783544743655038</v>
      </c>
      <c r="C1621">
        <f>SUMIFS(user_list!P:P,user_list!F:F,"&lt;="&amp;A1621,user_list!G:G,"&gt;="&amp;A1621)</f>
        <v>4.5344410491469311</v>
      </c>
      <c r="D1621">
        <f>SUMIFS(user_list!O:O,user_list!F:F,"&lt;="&amp;A1621,user_list!G:G,"&gt;="&amp;A1621,user_list!I:I,days!G1621)+SUMIFS(user_list!O:O,user_list!F:F,"&lt;="&amp;A1621,user_list!G:G,"&gt;="&amp;A1621,user_list!I:I,days!G1621-1)</f>
        <v>0.4</v>
      </c>
      <c r="E1621" s="26">
        <f>COUNTIF(user_list!G:G,A1621)</f>
        <v>0</v>
      </c>
      <c r="F1621" s="48">
        <f t="shared" si="50"/>
        <v>6</v>
      </c>
      <c r="G1621" s="48">
        <f t="shared" si="51"/>
        <v>2019</v>
      </c>
    </row>
    <row r="1622" spans="1:7" x14ac:dyDescent="0.3">
      <c r="A1622" s="51">
        <v>43625</v>
      </c>
      <c r="B1622">
        <f>SUMIFS(user_list!O:O,user_list!F:F,"&lt;="&amp;A1622,user_list!G:G,"&gt;="&amp;A1622)</f>
        <v>1.783544743655038</v>
      </c>
      <c r="C1622">
        <f>SUMIFS(user_list!P:P,user_list!F:F,"&lt;="&amp;A1622,user_list!G:G,"&gt;="&amp;A1622)</f>
        <v>4.5344410491469311</v>
      </c>
      <c r="D1622">
        <f>SUMIFS(user_list!O:O,user_list!F:F,"&lt;="&amp;A1622,user_list!G:G,"&gt;="&amp;A1622,user_list!I:I,days!G1622)+SUMIFS(user_list!O:O,user_list!F:F,"&lt;="&amp;A1622,user_list!G:G,"&gt;="&amp;A1622,user_list!I:I,days!G1622-1)</f>
        <v>0.4</v>
      </c>
      <c r="E1622" s="26">
        <f>COUNTIF(user_list!G:G,A1622)</f>
        <v>0</v>
      </c>
      <c r="F1622" s="48">
        <f t="shared" si="50"/>
        <v>6</v>
      </c>
      <c r="G1622" s="48">
        <f t="shared" si="51"/>
        <v>2019</v>
      </c>
    </row>
    <row r="1623" spans="1:7" x14ac:dyDescent="0.3">
      <c r="A1623" s="51">
        <v>43626</v>
      </c>
      <c r="B1623">
        <f>SUMIFS(user_list!O:O,user_list!F:F,"&lt;="&amp;A1623,user_list!G:G,"&gt;="&amp;A1623)</f>
        <v>1.783544743655038</v>
      </c>
      <c r="C1623">
        <f>SUMIFS(user_list!P:P,user_list!F:F,"&lt;="&amp;A1623,user_list!G:G,"&gt;="&amp;A1623)</f>
        <v>4.5344410491469311</v>
      </c>
      <c r="D1623">
        <f>SUMIFS(user_list!O:O,user_list!F:F,"&lt;="&amp;A1623,user_list!G:G,"&gt;="&amp;A1623,user_list!I:I,days!G1623)+SUMIFS(user_list!O:O,user_list!F:F,"&lt;="&amp;A1623,user_list!G:G,"&gt;="&amp;A1623,user_list!I:I,days!G1623-1)</f>
        <v>0.4</v>
      </c>
      <c r="E1623" s="26">
        <f>COUNTIF(user_list!G:G,A1623)</f>
        <v>0</v>
      </c>
      <c r="F1623" s="48">
        <f t="shared" si="50"/>
        <v>6</v>
      </c>
      <c r="G1623" s="48">
        <f t="shared" si="51"/>
        <v>2019</v>
      </c>
    </row>
    <row r="1624" spans="1:7" x14ac:dyDescent="0.3">
      <c r="A1624" s="51">
        <v>43627</v>
      </c>
      <c r="B1624">
        <f>SUMIFS(user_list!O:O,user_list!F:F,"&lt;="&amp;A1624,user_list!G:G,"&gt;="&amp;A1624)</f>
        <v>1.783544743655038</v>
      </c>
      <c r="C1624">
        <f>SUMIFS(user_list!P:P,user_list!F:F,"&lt;="&amp;A1624,user_list!G:G,"&gt;="&amp;A1624)</f>
        <v>4.5344410491469311</v>
      </c>
      <c r="D1624">
        <f>SUMIFS(user_list!O:O,user_list!F:F,"&lt;="&amp;A1624,user_list!G:G,"&gt;="&amp;A1624,user_list!I:I,days!G1624)+SUMIFS(user_list!O:O,user_list!F:F,"&lt;="&amp;A1624,user_list!G:G,"&gt;="&amp;A1624,user_list!I:I,days!G1624-1)</f>
        <v>0.4</v>
      </c>
      <c r="E1624" s="26">
        <f>COUNTIF(user_list!G:G,A1624)</f>
        <v>0</v>
      </c>
      <c r="F1624" s="48">
        <f t="shared" si="50"/>
        <v>6</v>
      </c>
      <c r="G1624" s="48">
        <f t="shared" si="51"/>
        <v>2019</v>
      </c>
    </row>
    <row r="1625" spans="1:7" x14ac:dyDescent="0.3">
      <c r="A1625" s="51">
        <v>43628</v>
      </c>
      <c r="B1625">
        <f>SUMIFS(user_list!O:O,user_list!F:F,"&lt;="&amp;A1625,user_list!G:G,"&gt;="&amp;A1625)</f>
        <v>1.783544743655038</v>
      </c>
      <c r="C1625">
        <f>SUMIFS(user_list!P:P,user_list!F:F,"&lt;="&amp;A1625,user_list!G:G,"&gt;="&amp;A1625)</f>
        <v>4.5344410491469311</v>
      </c>
      <c r="D1625">
        <f>SUMIFS(user_list!O:O,user_list!F:F,"&lt;="&amp;A1625,user_list!G:G,"&gt;="&amp;A1625,user_list!I:I,days!G1625)+SUMIFS(user_list!O:O,user_list!F:F,"&lt;="&amp;A1625,user_list!G:G,"&gt;="&amp;A1625,user_list!I:I,days!G1625-1)</f>
        <v>0.4</v>
      </c>
      <c r="E1625" s="26">
        <f>COUNTIF(user_list!G:G,A1625)</f>
        <v>0</v>
      </c>
      <c r="F1625" s="48">
        <f t="shared" si="50"/>
        <v>6</v>
      </c>
      <c r="G1625" s="48">
        <f t="shared" si="51"/>
        <v>2019</v>
      </c>
    </row>
    <row r="1626" spans="1:7" x14ac:dyDescent="0.3">
      <c r="A1626" s="51">
        <v>43629</v>
      </c>
      <c r="B1626">
        <f>SUMIFS(user_list!O:O,user_list!F:F,"&lt;="&amp;A1626,user_list!G:G,"&gt;="&amp;A1626)</f>
        <v>1.783544743655038</v>
      </c>
      <c r="C1626">
        <f>SUMIFS(user_list!P:P,user_list!F:F,"&lt;="&amp;A1626,user_list!G:G,"&gt;="&amp;A1626)</f>
        <v>4.5344410491469311</v>
      </c>
      <c r="D1626">
        <f>SUMIFS(user_list!O:O,user_list!F:F,"&lt;="&amp;A1626,user_list!G:G,"&gt;="&amp;A1626,user_list!I:I,days!G1626)+SUMIFS(user_list!O:O,user_list!F:F,"&lt;="&amp;A1626,user_list!G:G,"&gt;="&amp;A1626,user_list!I:I,days!G1626-1)</f>
        <v>0.4</v>
      </c>
      <c r="E1626" s="26">
        <f>COUNTIF(user_list!G:G,A1626)</f>
        <v>0</v>
      </c>
      <c r="F1626" s="48">
        <f t="shared" si="50"/>
        <v>6</v>
      </c>
      <c r="G1626" s="48">
        <f t="shared" si="51"/>
        <v>2019</v>
      </c>
    </row>
    <row r="1627" spans="1:7" x14ac:dyDescent="0.3">
      <c r="A1627" s="51">
        <v>43630</v>
      </c>
      <c r="B1627">
        <f>SUMIFS(user_list!O:O,user_list!F:F,"&lt;="&amp;A1627,user_list!G:G,"&gt;="&amp;A1627)</f>
        <v>1.783544743655038</v>
      </c>
      <c r="C1627">
        <f>SUMIFS(user_list!P:P,user_list!F:F,"&lt;="&amp;A1627,user_list!G:G,"&gt;="&amp;A1627)</f>
        <v>4.5344410491469311</v>
      </c>
      <c r="D1627">
        <f>SUMIFS(user_list!O:O,user_list!F:F,"&lt;="&amp;A1627,user_list!G:G,"&gt;="&amp;A1627,user_list!I:I,days!G1627)+SUMIFS(user_list!O:O,user_list!F:F,"&lt;="&amp;A1627,user_list!G:G,"&gt;="&amp;A1627,user_list!I:I,days!G1627-1)</f>
        <v>0.4</v>
      </c>
      <c r="E1627" s="26">
        <f>COUNTIF(user_list!G:G,A1627)</f>
        <v>0</v>
      </c>
      <c r="F1627" s="48">
        <f t="shared" si="50"/>
        <v>6</v>
      </c>
      <c r="G1627" s="48">
        <f t="shared" si="51"/>
        <v>2019</v>
      </c>
    </row>
    <row r="1628" spans="1:7" x14ac:dyDescent="0.3">
      <c r="A1628" s="51">
        <v>43631</v>
      </c>
      <c r="B1628">
        <f>SUMIFS(user_list!O:O,user_list!F:F,"&lt;="&amp;A1628,user_list!G:G,"&gt;="&amp;A1628)</f>
        <v>1.783544743655038</v>
      </c>
      <c r="C1628">
        <f>SUMIFS(user_list!P:P,user_list!F:F,"&lt;="&amp;A1628,user_list!G:G,"&gt;="&amp;A1628)</f>
        <v>4.5344410491469311</v>
      </c>
      <c r="D1628">
        <f>SUMIFS(user_list!O:O,user_list!F:F,"&lt;="&amp;A1628,user_list!G:G,"&gt;="&amp;A1628,user_list!I:I,days!G1628)+SUMIFS(user_list!O:O,user_list!F:F,"&lt;="&amp;A1628,user_list!G:G,"&gt;="&amp;A1628,user_list!I:I,days!G1628-1)</f>
        <v>0.4</v>
      </c>
      <c r="E1628" s="26">
        <f>COUNTIF(user_list!G:G,A1628)</f>
        <v>0</v>
      </c>
      <c r="F1628" s="48">
        <f t="shared" si="50"/>
        <v>6</v>
      </c>
      <c r="G1628" s="48">
        <f t="shared" si="51"/>
        <v>2019</v>
      </c>
    </row>
    <row r="1629" spans="1:7" x14ac:dyDescent="0.3">
      <c r="A1629" s="51">
        <v>43632</v>
      </c>
      <c r="B1629">
        <f>SUMIFS(user_list!O:O,user_list!F:F,"&lt;="&amp;A1629,user_list!G:G,"&gt;="&amp;A1629)</f>
        <v>1.783544743655038</v>
      </c>
      <c r="C1629">
        <f>SUMIFS(user_list!P:P,user_list!F:F,"&lt;="&amp;A1629,user_list!G:G,"&gt;="&amp;A1629)</f>
        <v>4.5344410491469311</v>
      </c>
      <c r="D1629">
        <f>SUMIFS(user_list!O:O,user_list!F:F,"&lt;="&amp;A1629,user_list!G:G,"&gt;="&amp;A1629,user_list!I:I,days!G1629)+SUMIFS(user_list!O:O,user_list!F:F,"&lt;="&amp;A1629,user_list!G:G,"&gt;="&amp;A1629,user_list!I:I,days!G1629-1)</f>
        <v>0.4</v>
      </c>
      <c r="E1629" s="26">
        <f>COUNTIF(user_list!G:G,A1629)</f>
        <v>0</v>
      </c>
      <c r="F1629" s="48">
        <f t="shared" si="50"/>
        <v>6</v>
      </c>
      <c r="G1629" s="48">
        <f t="shared" si="51"/>
        <v>2019</v>
      </c>
    </row>
    <row r="1630" spans="1:7" x14ac:dyDescent="0.3">
      <c r="A1630" s="51">
        <v>43633</v>
      </c>
      <c r="B1630">
        <f>SUMIFS(user_list!O:O,user_list!F:F,"&lt;="&amp;A1630,user_list!G:G,"&gt;="&amp;A1630)</f>
        <v>1.783544743655038</v>
      </c>
      <c r="C1630">
        <f>SUMIFS(user_list!P:P,user_list!F:F,"&lt;="&amp;A1630,user_list!G:G,"&gt;="&amp;A1630)</f>
        <v>4.5344410491469311</v>
      </c>
      <c r="D1630">
        <f>SUMIFS(user_list!O:O,user_list!F:F,"&lt;="&amp;A1630,user_list!G:G,"&gt;="&amp;A1630,user_list!I:I,days!G1630)+SUMIFS(user_list!O:O,user_list!F:F,"&lt;="&amp;A1630,user_list!G:G,"&gt;="&amp;A1630,user_list!I:I,days!G1630-1)</f>
        <v>0.4</v>
      </c>
      <c r="E1630" s="26">
        <f>COUNTIF(user_list!G:G,A1630)</f>
        <v>0</v>
      </c>
      <c r="F1630" s="48">
        <f t="shared" si="50"/>
        <v>6</v>
      </c>
      <c r="G1630" s="48">
        <f t="shared" si="51"/>
        <v>2019</v>
      </c>
    </row>
    <row r="1631" spans="1:7" x14ac:dyDescent="0.3">
      <c r="A1631" s="51">
        <v>43634</v>
      </c>
      <c r="B1631">
        <f>SUMIFS(user_list!O:O,user_list!F:F,"&lt;="&amp;A1631,user_list!G:G,"&gt;="&amp;A1631)</f>
        <v>1.783544743655038</v>
      </c>
      <c r="C1631">
        <f>SUMIFS(user_list!P:P,user_list!F:F,"&lt;="&amp;A1631,user_list!G:G,"&gt;="&amp;A1631)</f>
        <v>4.5344410491469311</v>
      </c>
      <c r="D1631">
        <f>SUMIFS(user_list!O:O,user_list!F:F,"&lt;="&amp;A1631,user_list!G:G,"&gt;="&amp;A1631,user_list!I:I,days!G1631)+SUMIFS(user_list!O:O,user_list!F:F,"&lt;="&amp;A1631,user_list!G:G,"&gt;="&amp;A1631,user_list!I:I,days!G1631-1)</f>
        <v>0.4</v>
      </c>
      <c r="E1631" s="26">
        <f>COUNTIF(user_list!G:G,A1631)</f>
        <v>0</v>
      </c>
      <c r="F1631" s="48">
        <f t="shared" si="50"/>
        <v>6</v>
      </c>
      <c r="G1631" s="48">
        <f t="shared" si="51"/>
        <v>2019</v>
      </c>
    </row>
    <row r="1632" spans="1:7" x14ac:dyDescent="0.3">
      <c r="A1632" s="51">
        <v>43635</v>
      </c>
      <c r="B1632">
        <f>SUMIFS(user_list!O:O,user_list!F:F,"&lt;="&amp;A1632,user_list!G:G,"&gt;="&amp;A1632)</f>
        <v>2.1613225214328158</v>
      </c>
      <c r="C1632">
        <f>SUMIFS(user_list!P:P,user_list!F:F,"&lt;="&amp;A1632,user_list!G:G,"&gt;="&amp;A1632)</f>
        <v>5.5344410491469311</v>
      </c>
      <c r="D1632">
        <f>SUMIFS(user_list!O:O,user_list!F:F,"&lt;="&amp;A1632,user_list!G:G,"&gt;="&amp;A1632,user_list!I:I,days!G1632)+SUMIFS(user_list!O:O,user_list!F:F,"&lt;="&amp;A1632,user_list!G:G,"&gt;="&amp;A1632,user_list!I:I,days!G1632-1)</f>
        <v>0.7777777777777779</v>
      </c>
      <c r="E1632" s="26">
        <f>COUNTIF(user_list!G:G,A1632)</f>
        <v>1</v>
      </c>
      <c r="F1632" s="48">
        <f t="shared" si="50"/>
        <v>6</v>
      </c>
      <c r="G1632" s="48">
        <f t="shared" si="51"/>
        <v>2019</v>
      </c>
    </row>
    <row r="1633" spans="1:7" x14ac:dyDescent="0.3">
      <c r="A1633" s="51">
        <v>43636</v>
      </c>
      <c r="B1633">
        <f>SUMIFS(user_list!O:O,user_list!F:F,"&lt;="&amp;A1633,user_list!G:G,"&gt;="&amp;A1633)</f>
        <v>1.783544743655038</v>
      </c>
      <c r="C1633">
        <f>SUMIFS(user_list!P:P,user_list!F:F,"&lt;="&amp;A1633,user_list!G:G,"&gt;="&amp;A1633)</f>
        <v>4.5344410491469311</v>
      </c>
      <c r="D1633">
        <f>SUMIFS(user_list!O:O,user_list!F:F,"&lt;="&amp;A1633,user_list!G:G,"&gt;="&amp;A1633,user_list!I:I,days!G1633)+SUMIFS(user_list!O:O,user_list!F:F,"&lt;="&amp;A1633,user_list!G:G,"&gt;="&amp;A1633,user_list!I:I,days!G1633-1)</f>
        <v>0.4</v>
      </c>
      <c r="E1633" s="26">
        <f>COUNTIF(user_list!G:G,A1633)</f>
        <v>2</v>
      </c>
      <c r="F1633" s="48">
        <f t="shared" si="50"/>
        <v>6</v>
      </c>
      <c r="G1633" s="48">
        <f t="shared" si="51"/>
        <v>2019</v>
      </c>
    </row>
    <row r="1634" spans="1:7" x14ac:dyDescent="0.3">
      <c r="A1634" s="51">
        <v>43637</v>
      </c>
      <c r="B1634">
        <f>SUMIFS(user_list!O:O,user_list!F:F,"&lt;="&amp;A1634,user_list!G:G,"&gt;="&amp;A1634)</f>
        <v>1.2044597763347764</v>
      </c>
      <c r="C1634">
        <f>SUMIFS(user_list!P:P,user_list!F:F,"&lt;="&amp;A1634,user_list!G:G,"&gt;="&amp;A1634)</f>
        <v>3.0638528138528138</v>
      </c>
      <c r="D1634">
        <f>SUMIFS(user_list!O:O,user_list!F:F,"&lt;="&amp;A1634,user_list!G:G,"&gt;="&amp;A1634,user_list!I:I,days!G1634)+SUMIFS(user_list!O:O,user_list!F:F,"&lt;="&amp;A1634,user_list!G:G,"&gt;="&amp;A1634,user_list!I:I,days!G1634-1)</f>
        <v>0</v>
      </c>
      <c r="E1634" s="26">
        <f>COUNTIF(user_list!G:G,A1634)</f>
        <v>0</v>
      </c>
      <c r="F1634" s="48">
        <f t="shared" si="50"/>
        <v>6</v>
      </c>
      <c r="G1634" s="48">
        <f t="shared" si="51"/>
        <v>2019</v>
      </c>
    </row>
    <row r="1635" spans="1:7" x14ac:dyDescent="0.3">
      <c r="A1635" s="51">
        <v>43638</v>
      </c>
      <c r="B1635">
        <f>SUMIFS(user_list!O:O,user_list!F:F,"&lt;="&amp;A1635,user_list!G:G,"&gt;="&amp;A1635)</f>
        <v>3.0711264430014431</v>
      </c>
      <c r="C1635">
        <f>SUMIFS(user_list!P:P,user_list!F:F,"&lt;="&amp;A1635,user_list!G:G,"&gt;="&amp;A1635)</f>
        <v>7.7305194805194812</v>
      </c>
      <c r="D1635">
        <f>SUMIFS(user_list!O:O,user_list!F:F,"&lt;="&amp;A1635,user_list!G:G,"&gt;="&amp;A1635,user_list!I:I,days!G1635)+SUMIFS(user_list!O:O,user_list!F:F,"&lt;="&amp;A1635,user_list!G:G,"&gt;="&amp;A1635,user_list!I:I,days!G1635-1)</f>
        <v>0</v>
      </c>
      <c r="E1635" s="26">
        <f>COUNTIF(user_list!G:G,A1635)</f>
        <v>0</v>
      </c>
      <c r="F1635" s="48">
        <f t="shared" si="50"/>
        <v>6</v>
      </c>
      <c r="G1635" s="48">
        <f t="shared" si="51"/>
        <v>2019</v>
      </c>
    </row>
    <row r="1636" spans="1:7" x14ac:dyDescent="0.3">
      <c r="A1636" s="51">
        <v>43639</v>
      </c>
      <c r="B1636">
        <f>SUMIFS(user_list!O:O,user_list!F:F,"&lt;="&amp;A1636,user_list!G:G,"&gt;="&amp;A1636)</f>
        <v>3.0711264430014431</v>
      </c>
      <c r="C1636">
        <f>SUMIFS(user_list!P:P,user_list!F:F,"&lt;="&amp;A1636,user_list!G:G,"&gt;="&amp;A1636)</f>
        <v>7.7305194805194812</v>
      </c>
      <c r="D1636">
        <f>SUMIFS(user_list!O:O,user_list!F:F,"&lt;="&amp;A1636,user_list!G:G,"&gt;="&amp;A1636,user_list!I:I,days!G1636)+SUMIFS(user_list!O:O,user_list!F:F,"&lt;="&amp;A1636,user_list!G:G,"&gt;="&amp;A1636,user_list!I:I,days!G1636-1)</f>
        <v>0</v>
      </c>
      <c r="E1636" s="26">
        <f>COUNTIF(user_list!G:G,A1636)</f>
        <v>0</v>
      </c>
      <c r="F1636" s="48">
        <f t="shared" si="50"/>
        <v>6</v>
      </c>
      <c r="G1636" s="48">
        <f t="shared" si="51"/>
        <v>2019</v>
      </c>
    </row>
    <row r="1637" spans="1:7" x14ac:dyDescent="0.3">
      <c r="A1637" s="51">
        <v>43640</v>
      </c>
      <c r="B1637">
        <f>SUMIFS(user_list!O:O,user_list!F:F,"&lt;="&amp;A1637,user_list!G:G,"&gt;="&amp;A1637)</f>
        <v>3.0711264430014431</v>
      </c>
      <c r="C1637">
        <f>SUMIFS(user_list!P:P,user_list!F:F,"&lt;="&amp;A1637,user_list!G:G,"&gt;="&amp;A1637)</f>
        <v>7.7305194805194812</v>
      </c>
      <c r="D1637">
        <f>SUMIFS(user_list!O:O,user_list!F:F,"&lt;="&amp;A1637,user_list!G:G,"&gt;="&amp;A1637,user_list!I:I,days!G1637)+SUMIFS(user_list!O:O,user_list!F:F,"&lt;="&amp;A1637,user_list!G:G,"&gt;="&amp;A1637,user_list!I:I,days!G1637-1)</f>
        <v>0</v>
      </c>
      <c r="E1637" s="26">
        <f>COUNTIF(user_list!G:G,A1637)</f>
        <v>1</v>
      </c>
      <c r="F1637" s="48">
        <f t="shared" si="50"/>
        <v>6</v>
      </c>
      <c r="G1637" s="48">
        <f t="shared" si="51"/>
        <v>2019</v>
      </c>
    </row>
    <row r="1638" spans="1:7" x14ac:dyDescent="0.3">
      <c r="A1638" s="51">
        <v>43641</v>
      </c>
      <c r="B1638">
        <f>SUMIFS(user_list!O:O,user_list!F:F,"&lt;="&amp;A1638,user_list!G:G,"&gt;="&amp;A1638)</f>
        <v>1.2044597763347764</v>
      </c>
      <c r="C1638">
        <f>SUMIFS(user_list!P:P,user_list!F:F,"&lt;="&amp;A1638,user_list!G:G,"&gt;="&amp;A1638)</f>
        <v>3.0638528138528138</v>
      </c>
      <c r="D1638">
        <f>SUMIFS(user_list!O:O,user_list!F:F,"&lt;="&amp;A1638,user_list!G:G,"&gt;="&amp;A1638,user_list!I:I,days!G1638)+SUMIFS(user_list!O:O,user_list!F:F,"&lt;="&amp;A1638,user_list!G:G,"&gt;="&amp;A1638,user_list!I:I,days!G1638-1)</f>
        <v>0</v>
      </c>
      <c r="E1638" s="26">
        <f>COUNTIF(user_list!G:G,A1638)</f>
        <v>0</v>
      </c>
      <c r="F1638" s="48">
        <f t="shared" si="50"/>
        <v>6</v>
      </c>
      <c r="G1638" s="48">
        <f t="shared" si="51"/>
        <v>2019</v>
      </c>
    </row>
    <row r="1639" spans="1:7" x14ac:dyDescent="0.3">
      <c r="A1639" s="51">
        <v>43642</v>
      </c>
      <c r="B1639">
        <f>SUMIFS(user_list!O:O,user_list!F:F,"&lt;="&amp;A1639,user_list!G:G,"&gt;="&amp;A1639)</f>
        <v>1.2044597763347764</v>
      </c>
      <c r="C1639">
        <f>SUMIFS(user_list!P:P,user_list!F:F,"&lt;="&amp;A1639,user_list!G:G,"&gt;="&amp;A1639)</f>
        <v>3.0638528138528138</v>
      </c>
      <c r="D1639">
        <f>SUMIFS(user_list!O:O,user_list!F:F,"&lt;="&amp;A1639,user_list!G:G,"&gt;="&amp;A1639,user_list!I:I,days!G1639)+SUMIFS(user_list!O:O,user_list!F:F,"&lt;="&amp;A1639,user_list!G:G,"&gt;="&amp;A1639,user_list!I:I,days!G1639-1)</f>
        <v>0</v>
      </c>
      <c r="E1639" s="26">
        <f>COUNTIF(user_list!G:G,A1639)</f>
        <v>0</v>
      </c>
      <c r="F1639" s="48">
        <f t="shared" si="50"/>
        <v>6</v>
      </c>
      <c r="G1639" s="48">
        <f t="shared" si="51"/>
        <v>2019</v>
      </c>
    </row>
    <row r="1640" spans="1:7" x14ac:dyDescent="0.3">
      <c r="A1640" s="51">
        <v>43643</v>
      </c>
      <c r="B1640">
        <f>SUMIFS(user_list!O:O,user_list!F:F,"&lt;="&amp;A1640,user_list!G:G,"&gt;="&amp;A1640)</f>
        <v>1.2044597763347764</v>
      </c>
      <c r="C1640">
        <f>SUMIFS(user_list!P:P,user_list!F:F,"&lt;="&amp;A1640,user_list!G:G,"&gt;="&amp;A1640)</f>
        <v>3.0638528138528138</v>
      </c>
      <c r="D1640">
        <f>SUMIFS(user_list!O:O,user_list!F:F,"&lt;="&amp;A1640,user_list!G:G,"&gt;="&amp;A1640,user_list!I:I,days!G1640)+SUMIFS(user_list!O:O,user_list!F:F,"&lt;="&amp;A1640,user_list!G:G,"&gt;="&amp;A1640,user_list!I:I,days!G1640-1)</f>
        <v>0</v>
      </c>
      <c r="E1640" s="26">
        <f>COUNTIF(user_list!G:G,A1640)</f>
        <v>0</v>
      </c>
      <c r="F1640" s="48">
        <f t="shared" si="50"/>
        <v>6</v>
      </c>
      <c r="G1640" s="48">
        <f t="shared" si="51"/>
        <v>2019</v>
      </c>
    </row>
    <row r="1641" spans="1:7" x14ac:dyDescent="0.3">
      <c r="A1641" s="51">
        <v>43644</v>
      </c>
      <c r="B1641">
        <f>SUMIFS(user_list!O:O,user_list!F:F,"&lt;="&amp;A1641,user_list!G:G,"&gt;="&amp;A1641)</f>
        <v>1.2044597763347764</v>
      </c>
      <c r="C1641">
        <f>SUMIFS(user_list!P:P,user_list!F:F,"&lt;="&amp;A1641,user_list!G:G,"&gt;="&amp;A1641)</f>
        <v>3.0638528138528138</v>
      </c>
      <c r="D1641">
        <f>SUMIFS(user_list!O:O,user_list!F:F,"&lt;="&amp;A1641,user_list!G:G,"&gt;="&amp;A1641,user_list!I:I,days!G1641)+SUMIFS(user_list!O:O,user_list!F:F,"&lt;="&amp;A1641,user_list!G:G,"&gt;="&amp;A1641,user_list!I:I,days!G1641-1)</f>
        <v>0</v>
      </c>
      <c r="E1641" s="26">
        <f>COUNTIF(user_list!G:G,A1641)</f>
        <v>0</v>
      </c>
      <c r="F1641" s="48">
        <f t="shared" si="50"/>
        <v>6</v>
      </c>
      <c r="G1641" s="48">
        <f t="shared" si="51"/>
        <v>2019</v>
      </c>
    </row>
    <row r="1642" spans="1:7" x14ac:dyDescent="0.3">
      <c r="A1642" s="51">
        <v>43645</v>
      </c>
      <c r="B1642">
        <f>SUMIFS(user_list!O:O,user_list!F:F,"&lt;="&amp;A1642,user_list!G:G,"&gt;="&amp;A1642)</f>
        <v>2.1068436900992875</v>
      </c>
      <c r="C1642">
        <f>SUMIFS(user_list!P:P,user_list!F:F,"&lt;="&amp;A1642,user_list!G:G,"&gt;="&amp;A1642)</f>
        <v>5.3262906247980872</v>
      </c>
      <c r="D1642">
        <f>SUMIFS(user_list!O:O,user_list!F:F,"&lt;="&amp;A1642,user_list!G:G,"&gt;="&amp;A1642,user_list!I:I,days!G1642)+SUMIFS(user_list!O:O,user_list!F:F,"&lt;="&amp;A1642,user_list!G:G,"&gt;="&amp;A1642,user_list!I:I,days!G1642-1)</f>
        <v>3.4328358208955218E-2</v>
      </c>
      <c r="E1642" s="26">
        <f>COUNTIF(user_list!G:G,A1642)</f>
        <v>0</v>
      </c>
      <c r="F1642" s="48">
        <f t="shared" si="50"/>
        <v>6</v>
      </c>
      <c r="G1642" s="48">
        <f t="shared" si="51"/>
        <v>2019</v>
      </c>
    </row>
    <row r="1643" spans="1:7" x14ac:dyDescent="0.3">
      <c r="A1643" s="51">
        <v>43646</v>
      </c>
      <c r="B1643">
        <f>SUMIFS(user_list!O:O,user_list!F:F,"&lt;="&amp;A1643,user_list!G:G,"&gt;="&amp;A1643)</f>
        <v>2.1068436900992875</v>
      </c>
      <c r="C1643">
        <f>SUMIFS(user_list!P:P,user_list!F:F,"&lt;="&amp;A1643,user_list!G:G,"&gt;="&amp;A1643)</f>
        <v>5.3262906247980872</v>
      </c>
      <c r="D1643">
        <f>SUMIFS(user_list!O:O,user_list!F:F,"&lt;="&amp;A1643,user_list!G:G,"&gt;="&amp;A1643,user_list!I:I,days!G1643)+SUMIFS(user_list!O:O,user_list!F:F,"&lt;="&amp;A1643,user_list!G:G,"&gt;="&amp;A1643,user_list!I:I,days!G1643-1)</f>
        <v>3.4328358208955218E-2</v>
      </c>
      <c r="E1643" s="26">
        <f>COUNTIF(user_list!G:G,A1643)</f>
        <v>0</v>
      </c>
      <c r="F1643" s="48">
        <f t="shared" si="50"/>
        <v>6</v>
      </c>
      <c r="G1643" s="48">
        <f t="shared" si="51"/>
        <v>2019</v>
      </c>
    </row>
    <row r="1644" spans="1:7" x14ac:dyDescent="0.3">
      <c r="A1644" s="51">
        <v>43647</v>
      </c>
      <c r="B1644">
        <f>SUMIFS(user_list!O:O,user_list!F:F,"&lt;="&amp;A1644,user_list!G:G,"&gt;="&amp;A1644)</f>
        <v>2.1068436900992875</v>
      </c>
      <c r="C1644">
        <f>SUMIFS(user_list!P:P,user_list!F:F,"&lt;="&amp;A1644,user_list!G:G,"&gt;="&amp;A1644)</f>
        <v>5.3262906247980872</v>
      </c>
      <c r="D1644">
        <f>SUMIFS(user_list!O:O,user_list!F:F,"&lt;="&amp;A1644,user_list!G:G,"&gt;="&amp;A1644,user_list!I:I,days!G1644)+SUMIFS(user_list!O:O,user_list!F:F,"&lt;="&amp;A1644,user_list!G:G,"&gt;="&amp;A1644,user_list!I:I,days!G1644-1)</f>
        <v>3.4328358208955218E-2</v>
      </c>
      <c r="E1644" s="26">
        <f>COUNTIF(user_list!G:G,A1644)</f>
        <v>0</v>
      </c>
      <c r="F1644" s="48">
        <f t="shared" si="50"/>
        <v>7</v>
      </c>
      <c r="G1644" s="48">
        <f t="shared" si="51"/>
        <v>2019</v>
      </c>
    </row>
    <row r="1645" spans="1:7" x14ac:dyDescent="0.3">
      <c r="A1645" s="51">
        <v>43648</v>
      </c>
      <c r="B1645">
        <f>SUMIFS(user_list!O:O,user_list!F:F,"&lt;="&amp;A1645,user_list!G:G,"&gt;="&amp;A1645)</f>
        <v>2.1068436900992875</v>
      </c>
      <c r="C1645">
        <f>SUMIFS(user_list!P:P,user_list!F:F,"&lt;="&amp;A1645,user_list!G:G,"&gt;="&amp;A1645)</f>
        <v>5.3262906247980872</v>
      </c>
      <c r="D1645">
        <f>SUMIFS(user_list!O:O,user_list!F:F,"&lt;="&amp;A1645,user_list!G:G,"&gt;="&amp;A1645,user_list!I:I,days!G1645)+SUMIFS(user_list!O:O,user_list!F:F,"&lt;="&amp;A1645,user_list!G:G,"&gt;="&amp;A1645,user_list!I:I,days!G1645-1)</f>
        <v>3.4328358208955218E-2</v>
      </c>
      <c r="E1645" s="26">
        <f>COUNTIF(user_list!G:G,A1645)</f>
        <v>0</v>
      </c>
      <c r="F1645" s="48">
        <f t="shared" si="50"/>
        <v>7</v>
      </c>
      <c r="G1645" s="48">
        <f t="shared" si="51"/>
        <v>2019</v>
      </c>
    </row>
    <row r="1646" spans="1:7" x14ac:dyDescent="0.3">
      <c r="A1646" s="51">
        <v>43649</v>
      </c>
      <c r="B1646">
        <f>SUMIFS(user_list!O:O,user_list!F:F,"&lt;="&amp;A1646,user_list!G:G,"&gt;="&amp;A1646)</f>
        <v>2.1068436900992875</v>
      </c>
      <c r="C1646">
        <f>SUMIFS(user_list!P:P,user_list!F:F,"&lt;="&amp;A1646,user_list!G:G,"&gt;="&amp;A1646)</f>
        <v>5.3262906247980872</v>
      </c>
      <c r="D1646">
        <f>SUMIFS(user_list!O:O,user_list!F:F,"&lt;="&amp;A1646,user_list!G:G,"&gt;="&amp;A1646,user_list!I:I,days!G1646)+SUMIFS(user_list!O:O,user_list!F:F,"&lt;="&amp;A1646,user_list!G:G,"&gt;="&amp;A1646,user_list!I:I,days!G1646-1)</f>
        <v>3.4328358208955218E-2</v>
      </c>
      <c r="E1646" s="26">
        <f>COUNTIF(user_list!G:G,A1646)</f>
        <v>0</v>
      </c>
      <c r="F1646" s="48">
        <f t="shared" si="50"/>
        <v>7</v>
      </c>
      <c r="G1646" s="48">
        <f t="shared" si="51"/>
        <v>2019</v>
      </c>
    </row>
    <row r="1647" spans="1:7" x14ac:dyDescent="0.3">
      <c r="A1647" s="51">
        <v>43650</v>
      </c>
      <c r="B1647">
        <f>SUMIFS(user_list!O:O,user_list!F:F,"&lt;="&amp;A1647,user_list!G:G,"&gt;="&amp;A1647)</f>
        <v>2.7925579758135735</v>
      </c>
      <c r="C1647">
        <f>SUMIFS(user_list!P:P,user_list!F:F,"&lt;="&amp;A1647,user_list!G:G,"&gt;="&amp;A1647)</f>
        <v>7.0405763390838008</v>
      </c>
      <c r="D1647">
        <f>SUMIFS(user_list!O:O,user_list!F:F,"&lt;="&amp;A1647,user_list!G:G,"&gt;="&amp;A1647,user_list!I:I,days!G1647)+SUMIFS(user_list!O:O,user_list!F:F,"&lt;="&amp;A1647,user_list!G:G,"&gt;="&amp;A1647,user_list!I:I,days!G1647-1)</f>
        <v>0.72004264392324102</v>
      </c>
      <c r="E1647" s="26">
        <f>COUNTIF(user_list!G:G,A1647)</f>
        <v>0</v>
      </c>
      <c r="F1647" s="48">
        <f t="shared" si="50"/>
        <v>7</v>
      </c>
      <c r="G1647" s="48">
        <f t="shared" si="51"/>
        <v>2019</v>
      </c>
    </row>
    <row r="1648" spans="1:7" x14ac:dyDescent="0.3">
      <c r="A1648" s="51">
        <v>43651</v>
      </c>
      <c r="B1648">
        <f>SUMIFS(user_list!O:O,user_list!F:F,"&lt;="&amp;A1648,user_list!G:G,"&gt;="&amp;A1648)</f>
        <v>2.7925579758135735</v>
      </c>
      <c r="C1648">
        <f>SUMIFS(user_list!P:P,user_list!F:F,"&lt;="&amp;A1648,user_list!G:G,"&gt;="&amp;A1648)</f>
        <v>7.0405763390838008</v>
      </c>
      <c r="D1648">
        <f>SUMIFS(user_list!O:O,user_list!F:F,"&lt;="&amp;A1648,user_list!G:G,"&gt;="&amp;A1648,user_list!I:I,days!G1648)+SUMIFS(user_list!O:O,user_list!F:F,"&lt;="&amp;A1648,user_list!G:G,"&gt;="&amp;A1648,user_list!I:I,days!G1648-1)</f>
        <v>0.72004264392324102</v>
      </c>
      <c r="E1648" s="26">
        <f>COUNTIF(user_list!G:G,A1648)</f>
        <v>0</v>
      </c>
      <c r="F1648" s="48">
        <f t="shared" si="50"/>
        <v>7</v>
      </c>
      <c r="G1648" s="48">
        <f t="shared" si="51"/>
        <v>2019</v>
      </c>
    </row>
    <row r="1649" spans="1:7" x14ac:dyDescent="0.3">
      <c r="A1649" s="51">
        <v>43652</v>
      </c>
      <c r="B1649">
        <f>SUMIFS(user_list!O:O,user_list!F:F,"&lt;="&amp;A1649,user_list!G:G,"&gt;="&amp;A1649)</f>
        <v>2.7925579758135735</v>
      </c>
      <c r="C1649">
        <f>SUMIFS(user_list!P:P,user_list!F:F,"&lt;="&amp;A1649,user_list!G:G,"&gt;="&amp;A1649)</f>
        <v>7.0405763390838008</v>
      </c>
      <c r="D1649">
        <f>SUMIFS(user_list!O:O,user_list!F:F,"&lt;="&amp;A1649,user_list!G:G,"&gt;="&amp;A1649,user_list!I:I,days!G1649)+SUMIFS(user_list!O:O,user_list!F:F,"&lt;="&amp;A1649,user_list!G:G,"&gt;="&amp;A1649,user_list!I:I,days!G1649-1)</f>
        <v>0.72004264392324102</v>
      </c>
      <c r="E1649" s="26">
        <f>COUNTIF(user_list!G:G,A1649)</f>
        <v>0</v>
      </c>
      <c r="F1649" s="48">
        <f t="shared" si="50"/>
        <v>7</v>
      </c>
      <c r="G1649" s="48">
        <f t="shared" si="51"/>
        <v>2019</v>
      </c>
    </row>
    <row r="1650" spans="1:7" x14ac:dyDescent="0.3">
      <c r="A1650" s="51">
        <v>43653</v>
      </c>
      <c r="B1650">
        <f>SUMIFS(user_list!O:O,user_list!F:F,"&lt;="&amp;A1650,user_list!G:G,"&gt;="&amp;A1650)</f>
        <v>2.7925579758135735</v>
      </c>
      <c r="C1650">
        <f>SUMIFS(user_list!P:P,user_list!F:F,"&lt;="&amp;A1650,user_list!G:G,"&gt;="&amp;A1650)</f>
        <v>7.0405763390838008</v>
      </c>
      <c r="D1650">
        <f>SUMIFS(user_list!O:O,user_list!F:F,"&lt;="&amp;A1650,user_list!G:G,"&gt;="&amp;A1650,user_list!I:I,days!G1650)+SUMIFS(user_list!O:O,user_list!F:F,"&lt;="&amp;A1650,user_list!G:G,"&gt;="&amp;A1650,user_list!I:I,days!G1650-1)</f>
        <v>0.72004264392324102</v>
      </c>
      <c r="E1650" s="26">
        <f>COUNTIF(user_list!G:G,A1650)</f>
        <v>0</v>
      </c>
      <c r="F1650" s="48">
        <f t="shared" si="50"/>
        <v>7</v>
      </c>
      <c r="G1650" s="48">
        <f t="shared" si="51"/>
        <v>2019</v>
      </c>
    </row>
    <row r="1651" spans="1:7" x14ac:dyDescent="0.3">
      <c r="A1651" s="51">
        <v>43654</v>
      </c>
      <c r="B1651">
        <f>SUMIFS(user_list!O:O,user_list!F:F,"&lt;="&amp;A1651,user_list!G:G,"&gt;="&amp;A1651)</f>
        <v>3.7392246424802402</v>
      </c>
      <c r="C1651">
        <f>SUMIFS(user_list!P:P,user_list!F:F,"&lt;="&amp;A1651,user_list!G:G,"&gt;="&amp;A1651)</f>
        <v>9.4405763390838011</v>
      </c>
      <c r="D1651">
        <f>SUMIFS(user_list!O:O,user_list!F:F,"&lt;="&amp;A1651,user_list!G:G,"&gt;="&amp;A1651,user_list!I:I,days!G1651)+SUMIFS(user_list!O:O,user_list!F:F,"&lt;="&amp;A1651,user_list!G:G,"&gt;="&amp;A1651,user_list!I:I,days!G1651-1)</f>
        <v>1.6667093105899076</v>
      </c>
      <c r="E1651" s="26">
        <f>COUNTIF(user_list!G:G,A1651)</f>
        <v>0</v>
      </c>
      <c r="F1651" s="48">
        <f t="shared" si="50"/>
        <v>7</v>
      </c>
      <c r="G1651" s="48">
        <f t="shared" si="51"/>
        <v>2019</v>
      </c>
    </row>
    <row r="1652" spans="1:7" x14ac:dyDescent="0.3">
      <c r="A1652" s="51">
        <v>43655</v>
      </c>
      <c r="B1652">
        <f>SUMIFS(user_list!O:O,user_list!F:F,"&lt;="&amp;A1652,user_list!G:G,"&gt;="&amp;A1652)</f>
        <v>3.7392246424802402</v>
      </c>
      <c r="C1652">
        <f>SUMIFS(user_list!P:P,user_list!F:F,"&lt;="&amp;A1652,user_list!G:G,"&gt;="&amp;A1652)</f>
        <v>9.4405763390838011</v>
      </c>
      <c r="D1652">
        <f>SUMIFS(user_list!O:O,user_list!F:F,"&lt;="&amp;A1652,user_list!G:G,"&gt;="&amp;A1652,user_list!I:I,days!G1652)+SUMIFS(user_list!O:O,user_list!F:F,"&lt;="&amp;A1652,user_list!G:G,"&gt;="&amp;A1652,user_list!I:I,days!G1652-1)</f>
        <v>1.6667093105899076</v>
      </c>
      <c r="E1652" s="26">
        <f>COUNTIF(user_list!G:G,A1652)</f>
        <v>1</v>
      </c>
      <c r="F1652" s="48">
        <f t="shared" si="50"/>
        <v>7</v>
      </c>
      <c r="G1652" s="48">
        <f t="shared" si="51"/>
        <v>2019</v>
      </c>
    </row>
    <row r="1653" spans="1:7" x14ac:dyDescent="0.3">
      <c r="A1653" s="51">
        <v>43656</v>
      </c>
      <c r="B1653">
        <f>SUMIFS(user_list!O:O,user_list!F:F,"&lt;="&amp;A1653,user_list!G:G,"&gt;="&amp;A1653)</f>
        <v>3.1089216121772099</v>
      </c>
      <c r="C1653">
        <f>SUMIFS(user_list!P:P,user_list!F:F,"&lt;="&amp;A1653,user_list!G:G,"&gt;="&amp;A1653)</f>
        <v>7.864818763326225</v>
      </c>
      <c r="D1653">
        <f>SUMIFS(user_list!O:O,user_list!F:F,"&lt;="&amp;A1653,user_list!G:G,"&gt;="&amp;A1653,user_list!I:I,days!G1653)+SUMIFS(user_list!O:O,user_list!F:F,"&lt;="&amp;A1653,user_list!G:G,"&gt;="&amp;A1653,user_list!I:I,days!G1653-1)</f>
        <v>1.6667093105899076</v>
      </c>
      <c r="E1653" s="26">
        <f>COUNTIF(user_list!G:G,A1653)</f>
        <v>1</v>
      </c>
      <c r="F1653" s="48">
        <f t="shared" si="50"/>
        <v>7</v>
      </c>
      <c r="G1653" s="48">
        <f t="shared" si="51"/>
        <v>2019</v>
      </c>
    </row>
    <row r="1654" spans="1:7" x14ac:dyDescent="0.3">
      <c r="A1654" s="51">
        <v>43657</v>
      </c>
      <c r="B1654">
        <f>SUMIFS(user_list!O:O,user_list!F:F,"&lt;="&amp;A1654,user_list!G:G,"&gt;="&amp;A1654)</f>
        <v>4.1493184375740348</v>
      </c>
      <c r="C1654">
        <f>SUMIFS(user_list!P:P,user_list!F:F,"&lt;="&amp;A1654,user_list!G:G,"&gt;="&amp;A1654)</f>
        <v>10.483866382373844</v>
      </c>
      <c r="D1654">
        <f>SUMIFS(user_list!O:O,user_list!F:F,"&lt;="&amp;A1654,user_list!G:G,"&gt;="&amp;A1654,user_list!I:I,days!G1654)+SUMIFS(user_list!O:O,user_list!F:F,"&lt;="&amp;A1654,user_list!G:G,"&gt;="&amp;A1654,user_list!I:I,days!G1654-1)</f>
        <v>2.707106135986733</v>
      </c>
      <c r="E1654" s="26">
        <f>COUNTIF(user_list!G:G,A1654)</f>
        <v>0</v>
      </c>
      <c r="F1654" s="48">
        <f t="shared" si="50"/>
        <v>7</v>
      </c>
      <c r="G1654" s="48">
        <f t="shared" si="51"/>
        <v>2019</v>
      </c>
    </row>
    <row r="1655" spans="1:7" x14ac:dyDescent="0.3">
      <c r="A1655" s="51">
        <v>43658</v>
      </c>
      <c r="B1655">
        <f>SUMIFS(user_list!O:O,user_list!F:F,"&lt;="&amp;A1655,user_list!G:G,"&gt;="&amp;A1655)</f>
        <v>4.1493184375740348</v>
      </c>
      <c r="C1655">
        <f>SUMIFS(user_list!P:P,user_list!F:F,"&lt;="&amp;A1655,user_list!G:G,"&gt;="&amp;A1655)</f>
        <v>10.483866382373844</v>
      </c>
      <c r="D1655">
        <f>SUMIFS(user_list!O:O,user_list!F:F,"&lt;="&amp;A1655,user_list!G:G,"&gt;="&amp;A1655,user_list!I:I,days!G1655)+SUMIFS(user_list!O:O,user_list!F:F,"&lt;="&amp;A1655,user_list!G:G,"&gt;="&amp;A1655,user_list!I:I,days!G1655-1)</f>
        <v>2.707106135986733</v>
      </c>
      <c r="E1655" s="26">
        <f>COUNTIF(user_list!G:G,A1655)</f>
        <v>1</v>
      </c>
      <c r="F1655" s="48">
        <f t="shared" si="50"/>
        <v>7</v>
      </c>
      <c r="G1655" s="48">
        <f t="shared" si="51"/>
        <v>2019</v>
      </c>
    </row>
    <row r="1656" spans="1:7" x14ac:dyDescent="0.3">
      <c r="A1656" s="51">
        <v>43659</v>
      </c>
      <c r="B1656">
        <f>SUMIFS(user_list!O:O,user_list!F:F,"&lt;="&amp;A1656,user_list!G:G,"&gt;="&amp;A1656)</f>
        <v>3.8226517709073682</v>
      </c>
      <c r="C1656">
        <f>SUMIFS(user_list!P:P,user_list!F:F,"&lt;="&amp;A1656,user_list!G:G,"&gt;="&amp;A1656)</f>
        <v>11.083866382373843</v>
      </c>
      <c r="D1656">
        <f>SUMIFS(user_list!O:O,user_list!F:F,"&lt;="&amp;A1656,user_list!G:G,"&gt;="&amp;A1656,user_list!I:I,days!G1656)+SUMIFS(user_list!O:O,user_list!F:F,"&lt;="&amp;A1656,user_list!G:G,"&gt;="&amp;A1656,user_list!I:I,days!G1656-1)</f>
        <v>2.3804394693200663</v>
      </c>
      <c r="E1656" s="26">
        <f>COUNTIF(user_list!G:G,A1656)</f>
        <v>1</v>
      </c>
      <c r="F1656" s="48">
        <f t="shared" si="50"/>
        <v>7</v>
      </c>
      <c r="G1656" s="48">
        <f t="shared" si="51"/>
        <v>2019</v>
      </c>
    </row>
    <row r="1657" spans="1:7" x14ac:dyDescent="0.3">
      <c r="A1657" s="51">
        <v>43660</v>
      </c>
      <c r="B1657">
        <f>SUMIFS(user_list!O:O,user_list!F:F,"&lt;="&amp;A1657,user_list!G:G,"&gt;="&amp;A1657)</f>
        <v>2.0965406597962568</v>
      </c>
      <c r="C1657">
        <f>SUMIFS(user_list!P:P,user_list!F:F,"&lt;="&amp;A1657,user_list!G:G,"&gt;="&amp;A1657)</f>
        <v>6.7505330490405111</v>
      </c>
      <c r="D1657">
        <f>SUMIFS(user_list!O:O,user_list!F:F,"&lt;="&amp;A1657,user_list!G:G,"&gt;="&amp;A1657,user_list!I:I,days!G1657)+SUMIFS(user_list!O:O,user_list!F:F,"&lt;="&amp;A1657,user_list!G:G,"&gt;="&amp;A1657,user_list!I:I,days!G1657-1)</f>
        <v>0.65432835820895519</v>
      </c>
      <c r="E1657" s="26">
        <f>COUNTIF(user_list!G:G,A1657)</f>
        <v>0</v>
      </c>
      <c r="F1657" s="48">
        <f t="shared" si="50"/>
        <v>7</v>
      </c>
      <c r="G1657" s="48">
        <f t="shared" si="51"/>
        <v>2019</v>
      </c>
    </row>
    <row r="1658" spans="1:7" x14ac:dyDescent="0.3">
      <c r="A1658" s="51">
        <v>43661</v>
      </c>
      <c r="B1658">
        <f>SUMIFS(user_list!O:O,user_list!F:F,"&lt;="&amp;A1658,user_list!G:G,"&gt;="&amp;A1658)</f>
        <v>2.0965406597962568</v>
      </c>
      <c r="C1658">
        <f>SUMIFS(user_list!P:P,user_list!F:F,"&lt;="&amp;A1658,user_list!G:G,"&gt;="&amp;A1658)</f>
        <v>6.7505330490405111</v>
      </c>
      <c r="D1658">
        <f>SUMIFS(user_list!O:O,user_list!F:F,"&lt;="&amp;A1658,user_list!G:G,"&gt;="&amp;A1658,user_list!I:I,days!G1658)+SUMIFS(user_list!O:O,user_list!F:F,"&lt;="&amp;A1658,user_list!G:G,"&gt;="&amp;A1658,user_list!I:I,days!G1658-1)</f>
        <v>0.65432835820895519</v>
      </c>
      <c r="E1658" s="26">
        <f>COUNTIF(user_list!G:G,A1658)</f>
        <v>0</v>
      </c>
      <c r="F1658" s="48">
        <f t="shared" si="50"/>
        <v>7</v>
      </c>
      <c r="G1658" s="48">
        <f t="shared" si="51"/>
        <v>2019</v>
      </c>
    </row>
    <row r="1659" spans="1:7" x14ac:dyDescent="0.3">
      <c r="A1659" s="51">
        <v>43662</v>
      </c>
      <c r="B1659">
        <f>SUMIFS(user_list!O:O,user_list!F:F,"&lt;="&amp;A1659,user_list!G:G,"&gt;="&amp;A1659)</f>
        <v>4.5745709628265603</v>
      </c>
      <c r="C1659">
        <f>SUMIFS(user_list!P:P,user_list!F:F,"&lt;="&amp;A1659,user_list!G:G,"&gt;="&amp;A1659)</f>
        <v>13.295987594495054</v>
      </c>
      <c r="D1659">
        <f>SUMIFS(user_list!O:O,user_list!F:F,"&lt;="&amp;A1659,user_list!G:G,"&gt;="&amp;A1659,user_list!I:I,days!G1659)+SUMIFS(user_list!O:O,user_list!F:F,"&lt;="&amp;A1659,user_list!G:G,"&gt;="&amp;A1659,user_list!I:I,days!G1659-1)</f>
        <v>3.1323586612392584</v>
      </c>
      <c r="E1659" s="26">
        <f>COUNTIF(user_list!G:G,A1659)</f>
        <v>1</v>
      </c>
      <c r="F1659" s="48">
        <f t="shared" si="50"/>
        <v>7</v>
      </c>
      <c r="G1659" s="48">
        <f t="shared" si="51"/>
        <v>2019</v>
      </c>
    </row>
    <row r="1660" spans="1:7" x14ac:dyDescent="0.3">
      <c r="A1660" s="51">
        <v>43663</v>
      </c>
      <c r="B1660">
        <f>SUMIFS(user_list!O:O,user_list!F:F,"&lt;="&amp;A1660,user_list!G:G,"&gt;="&amp;A1660)</f>
        <v>5.5323487406043386</v>
      </c>
      <c r="C1660">
        <f>SUMIFS(user_list!P:P,user_list!F:F,"&lt;="&amp;A1660,user_list!G:G,"&gt;="&amp;A1660)</f>
        <v>14.295987594495054</v>
      </c>
      <c r="D1660">
        <f>SUMIFS(user_list!O:O,user_list!F:F,"&lt;="&amp;A1660,user_list!G:G,"&gt;="&amp;A1660,user_list!I:I,days!G1660)+SUMIFS(user_list!O:O,user_list!F:F,"&lt;="&amp;A1660,user_list!G:G,"&gt;="&amp;A1660,user_list!I:I,days!G1660-1)</f>
        <v>4.0901364390170363</v>
      </c>
      <c r="E1660" s="26">
        <f>COUNTIF(user_list!G:G,A1660)</f>
        <v>1</v>
      </c>
      <c r="F1660" s="48">
        <f t="shared" si="50"/>
        <v>7</v>
      </c>
      <c r="G1660" s="48">
        <f t="shared" si="51"/>
        <v>2019</v>
      </c>
    </row>
    <row r="1661" spans="1:7" x14ac:dyDescent="0.3">
      <c r="A1661" s="51">
        <v>43664</v>
      </c>
      <c r="B1661">
        <f>SUMIFS(user_list!O:O,user_list!F:F,"&lt;="&amp;A1661,user_list!G:G,"&gt;="&amp;A1661)</f>
        <v>3.1723487406043382</v>
      </c>
      <c r="C1661">
        <f>SUMIFS(user_list!P:P,user_list!F:F,"&lt;="&amp;A1661,user_list!G:G,"&gt;="&amp;A1661)</f>
        <v>8.2959875944950561</v>
      </c>
      <c r="D1661">
        <f>SUMIFS(user_list!O:O,user_list!F:F,"&lt;="&amp;A1661,user_list!G:G,"&gt;="&amp;A1661,user_list!I:I,days!G1661)+SUMIFS(user_list!O:O,user_list!F:F,"&lt;="&amp;A1661,user_list!G:G,"&gt;="&amp;A1661,user_list!I:I,days!G1661-1)</f>
        <v>1.7301364390170362</v>
      </c>
      <c r="E1661" s="26">
        <f>COUNTIF(user_list!G:G,A1661)</f>
        <v>0</v>
      </c>
      <c r="F1661" s="48">
        <f t="shared" si="50"/>
        <v>7</v>
      </c>
      <c r="G1661" s="48">
        <f t="shared" si="51"/>
        <v>2019</v>
      </c>
    </row>
    <row r="1662" spans="1:7" x14ac:dyDescent="0.3">
      <c r="A1662" s="51">
        <v>43665</v>
      </c>
      <c r="B1662">
        <f>SUMIFS(user_list!O:O,user_list!F:F,"&lt;="&amp;A1662,user_list!G:G,"&gt;="&amp;A1662)</f>
        <v>4.4223487406043382</v>
      </c>
      <c r="C1662">
        <f>SUMIFS(user_list!P:P,user_list!F:F,"&lt;="&amp;A1662,user_list!G:G,"&gt;="&amp;A1662)</f>
        <v>11.295987594495054</v>
      </c>
      <c r="D1662">
        <f>SUMIFS(user_list!O:O,user_list!F:F,"&lt;="&amp;A1662,user_list!G:G,"&gt;="&amp;A1662,user_list!I:I,days!G1662)+SUMIFS(user_list!O:O,user_list!F:F,"&lt;="&amp;A1662,user_list!G:G,"&gt;="&amp;A1662,user_list!I:I,days!G1662-1)</f>
        <v>2.9801364390170364</v>
      </c>
      <c r="E1662" s="26">
        <f>COUNTIF(user_list!G:G,A1662)</f>
        <v>1</v>
      </c>
      <c r="F1662" s="48">
        <f t="shared" si="50"/>
        <v>7</v>
      </c>
      <c r="G1662" s="48">
        <f t="shared" si="51"/>
        <v>2019</v>
      </c>
    </row>
    <row r="1663" spans="1:7" x14ac:dyDescent="0.3">
      <c r="A1663" s="51">
        <v>43666</v>
      </c>
      <c r="B1663">
        <f>SUMIFS(user_list!O:O,user_list!F:F,"&lt;="&amp;A1663,user_list!G:G,"&gt;="&amp;A1663)</f>
        <v>2.8445709628265603</v>
      </c>
      <c r="C1663">
        <f>SUMIFS(user_list!P:P,user_list!F:F,"&lt;="&amp;A1663,user_list!G:G,"&gt;="&amp;A1663)</f>
        <v>7.2959875944950561</v>
      </c>
      <c r="D1663">
        <f>SUMIFS(user_list!O:O,user_list!F:F,"&lt;="&amp;A1663,user_list!G:G,"&gt;="&amp;A1663,user_list!I:I,days!G1663)+SUMIFS(user_list!O:O,user_list!F:F,"&lt;="&amp;A1663,user_list!G:G,"&gt;="&amp;A1663,user_list!I:I,days!G1663-1)</f>
        <v>1.4023586612392582</v>
      </c>
      <c r="E1663" s="26">
        <f>COUNTIF(user_list!G:G,A1663)</f>
        <v>0</v>
      </c>
      <c r="F1663" s="48">
        <f t="shared" si="50"/>
        <v>7</v>
      </c>
      <c r="G1663" s="48">
        <f t="shared" si="51"/>
        <v>2019</v>
      </c>
    </row>
    <row r="1664" spans="1:7" x14ac:dyDescent="0.3">
      <c r="A1664" s="51">
        <v>43667</v>
      </c>
      <c r="B1664">
        <f>SUMIFS(user_list!O:O,user_list!F:F,"&lt;="&amp;A1664,user_list!G:G,"&gt;="&amp;A1664)</f>
        <v>2.8445709628265603</v>
      </c>
      <c r="C1664">
        <f>SUMIFS(user_list!P:P,user_list!F:F,"&lt;="&amp;A1664,user_list!G:G,"&gt;="&amp;A1664)</f>
        <v>7.2959875944950561</v>
      </c>
      <c r="D1664">
        <f>SUMIFS(user_list!O:O,user_list!F:F,"&lt;="&amp;A1664,user_list!G:G,"&gt;="&amp;A1664,user_list!I:I,days!G1664)+SUMIFS(user_list!O:O,user_list!F:F,"&lt;="&amp;A1664,user_list!G:G,"&gt;="&amp;A1664,user_list!I:I,days!G1664-1)</f>
        <v>1.4023586612392582</v>
      </c>
      <c r="E1664" s="26">
        <f>COUNTIF(user_list!G:G,A1664)</f>
        <v>0</v>
      </c>
      <c r="F1664" s="48">
        <f t="shared" si="50"/>
        <v>7</v>
      </c>
      <c r="G1664" s="48">
        <f t="shared" si="51"/>
        <v>2019</v>
      </c>
    </row>
    <row r="1665" spans="1:7" x14ac:dyDescent="0.3">
      <c r="A1665" s="51">
        <v>43668</v>
      </c>
      <c r="B1665">
        <f>SUMIFS(user_list!O:O,user_list!F:F,"&lt;="&amp;A1665,user_list!G:G,"&gt;="&amp;A1665)</f>
        <v>2.8445709628265603</v>
      </c>
      <c r="C1665">
        <f>SUMIFS(user_list!P:P,user_list!F:F,"&lt;="&amp;A1665,user_list!G:G,"&gt;="&amp;A1665)</f>
        <v>7.2959875944950561</v>
      </c>
      <c r="D1665">
        <f>SUMIFS(user_list!O:O,user_list!F:F,"&lt;="&amp;A1665,user_list!G:G,"&gt;="&amp;A1665,user_list!I:I,days!G1665)+SUMIFS(user_list!O:O,user_list!F:F,"&lt;="&amp;A1665,user_list!G:G,"&gt;="&amp;A1665,user_list!I:I,days!G1665-1)</f>
        <v>1.4023586612392582</v>
      </c>
      <c r="E1665" s="26">
        <f>COUNTIF(user_list!G:G,A1665)</f>
        <v>2</v>
      </c>
      <c r="F1665" s="48">
        <f t="shared" si="50"/>
        <v>7</v>
      </c>
      <c r="G1665" s="48">
        <f t="shared" si="51"/>
        <v>2019</v>
      </c>
    </row>
    <row r="1666" spans="1:7" x14ac:dyDescent="0.3">
      <c r="A1666" s="51">
        <v>43669</v>
      </c>
      <c r="B1666">
        <f>SUMIFS(user_list!O:O,user_list!F:F,"&lt;="&amp;A1666,user_list!G:G,"&gt;="&amp;A1666)</f>
        <v>1.9723487406043372</v>
      </c>
      <c r="C1666">
        <f>SUMIFS(user_list!P:P,user_list!F:F,"&lt;="&amp;A1666,user_list!G:G,"&gt;="&amp;A1666)</f>
        <v>5.4626542611617239</v>
      </c>
      <c r="D1666">
        <f>SUMIFS(user_list!O:O,user_list!F:F,"&lt;="&amp;A1666,user_list!G:G,"&gt;="&amp;A1666,user_list!I:I,days!G1666)+SUMIFS(user_list!O:O,user_list!F:F,"&lt;="&amp;A1666,user_list!G:G,"&gt;="&amp;A1666,user_list!I:I,days!G1666-1)</f>
        <v>1.3981919945725911</v>
      </c>
      <c r="E1666" s="26">
        <f>COUNTIF(user_list!G:G,A1666)</f>
        <v>0</v>
      </c>
      <c r="F1666" s="48">
        <f t="shared" ref="F1666:F1729" si="52">MONTH(A1666)</f>
        <v>7</v>
      </c>
      <c r="G1666" s="48">
        <f t="shared" ref="G1666:G1729" si="53">YEAR(A1666)</f>
        <v>2019</v>
      </c>
    </row>
    <row r="1667" spans="1:7" x14ac:dyDescent="0.3">
      <c r="A1667" s="51">
        <v>43670</v>
      </c>
      <c r="B1667">
        <f>SUMIFS(user_list!O:O,user_list!F:F,"&lt;="&amp;A1667,user_list!G:G,"&gt;="&amp;A1667)</f>
        <v>1.9723487406043372</v>
      </c>
      <c r="C1667">
        <f>SUMIFS(user_list!P:P,user_list!F:F,"&lt;="&amp;A1667,user_list!G:G,"&gt;="&amp;A1667)</f>
        <v>5.4626542611617239</v>
      </c>
      <c r="D1667">
        <f>SUMIFS(user_list!O:O,user_list!F:F,"&lt;="&amp;A1667,user_list!G:G,"&gt;="&amp;A1667,user_list!I:I,days!G1667)+SUMIFS(user_list!O:O,user_list!F:F,"&lt;="&amp;A1667,user_list!G:G,"&gt;="&amp;A1667,user_list!I:I,days!G1667-1)</f>
        <v>1.3981919945725911</v>
      </c>
      <c r="E1667" s="26">
        <f>COUNTIF(user_list!G:G,A1667)</f>
        <v>0</v>
      </c>
      <c r="F1667" s="48">
        <f t="shared" si="52"/>
        <v>7</v>
      </c>
      <c r="G1667" s="48">
        <f t="shared" si="53"/>
        <v>2019</v>
      </c>
    </row>
    <row r="1668" spans="1:7" x14ac:dyDescent="0.3">
      <c r="A1668" s="51">
        <v>43671</v>
      </c>
      <c r="B1668">
        <f>SUMIFS(user_list!O:O,user_list!F:F,"&lt;="&amp;A1668,user_list!G:G,"&gt;="&amp;A1668)</f>
        <v>1.9723487406043372</v>
      </c>
      <c r="C1668">
        <f>SUMIFS(user_list!P:P,user_list!F:F,"&lt;="&amp;A1668,user_list!G:G,"&gt;="&amp;A1668)</f>
        <v>5.4626542611617239</v>
      </c>
      <c r="D1668">
        <f>SUMIFS(user_list!O:O,user_list!F:F,"&lt;="&amp;A1668,user_list!G:G,"&gt;="&amp;A1668,user_list!I:I,days!G1668)+SUMIFS(user_list!O:O,user_list!F:F,"&lt;="&amp;A1668,user_list!G:G,"&gt;="&amp;A1668,user_list!I:I,days!G1668-1)</f>
        <v>1.3981919945725911</v>
      </c>
      <c r="E1668" s="26">
        <f>COUNTIF(user_list!G:G,A1668)</f>
        <v>0</v>
      </c>
      <c r="F1668" s="48">
        <f t="shared" si="52"/>
        <v>7</v>
      </c>
      <c r="G1668" s="48">
        <f t="shared" si="53"/>
        <v>2019</v>
      </c>
    </row>
    <row r="1669" spans="1:7" x14ac:dyDescent="0.3">
      <c r="A1669" s="51">
        <v>43672</v>
      </c>
      <c r="B1669">
        <f>SUMIFS(user_list!O:O,user_list!F:F,"&lt;="&amp;A1669,user_list!G:G,"&gt;="&amp;A1669)</f>
        <v>3.5667931850487822</v>
      </c>
      <c r="C1669">
        <f>SUMIFS(user_list!P:P,user_list!F:F,"&lt;="&amp;A1669,user_list!G:G,"&gt;="&amp;A1669)</f>
        <v>9.4626542611617239</v>
      </c>
      <c r="D1669">
        <f>SUMIFS(user_list!O:O,user_list!F:F,"&lt;="&amp;A1669,user_list!G:G,"&gt;="&amp;A1669,user_list!I:I,days!G1669)+SUMIFS(user_list!O:O,user_list!F:F,"&lt;="&amp;A1669,user_list!G:G,"&gt;="&amp;A1669,user_list!I:I,days!G1669-1)</f>
        <v>1.3981919945725911</v>
      </c>
      <c r="E1669" s="26">
        <f>COUNTIF(user_list!G:G,A1669)</f>
        <v>1</v>
      </c>
      <c r="F1669" s="48">
        <f t="shared" si="52"/>
        <v>7</v>
      </c>
      <c r="G1669" s="48">
        <f t="shared" si="53"/>
        <v>2019</v>
      </c>
    </row>
    <row r="1670" spans="1:7" x14ac:dyDescent="0.3">
      <c r="A1670" s="51">
        <v>43673</v>
      </c>
      <c r="B1670">
        <f>SUMIFS(user_list!O:O,user_list!F:F,"&lt;="&amp;A1670,user_list!G:G,"&gt;="&amp;A1670)</f>
        <v>2.3209598517154495</v>
      </c>
      <c r="C1670">
        <f>SUMIFS(user_list!P:P,user_list!F:F,"&lt;="&amp;A1670,user_list!G:G,"&gt;="&amp;A1670)</f>
        <v>6.2126542611617239</v>
      </c>
      <c r="D1670">
        <f>SUMIFS(user_list!O:O,user_list!F:F,"&lt;="&amp;A1670,user_list!G:G,"&gt;="&amp;A1670,user_list!I:I,days!G1670)+SUMIFS(user_list!O:O,user_list!F:F,"&lt;="&amp;A1670,user_list!G:G,"&gt;="&amp;A1670,user_list!I:I,days!G1670-1)</f>
        <v>0.15235866123925823</v>
      </c>
      <c r="E1670" s="26">
        <f>COUNTIF(user_list!G:G,A1670)</f>
        <v>0</v>
      </c>
      <c r="F1670" s="48">
        <f t="shared" si="52"/>
        <v>7</v>
      </c>
      <c r="G1670" s="48">
        <f t="shared" si="53"/>
        <v>2019</v>
      </c>
    </row>
    <row r="1671" spans="1:7" x14ac:dyDescent="0.3">
      <c r="A1671" s="51">
        <v>43674</v>
      </c>
      <c r="B1671">
        <f>SUMIFS(user_list!O:O,user_list!F:F,"&lt;="&amp;A1671,user_list!G:G,"&gt;="&amp;A1671)</f>
        <v>2.3209598517154495</v>
      </c>
      <c r="C1671">
        <f>SUMIFS(user_list!P:P,user_list!F:F,"&lt;="&amp;A1671,user_list!G:G,"&gt;="&amp;A1671)</f>
        <v>6.2126542611617239</v>
      </c>
      <c r="D1671">
        <f>SUMIFS(user_list!O:O,user_list!F:F,"&lt;="&amp;A1671,user_list!G:G,"&gt;="&amp;A1671,user_list!I:I,days!G1671)+SUMIFS(user_list!O:O,user_list!F:F,"&lt;="&amp;A1671,user_list!G:G,"&gt;="&amp;A1671,user_list!I:I,days!G1671-1)</f>
        <v>0.15235866123925823</v>
      </c>
      <c r="E1671" s="26">
        <f>COUNTIF(user_list!G:G,A1671)</f>
        <v>0</v>
      </c>
      <c r="F1671" s="48">
        <f t="shared" si="52"/>
        <v>7</v>
      </c>
      <c r="G1671" s="48">
        <f t="shared" si="53"/>
        <v>2019</v>
      </c>
    </row>
    <row r="1672" spans="1:7" x14ac:dyDescent="0.3">
      <c r="A1672" s="51">
        <v>43675</v>
      </c>
      <c r="B1672">
        <f>SUMIFS(user_list!O:O,user_list!F:F,"&lt;="&amp;A1672,user_list!G:G,"&gt;="&amp;A1672)</f>
        <v>2.3209598517154495</v>
      </c>
      <c r="C1672">
        <f>SUMIFS(user_list!P:P,user_list!F:F,"&lt;="&amp;A1672,user_list!G:G,"&gt;="&amp;A1672)</f>
        <v>6.2126542611617239</v>
      </c>
      <c r="D1672">
        <f>SUMIFS(user_list!O:O,user_list!F:F,"&lt;="&amp;A1672,user_list!G:G,"&gt;="&amp;A1672,user_list!I:I,days!G1672)+SUMIFS(user_list!O:O,user_list!F:F,"&lt;="&amp;A1672,user_list!G:G,"&gt;="&amp;A1672,user_list!I:I,days!G1672-1)</f>
        <v>0.15235866123925823</v>
      </c>
      <c r="E1672" s="26">
        <f>COUNTIF(user_list!G:G,A1672)</f>
        <v>0</v>
      </c>
      <c r="F1672" s="48">
        <f t="shared" si="52"/>
        <v>7</v>
      </c>
      <c r="G1672" s="48">
        <f t="shared" si="53"/>
        <v>2019</v>
      </c>
    </row>
    <row r="1673" spans="1:7" x14ac:dyDescent="0.3">
      <c r="A1673" s="51">
        <v>43676</v>
      </c>
      <c r="B1673">
        <f>SUMIFS(user_list!O:O,user_list!F:F,"&lt;="&amp;A1673,user_list!G:G,"&gt;="&amp;A1673)</f>
        <v>4.454848740604338</v>
      </c>
      <c r="C1673">
        <f>SUMIFS(user_list!P:P,user_list!F:F,"&lt;="&amp;A1673,user_list!G:G,"&gt;="&amp;A1673)</f>
        <v>11.462654261161724</v>
      </c>
      <c r="D1673">
        <f>SUMIFS(user_list!O:O,user_list!F:F,"&lt;="&amp;A1673,user_list!G:G,"&gt;="&amp;A1673,user_list!I:I,days!G1673)+SUMIFS(user_list!O:O,user_list!F:F,"&lt;="&amp;A1673,user_list!G:G,"&gt;="&amp;A1673,user_list!I:I,days!G1673-1)</f>
        <v>0.95013643901703604</v>
      </c>
      <c r="E1673" s="26">
        <f>COUNTIF(user_list!G:G,A1673)</f>
        <v>1</v>
      </c>
      <c r="F1673" s="48">
        <f t="shared" si="52"/>
        <v>7</v>
      </c>
      <c r="G1673" s="48">
        <f t="shared" si="53"/>
        <v>2019</v>
      </c>
    </row>
    <row r="1674" spans="1:7" x14ac:dyDescent="0.3">
      <c r="A1674" s="51">
        <v>43677</v>
      </c>
      <c r="B1674">
        <f>SUMIFS(user_list!O:O,user_list!F:F,"&lt;="&amp;A1674,user_list!G:G,"&gt;="&amp;A1674)</f>
        <v>2.860404296159893</v>
      </c>
      <c r="C1674">
        <f>SUMIFS(user_list!P:P,user_list!F:F,"&lt;="&amp;A1674,user_list!G:G,"&gt;="&amp;A1674)</f>
        <v>7.4626542611617239</v>
      </c>
      <c r="D1674">
        <f>SUMIFS(user_list!O:O,user_list!F:F,"&lt;="&amp;A1674,user_list!G:G,"&gt;="&amp;A1674,user_list!I:I,days!G1674)+SUMIFS(user_list!O:O,user_list!F:F,"&lt;="&amp;A1674,user_list!G:G,"&gt;="&amp;A1674,user_list!I:I,days!G1674-1)</f>
        <v>0.95013643901703604</v>
      </c>
      <c r="E1674" s="26">
        <f>COUNTIF(user_list!G:G,A1674)</f>
        <v>0</v>
      </c>
      <c r="F1674" s="48">
        <f t="shared" si="52"/>
        <v>7</v>
      </c>
      <c r="G1674" s="48">
        <f t="shared" si="53"/>
        <v>2019</v>
      </c>
    </row>
    <row r="1675" spans="1:7" x14ac:dyDescent="0.3">
      <c r="A1675" s="51">
        <v>43678</v>
      </c>
      <c r="B1675">
        <f>SUMIFS(user_list!O:O,user_list!F:F,"&lt;="&amp;A1675,user_list!G:G,"&gt;="&amp;A1675)</f>
        <v>2.860404296159893</v>
      </c>
      <c r="C1675">
        <f>SUMIFS(user_list!P:P,user_list!F:F,"&lt;="&amp;A1675,user_list!G:G,"&gt;="&amp;A1675)</f>
        <v>7.4626542611617239</v>
      </c>
      <c r="D1675">
        <f>SUMIFS(user_list!O:O,user_list!F:F,"&lt;="&amp;A1675,user_list!G:G,"&gt;="&amp;A1675,user_list!I:I,days!G1675)+SUMIFS(user_list!O:O,user_list!F:F,"&lt;="&amp;A1675,user_list!G:G,"&gt;="&amp;A1675,user_list!I:I,days!G1675-1)</f>
        <v>0.95013643901703604</v>
      </c>
      <c r="E1675" s="26">
        <f>COUNTIF(user_list!G:G,A1675)</f>
        <v>0</v>
      </c>
      <c r="F1675" s="48">
        <f t="shared" si="52"/>
        <v>8</v>
      </c>
      <c r="G1675" s="48">
        <f t="shared" si="53"/>
        <v>2019</v>
      </c>
    </row>
    <row r="1676" spans="1:7" x14ac:dyDescent="0.3">
      <c r="A1676" s="51">
        <v>43679</v>
      </c>
      <c r="B1676">
        <f>SUMIFS(user_list!O:O,user_list!F:F,"&lt;="&amp;A1676,user_list!G:G,"&gt;="&amp;A1676)</f>
        <v>2.860404296159893</v>
      </c>
      <c r="C1676">
        <f>SUMIFS(user_list!P:P,user_list!F:F,"&lt;="&amp;A1676,user_list!G:G,"&gt;="&amp;A1676)</f>
        <v>7.4626542611617239</v>
      </c>
      <c r="D1676">
        <f>SUMIFS(user_list!O:O,user_list!F:F,"&lt;="&amp;A1676,user_list!G:G,"&gt;="&amp;A1676,user_list!I:I,days!G1676)+SUMIFS(user_list!O:O,user_list!F:F,"&lt;="&amp;A1676,user_list!G:G,"&gt;="&amp;A1676,user_list!I:I,days!G1676-1)</f>
        <v>0.95013643901703604</v>
      </c>
      <c r="E1676" s="26">
        <f>COUNTIF(user_list!G:G,A1676)</f>
        <v>0</v>
      </c>
      <c r="F1676" s="48">
        <f t="shared" si="52"/>
        <v>8</v>
      </c>
      <c r="G1676" s="48">
        <f t="shared" si="53"/>
        <v>2019</v>
      </c>
    </row>
    <row r="1677" spans="1:7" x14ac:dyDescent="0.3">
      <c r="A1677" s="51">
        <v>43680</v>
      </c>
      <c r="B1677">
        <f>SUMIFS(user_list!O:O,user_list!F:F,"&lt;="&amp;A1677,user_list!G:G,"&gt;="&amp;A1677)</f>
        <v>2.860404296159893</v>
      </c>
      <c r="C1677">
        <f>SUMIFS(user_list!P:P,user_list!F:F,"&lt;="&amp;A1677,user_list!G:G,"&gt;="&amp;A1677)</f>
        <v>7.4626542611617239</v>
      </c>
      <c r="D1677">
        <f>SUMIFS(user_list!O:O,user_list!F:F,"&lt;="&amp;A1677,user_list!G:G,"&gt;="&amp;A1677,user_list!I:I,days!G1677)+SUMIFS(user_list!O:O,user_list!F:F,"&lt;="&amp;A1677,user_list!G:G,"&gt;="&amp;A1677,user_list!I:I,days!G1677-1)</f>
        <v>0.95013643901703604</v>
      </c>
      <c r="E1677" s="26">
        <f>COUNTIF(user_list!G:G,A1677)</f>
        <v>0</v>
      </c>
      <c r="F1677" s="48">
        <f t="shared" si="52"/>
        <v>8</v>
      </c>
      <c r="G1677" s="48">
        <f t="shared" si="53"/>
        <v>2019</v>
      </c>
    </row>
    <row r="1678" spans="1:7" x14ac:dyDescent="0.3">
      <c r="A1678" s="51">
        <v>43681</v>
      </c>
      <c r="B1678">
        <f>SUMIFS(user_list!O:O,user_list!F:F,"&lt;="&amp;A1678,user_list!G:G,"&gt;="&amp;A1678)</f>
        <v>2.860404296159893</v>
      </c>
      <c r="C1678">
        <f>SUMIFS(user_list!P:P,user_list!F:F,"&lt;="&amp;A1678,user_list!G:G,"&gt;="&amp;A1678)</f>
        <v>7.4626542611617239</v>
      </c>
      <c r="D1678">
        <f>SUMIFS(user_list!O:O,user_list!F:F,"&lt;="&amp;A1678,user_list!G:G,"&gt;="&amp;A1678,user_list!I:I,days!G1678)+SUMIFS(user_list!O:O,user_list!F:F,"&lt;="&amp;A1678,user_list!G:G,"&gt;="&amp;A1678,user_list!I:I,days!G1678-1)</f>
        <v>0.95013643901703604</v>
      </c>
      <c r="E1678" s="26">
        <f>COUNTIF(user_list!G:G,A1678)</f>
        <v>1</v>
      </c>
      <c r="F1678" s="48">
        <f t="shared" si="52"/>
        <v>8</v>
      </c>
      <c r="G1678" s="48">
        <f t="shared" si="53"/>
        <v>2019</v>
      </c>
    </row>
    <row r="1679" spans="1:7" x14ac:dyDescent="0.3">
      <c r="A1679" s="51">
        <v>43682</v>
      </c>
      <c r="B1679">
        <f>SUMIFS(user_list!O:O,user_list!F:F,"&lt;="&amp;A1679,user_list!G:G,"&gt;="&amp;A1679)</f>
        <v>2.0626265183821153</v>
      </c>
      <c r="C1679">
        <f>SUMIFS(user_list!P:P,user_list!F:F,"&lt;="&amp;A1679,user_list!G:G,"&gt;="&amp;A1679)</f>
        <v>5.4626542611617239</v>
      </c>
      <c r="D1679">
        <f>SUMIFS(user_list!O:O,user_list!F:F,"&lt;="&amp;A1679,user_list!G:G,"&gt;="&amp;A1679,user_list!I:I,days!G1679)+SUMIFS(user_list!O:O,user_list!F:F,"&lt;="&amp;A1679,user_list!G:G,"&gt;="&amp;A1679,user_list!I:I,days!G1679-1)</f>
        <v>0.15235866123925823</v>
      </c>
      <c r="E1679" s="26">
        <f>COUNTIF(user_list!G:G,A1679)</f>
        <v>0</v>
      </c>
      <c r="F1679" s="48">
        <f t="shared" si="52"/>
        <v>8</v>
      </c>
      <c r="G1679" s="48">
        <f t="shared" si="53"/>
        <v>2019</v>
      </c>
    </row>
    <row r="1680" spans="1:7" x14ac:dyDescent="0.3">
      <c r="A1680" s="51">
        <v>43683</v>
      </c>
      <c r="B1680">
        <f>SUMIFS(user_list!O:O,user_list!F:F,"&lt;="&amp;A1680,user_list!G:G,"&gt;="&amp;A1680)</f>
        <v>2.0626265183821153</v>
      </c>
      <c r="C1680">
        <f>SUMIFS(user_list!P:P,user_list!F:F,"&lt;="&amp;A1680,user_list!G:G,"&gt;="&amp;A1680)</f>
        <v>5.4626542611617239</v>
      </c>
      <c r="D1680">
        <f>SUMIFS(user_list!O:O,user_list!F:F,"&lt;="&amp;A1680,user_list!G:G,"&gt;="&amp;A1680,user_list!I:I,days!G1680)+SUMIFS(user_list!O:O,user_list!F:F,"&lt;="&amp;A1680,user_list!G:G,"&gt;="&amp;A1680,user_list!I:I,days!G1680-1)</f>
        <v>0.15235866123925823</v>
      </c>
      <c r="E1680" s="26">
        <f>COUNTIF(user_list!G:G,A1680)</f>
        <v>2</v>
      </c>
      <c r="F1680" s="48">
        <f t="shared" si="52"/>
        <v>8</v>
      </c>
      <c r="G1680" s="48">
        <f t="shared" si="53"/>
        <v>2019</v>
      </c>
    </row>
    <row r="1681" spans="1:7" x14ac:dyDescent="0.3">
      <c r="A1681" s="51">
        <v>43684</v>
      </c>
      <c r="B1681">
        <f>SUMIFS(user_list!O:O,user_list!F:F,"&lt;="&amp;A1681,user_list!G:G,"&gt;="&amp;A1681)</f>
        <v>1.4631147338703308</v>
      </c>
      <c r="C1681">
        <f>SUMIFS(user_list!P:P,user_list!F:F,"&lt;="&amp;A1681,user_list!G:G,"&gt;="&amp;A1681)</f>
        <v>3.833866382373845</v>
      </c>
      <c r="D1681">
        <f>SUMIFS(user_list!O:O,user_list!F:F,"&lt;="&amp;A1681,user_list!G:G,"&gt;="&amp;A1681,user_list!I:I,days!G1681)+SUMIFS(user_list!O:O,user_list!F:F,"&lt;="&amp;A1681,user_list!G:G,"&gt;="&amp;A1681,user_list!I:I,days!G1681-1)</f>
        <v>0.88895798783858471</v>
      </c>
      <c r="E1681" s="26">
        <f>COUNTIF(user_list!G:G,A1681)</f>
        <v>0</v>
      </c>
      <c r="F1681" s="48">
        <f t="shared" si="52"/>
        <v>8</v>
      </c>
      <c r="G1681" s="48">
        <f t="shared" si="53"/>
        <v>2019</v>
      </c>
    </row>
    <row r="1682" spans="1:7" x14ac:dyDescent="0.3">
      <c r="A1682" s="51">
        <v>43685</v>
      </c>
      <c r="B1682">
        <f>SUMIFS(user_list!O:O,user_list!F:F,"&lt;="&amp;A1682,user_list!G:G,"&gt;="&amp;A1682)</f>
        <v>1.4631147338703308</v>
      </c>
      <c r="C1682">
        <f>SUMIFS(user_list!P:P,user_list!F:F,"&lt;="&amp;A1682,user_list!G:G,"&gt;="&amp;A1682)</f>
        <v>3.833866382373845</v>
      </c>
      <c r="D1682">
        <f>SUMIFS(user_list!O:O,user_list!F:F,"&lt;="&amp;A1682,user_list!G:G,"&gt;="&amp;A1682,user_list!I:I,days!G1682)+SUMIFS(user_list!O:O,user_list!F:F,"&lt;="&amp;A1682,user_list!G:G,"&gt;="&amp;A1682,user_list!I:I,days!G1682-1)</f>
        <v>0.88895798783858471</v>
      </c>
      <c r="E1682" s="26">
        <f>COUNTIF(user_list!G:G,A1682)</f>
        <v>0</v>
      </c>
      <c r="F1682" s="48">
        <f t="shared" si="52"/>
        <v>8</v>
      </c>
      <c r="G1682" s="48">
        <f t="shared" si="53"/>
        <v>2019</v>
      </c>
    </row>
    <row r="1683" spans="1:7" x14ac:dyDescent="0.3">
      <c r="A1683" s="51">
        <v>43686</v>
      </c>
      <c r="B1683">
        <f>SUMIFS(user_list!O:O,user_list!F:F,"&lt;="&amp;A1683,user_list!G:G,"&gt;="&amp;A1683)</f>
        <v>1.4631147338703308</v>
      </c>
      <c r="C1683">
        <f>SUMIFS(user_list!P:P,user_list!F:F,"&lt;="&amp;A1683,user_list!G:G,"&gt;="&amp;A1683)</f>
        <v>3.833866382373845</v>
      </c>
      <c r="D1683">
        <f>SUMIFS(user_list!O:O,user_list!F:F,"&lt;="&amp;A1683,user_list!G:G,"&gt;="&amp;A1683,user_list!I:I,days!G1683)+SUMIFS(user_list!O:O,user_list!F:F,"&lt;="&amp;A1683,user_list!G:G,"&gt;="&amp;A1683,user_list!I:I,days!G1683-1)</f>
        <v>0.88895798783858471</v>
      </c>
      <c r="E1683" s="26">
        <f>COUNTIF(user_list!G:G,A1683)</f>
        <v>0</v>
      </c>
      <c r="F1683" s="48">
        <f t="shared" si="52"/>
        <v>8</v>
      </c>
      <c r="G1683" s="48">
        <f t="shared" si="53"/>
        <v>2019</v>
      </c>
    </row>
    <row r="1684" spans="1:7" x14ac:dyDescent="0.3">
      <c r="A1684" s="51">
        <v>43687</v>
      </c>
      <c r="B1684">
        <f>SUMIFS(user_list!O:O,user_list!F:F,"&lt;="&amp;A1684,user_list!G:G,"&gt;="&amp;A1684)</f>
        <v>1.5789683924069162</v>
      </c>
      <c r="C1684">
        <f>SUMIFS(user_list!P:P,user_list!F:F,"&lt;="&amp;A1684,user_list!G:G,"&gt;="&amp;A1684)</f>
        <v>4.1265493092031136</v>
      </c>
      <c r="D1684">
        <f>SUMIFS(user_list!O:O,user_list!F:F,"&lt;="&amp;A1684,user_list!G:G,"&gt;="&amp;A1684,user_list!I:I,days!G1684)+SUMIFS(user_list!O:O,user_list!F:F,"&lt;="&amp;A1684,user_list!G:G,"&gt;="&amp;A1684,user_list!I:I,days!G1684-1)</f>
        <v>1.0048116463751702</v>
      </c>
      <c r="E1684" s="26">
        <f>COUNTIF(user_list!G:G,A1684)</f>
        <v>0</v>
      </c>
      <c r="F1684" s="48">
        <f t="shared" si="52"/>
        <v>8</v>
      </c>
      <c r="G1684" s="48">
        <f t="shared" si="53"/>
        <v>2019</v>
      </c>
    </row>
    <row r="1685" spans="1:7" x14ac:dyDescent="0.3">
      <c r="A1685" s="51">
        <v>43688</v>
      </c>
      <c r="B1685">
        <f>SUMIFS(user_list!O:O,user_list!F:F,"&lt;="&amp;A1685,user_list!G:G,"&gt;="&amp;A1685)</f>
        <v>1.5789683924069162</v>
      </c>
      <c r="C1685">
        <f>SUMIFS(user_list!P:P,user_list!F:F,"&lt;="&amp;A1685,user_list!G:G,"&gt;="&amp;A1685)</f>
        <v>4.1265493092031136</v>
      </c>
      <c r="D1685">
        <f>SUMIFS(user_list!O:O,user_list!F:F,"&lt;="&amp;A1685,user_list!G:G,"&gt;="&amp;A1685,user_list!I:I,days!G1685)+SUMIFS(user_list!O:O,user_list!F:F,"&lt;="&amp;A1685,user_list!G:G,"&gt;="&amp;A1685,user_list!I:I,days!G1685-1)</f>
        <v>1.0048116463751702</v>
      </c>
      <c r="E1685" s="26">
        <f>COUNTIF(user_list!G:G,A1685)</f>
        <v>0</v>
      </c>
      <c r="F1685" s="48">
        <f t="shared" si="52"/>
        <v>8</v>
      </c>
      <c r="G1685" s="48">
        <f t="shared" si="53"/>
        <v>2019</v>
      </c>
    </row>
    <row r="1686" spans="1:7" x14ac:dyDescent="0.3">
      <c r="A1686" s="51">
        <v>43689</v>
      </c>
      <c r="B1686">
        <f>SUMIFS(user_list!O:O,user_list!F:F,"&lt;="&amp;A1686,user_list!G:G,"&gt;="&amp;A1686)</f>
        <v>1.5789683924069162</v>
      </c>
      <c r="C1686">
        <f>SUMIFS(user_list!P:P,user_list!F:F,"&lt;="&amp;A1686,user_list!G:G,"&gt;="&amp;A1686)</f>
        <v>4.1265493092031136</v>
      </c>
      <c r="D1686">
        <f>SUMIFS(user_list!O:O,user_list!F:F,"&lt;="&amp;A1686,user_list!G:G,"&gt;="&amp;A1686,user_list!I:I,days!G1686)+SUMIFS(user_list!O:O,user_list!F:F,"&lt;="&amp;A1686,user_list!G:G,"&gt;="&amp;A1686,user_list!I:I,days!G1686-1)</f>
        <v>1.0048116463751702</v>
      </c>
      <c r="E1686" s="26">
        <f>COUNTIF(user_list!G:G,A1686)</f>
        <v>1</v>
      </c>
      <c r="F1686" s="48">
        <f t="shared" si="52"/>
        <v>8</v>
      </c>
      <c r="G1686" s="48">
        <f t="shared" si="53"/>
        <v>2019</v>
      </c>
    </row>
    <row r="1687" spans="1:7" x14ac:dyDescent="0.3">
      <c r="A1687" s="51">
        <v>43690</v>
      </c>
      <c r="B1687">
        <f>SUMIFS(user_list!O:O,user_list!F:F,"&lt;="&amp;A1687,user_list!G:G,"&gt;="&amp;A1687)</f>
        <v>0.72433876277728659</v>
      </c>
      <c r="C1687">
        <f>SUMIFS(user_list!P:P,user_list!F:F,"&lt;="&amp;A1687,user_list!G:G,"&gt;="&amp;A1687)</f>
        <v>1.9598826425364466</v>
      </c>
      <c r="D1687">
        <f>SUMIFS(user_list!O:O,user_list!F:F,"&lt;="&amp;A1687,user_list!G:G,"&gt;="&amp;A1687,user_list!I:I,days!G1687)+SUMIFS(user_list!O:O,user_list!F:F,"&lt;="&amp;A1687,user_list!G:G,"&gt;="&amp;A1687,user_list!I:I,days!G1687-1)</f>
        <v>0.1501820167455406</v>
      </c>
      <c r="E1687" s="26">
        <f>COUNTIF(user_list!G:G,A1687)</f>
        <v>0</v>
      </c>
      <c r="F1687" s="48">
        <f t="shared" si="52"/>
        <v>8</v>
      </c>
      <c r="G1687" s="48">
        <f t="shared" si="53"/>
        <v>2019</v>
      </c>
    </row>
    <row r="1688" spans="1:7" x14ac:dyDescent="0.3">
      <c r="A1688" s="51">
        <v>43691</v>
      </c>
      <c r="B1688">
        <f>SUMIFS(user_list!O:O,user_list!F:F,"&lt;="&amp;A1688,user_list!G:G,"&gt;="&amp;A1688)</f>
        <v>0.72433876277728659</v>
      </c>
      <c r="C1688">
        <f>SUMIFS(user_list!P:P,user_list!F:F,"&lt;="&amp;A1688,user_list!G:G,"&gt;="&amp;A1688)</f>
        <v>1.9598826425364466</v>
      </c>
      <c r="D1688">
        <f>SUMIFS(user_list!O:O,user_list!F:F,"&lt;="&amp;A1688,user_list!G:G,"&gt;="&amp;A1688,user_list!I:I,days!G1688)+SUMIFS(user_list!O:O,user_list!F:F,"&lt;="&amp;A1688,user_list!G:G,"&gt;="&amp;A1688,user_list!I:I,days!G1688-1)</f>
        <v>0.1501820167455406</v>
      </c>
      <c r="E1688" s="26">
        <f>COUNTIF(user_list!G:G,A1688)</f>
        <v>0</v>
      </c>
      <c r="F1688" s="48">
        <f t="shared" si="52"/>
        <v>8</v>
      </c>
      <c r="G1688" s="48">
        <f t="shared" si="53"/>
        <v>2019</v>
      </c>
    </row>
    <row r="1689" spans="1:7" x14ac:dyDescent="0.3">
      <c r="A1689" s="51">
        <v>43692</v>
      </c>
      <c r="B1689">
        <f>SUMIFS(user_list!O:O,user_list!F:F,"&lt;="&amp;A1689,user_list!G:G,"&gt;="&amp;A1689)</f>
        <v>0.72433876277728659</v>
      </c>
      <c r="C1689">
        <f>SUMIFS(user_list!P:P,user_list!F:F,"&lt;="&amp;A1689,user_list!G:G,"&gt;="&amp;A1689)</f>
        <v>1.9598826425364466</v>
      </c>
      <c r="D1689">
        <f>SUMIFS(user_list!O:O,user_list!F:F,"&lt;="&amp;A1689,user_list!G:G,"&gt;="&amp;A1689,user_list!I:I,days!G1689)+SUMIFS(user_list!O:O,user_list!F:F,"&lt;="&amp;A1689,user_list!G:G,"&gt;="&amp;A1689,user_list!I:I,days!G1689-1)</f>
        <v>0.1501820167455406</v>
      </c>
      <c r="E1689" s="26">
        <f>COUNTIF(user_list!G:G,A1689)</f>
        <v>0</v>
      </c>
      <c r="F1689" s="48">
        <f t="shared" si="52"/>
        <v>8</v>
      </c>
      <c r="G1689" s="48">
        <f t="shared" si="53"/>
        <v>2019</v>
      </c>
    </row>
    <row r="1690" spans="1:7" x14ac:dyDescent="0.3">
      <c r="A1690" s="51">
        <v>43693</v>
      </c>
      <c r="B1690">
        <f>SUMIFS(user_list!O:O,user_list!F:F,"&lt;="&amp;A1690,user_list!G:G,"&gt;="&amp;A1690)</f>
        <v>0.72433876277728659</v>
      </c>
      <c r="C1690">
        <f>SUMIFS(user_list!P:P,user_list!F:F,"&lt;="&amp;A1690,user_list!G:G,"&gt;="&amp;A1690)</f>
        <v>1.9598826425364466</v>
      </c>
      <c r="D1690">
        <f>SUMIFS(user_list!O:O,user_list!F:F,"&lt;="&amp;A1690,user_list!G:G,"&gt;="&amp;A1690,user_list!I:I,days!G1690)+SUMIFS(user_list!O:O,user_list!F:F,"&lt;="&amp;A1690,user_list!G:G,"&gt;="&amp;A1690,user_list!I:I,days!G1690-1)</f>
        <v>0.1501820167455406</v>
      </c>
      <c r="E1690" s="26">
        <f>COUNTIF(user_list!G:G,A1690)</f>
        <v>0</v>
      </c>
      <c r="F1690" s="48">
        <f t="shared" si="52"/>
        <v>8</v>
      </c>
      <c r="G1690" s="48">
        <f t="shared" si="53"/>
        <v>2019</v>
      </c>
    </row>
    <row r="1691" spans="1:7" x14ac:dyDescent="0.3">
      <c r="A1691" s="51">
        <v>43694</v>
      </c>
      <c r="B1691">
        <f>SUMIFS(user_list!O:O,user_list!F:F,"&lt;="&amp;A1691,user_list!G:G,"&gt;="&amp;A1691)</f>
        <v>1.3923943183328422</v>
      </c>
      <c r="C1691">
        <f>SUMIFS(user_list!P:P,user_list!F:F,"&lt;="&amp;A1691,user_list!G:G,"&gt;="&amp;A1691)</f>
        <v>3.5848826425364462</v>
      </c>
      <c r="D1691">
        <f>SUMIFS(user_list!O:O,user_list!F:F,"&lt;="&amp;A1691,user_list!G:G,"&gt;="&amp;A1691,user_list!I:I,days!G1691)+SUMIFS(user_list!O:O,user_list!F:F,"&lt;="&amp;A1691,user_list!G:G,"&gt;="&amp;A1691,user_list!I:I,days!G1691-1)</f>
        <v>0.1501820167455406</v>
      </c>
      <c r="E1691" s="26">
        <f>COUNTIF(user_list!G:G,A1691)</f>
        <v>0</v>
      </c>
      <c r="F1691" s="48">
        <f t="shared" si="52"/>
        <v>8</v>
      </c>
      <c r="G1691" s="48">
        <f t="shared" si="53"/>
        <v>2019</v>
      </c>
    </row>
    <row r="1692" spans="1:7" x14ac:dyDescent="0.3">
      <c r="A1692" s="51">
        <v>43695</v>
      </c>
      <c r="B1692">
        <f>SUMIFS(user_list!O:O,user_list!F:F,"&lt;="&amp;A1692,user_list!G:G,"&gt;="&amp;A1692)</f>
        <v>1.3923943183328422</v>
      </c>
      <c r="C1692">
        <f>SUMIFS(user_list!P:P,user_list!F:F,"&lt;="&amp;A1692,user_list!G:G,"&gt;="&amp;A1692)</f>
        <v>3.5848826425364462</v>
      </c>
      <c r="D1692">
        <f>SUMIFS(user_list!O:O,user_list!F:F,"&lt;="&amp;A1692,user_list!G:G,"&gt;="&amp;A1692,user_list!I:I,days!G1692)+SUMIFS(user_list!O:O,user_list!F:F,"&lt;="&amp;A1692,user_list!G:G,"&gt;="&amp;A1692,user_list!I:I,days!G1692-1)</f>
        <v>0.1501820167455406</v>
      </c>
      <c r="E1692" s="26">
        <f>COUNTIF(user_list!G:G,A1692)</f>
        <v>0</v>
      </c>
      <c r="F1692" s="48">
        <f t="shared" si="52"/>
        <v>8</v>
      </c>
      <c r="G1692" s="48">
        <f t="shared" si="53"/>
        <v>2019</v>
      </c>
    </row>
    <row r="1693" spans="1:7" x14ac:dyDescent="0.3">
      <c r="A1693" s="51">
        <v>43696</v>
      </c>
      <c r="B1693">
        <f>SUMIFS(user_list!O:O,user_list!F:F,"&lt;="&amp;A1693,user_list!G:G,"&gt;="&amp;A1693)</f>
        <v>1.3923943183328422</v>
      </c>
      <c r="C1693">
        <f>SUMIFS(user_list!P:P,user_list!F:F,"&lt;="&amp;A1693,user_list!G:G,"&gt;="&amp;A1693)</f>
        <v>3.5848826425364462</v>
      </c>
      <c r="D1693">
        <f>SUMIFS(user_list!O:O,user_list!F:F,"&lt;="&amp;A1693,user_list!G:G,"&gt;="&amp;A1693,user_list!I:I,days!G1693)+SUMIFS(user_list!O:O,user_list!F:F,"&lt;="&amp;A1693,user_list!G:G,"&gt;="&amp;A1693,user_list!I:I,days!G1693-1)</f>
        <v>0.1501820167455406</v>
      </c>
      <c r="E1693" s="26">
        <f>COUNTIF(user_list!G:G,A1693)</f>
        <v>0</v>
      </c>
      <c r="F1693" s="48">
        <f t="shared" si="52"/>
        <v>8</v>
      </c>
      <c r="G1693" s="48">
        <f t="shared" si="53"/>
        <v>2019</v>
      </c>
    </row>
    <row r="1694" spans="1:7" x14ac:dyDescent="0.3">
      <c r="A1694" s="51">
        <v>43697</v>
      </c>
      <c r="B1694">
        <f>SUMIFS(user_list!O:O,user_list!F:F,"&lt;="&amp;A1694,user_list!G:G,"&gt;="&amp;A1694)</f>
        <v>1.3923943183328422</v>
      </c>
      <c r="C1694">
        <f>SUMIFS(user_list!P:P,user_list!F:F,"&lt;="&amp;A1694,user_list!G:G,"&gt;="&amp;A1694)</f>
        <v>3.5848826425364462</v>
      </c>
      <c r="D1694">
        <f>SUMIFS(user_list!O:O,user_list!F:F,"&lt;="&amp;A1694,user_list!G:G,"&gt;="&amp;A1694,user_list!I:I,days!G1694)+SUMIFS(user_list!O:O,user_list!F:F,"&lt;="&amp;A1694,user_list!G:G,"&gt;="&amp;A1694,user_list!I:I,days!G1694-1)</f>
        <v>0.1501820167455406</v>
      </c>
      <c r="E1694" s="26">
        <f>COUNTIF(user_list!G:G,A1694)</f>
        <v>0</v>
      </c>
      <c r="F1694" s="48">
        <f t="shared" si="52"/>
        <v>8</v>
      </c>
      <c r="G1694" s="48">
        <f t="shared" si="53"/>
        <v>2019</v>
      </c>
    </row>
    <row r="1695" spans="1:7" x14ac:dyDescent="0.3">
      <c r="A1695" s="51">
        <v>43698</v>
      </c>
      <c r="B1695">
        <f>SUMIFS(user_list!O:O,user_list!F:F,"&lt;="&amp;A1695,user_list!G:G,"&gt;="&amp;A1695)</f>
        <v>1.3923943183328422</v>
      </c>
      <c r="C1695">
        <f>SUMIFS(user_list!P:P,user_list!F:F,"&lt;="&amp;A1695,user_list!G:G,"&gt;="&amp;A1695)</f>
        <v>3.5848826425364462</v>
      </c>
      <c r="D1695">
        <f>SUMIFS(user_list!O:O,user_list!F:F,"&lt;="&amp;A1695,user_list!G:G,"&gt;="&amp;A1695,user_list!I:I,days!G1695)+SUMIFS(user_list!O:O,user_list!F:F,"&lt;="&amp;A1695,user_list!G:G,"&gt;="&amp;A1695,user_list!I:I,days!G1695-1)</f>
        <v>0.1501820167455406</v>
      </c>
      <c r="E1695" s="26">
        <f>COUNTIF(user_list!G:G,A1695)</f>
        <v>0</v>
      </c>
      <c r="F1695" s="48">
        <f t="shared" si="52"/>
        <v>8</v>
      </c>
      <c r="G1695" s="48">
        <f t="shared" si="53"/>
        <v>2019</v>
      </c>
    </row>
    <row r="1696" spans="1:7" x14ac:dyDescent="0.3">
      <c r="A1696" s="51">
        <v>43699</v>
      </c>
      <c r="B1696">
        <f>SUMIFS(user_list!O:O,user_list!F:F,"&lt;="&amp;A1696,user_list!G:G,"&gt;="&amp;A1696)</f>
        <v>1.3923943183328422</v>
      </c>
      <c r="C1696">
        <f>SUMIFS(user_list!P:P,user_list!F:F,"&lt;="&amp;A1696,user_list!G:G,"&gt;="&amp;A1696)</f>
        <v>3.5848826425364462</v>
      </c>
      <c r="D1696">
        <f>SUMIFS(user_list!O:O,user_list!F:F,"&lt;="&amp;A1696,user_list!G:G,"&gt;="&amp;A1696,user_list!I:I,days!G1696)+SUMIFS(user_list!O:O,user_list!F:F,"&lt;="&amp;A1696,user_list!G:G,"&gt;="&amp;A1696,user_list!I:I,days!G1696-1)</f>
        <v>0.1501820167455406</v>
      </c>
      <c r="E1696" s="26">
        <f>COUNTIF(user_list!G:G,A1696)</f>
        <v>0</v>
      </c>
      <c r="F1696" s="48">
        <f t="shared" si="52"/>
        <v>8</v>
      </c>
      <c r="G1696" s="48">
        <f t="shared" si="53"/>
        <v>2019</v>
      </c>
    </row>
    <row r="1697" spans="1:7" x14ac:dyDescent="0.3">
      <c r="A1697" s="51">
        <v>43700</v>
      </c>
      <c r="B1697">
        <f>SUMIFS(user_list!O:O,user_list!F:F,"&lt;="&amp;A1697,user_list!G:G,"&gt;="&amp;A1697)</f>
        <v>1.3923943183328422</v>
      </c>
      <c r="C1697">
        <f>SUMIFS(user_list!P:P,user_list!F:F,"&lt;="&amp;A1697,user_list!G:G,"&gt;="&amp;A1697)</f>
        <v>3.5848826425364462</v>
      </c>
      <c r="D1697">
        <f>SUMIFS(user_list!O:O,user_list!F:F,"&lt;="&amp;A1697,user_list!G:G,"&gt;="&amp;A1697,user_list!I:I,days!G1697)+SUMIFS(user_list!O:O,user_list!F:F,"&lt;="&amp;A1697,user_list!G:G,"&gt;="&amp;A1697,user_list!I:I,days!G1697-1)</f>
        <v>0.1501820167455406</v>
      </c>
      <c r="E1697" s="26">
        <f>COUNTIF(user_list!G:G,A1697)</f>
        <v>0</v>
      </c>
      <c r="F1697" s="48">
        <f t="shared" si="52"/>
        <v>8</v>
      </c>
      <c r="G1697" s="48">
        <f t="shared" si="53"/>
        <v>2019</v>
      </c>
    </row>
    <row r="1698" spans="1:7" x14ac:dyDescent="0.3">
      <c r="A1698" s="51">
        <v>43701</v>
      </c>
      <c r="B1698">
        <f>SUMIFS(user_list!O:O,user_list!F:F,"&lt;="&amp;A1698,user_list!G:G,"&gt;="&amp;A1698)</f>
        <v>1.3923943183328422</v>
      </c>
      <c r="C1698">
        <f>SUMIFS(user_list!P:P,user_list!F:F,"&lt;="&amp;A1698,user_list!G:G,"&gt;="&amp;A1698)</f>
        <v>3.5848826425364462</v>
      </c>
      <c r="D1698">
        <f>SUMIFS(user_list!O:O,user_list!F:F,"&lt;="&amp;A1698,user_list!G:G,"&gt;="&amp;A1698,user_list!I:I,days!G1698)+SUMIFS(user_list!O:O,user_list!F:F,"&lt;="&amp;A1698,user_list!G:G,"&gt;="&amp;A1698,user_list!I:I,days!G1698-1)</f>
        <v>0.1501820167455406</v>
      </c>
      <c r="E1698" s="26">
        <f>COUNTIF(user_list!G:G,A1698)</f>
        <v>0</v>
      </c>
      <c r="F1698" s="48">
        <f t="shared" si="52"/>
        <v>8</v>
      </c>
      <c r="G1698" s="48">
        <f t="shared" si="53"/>
        <v>2019</v>
      </c>
    </row>
    <row r="1699" spans="1:7" x14ac:dyDescent="0.3">
      <c r="A1699" s="51">
        <v>43702</v>
      </c>
      <c r="B1699">
        <f>SUMIFS(user_list!O:O,user_list!F:F,"&lt;="&amp;A1699,user_list!G:G,"&gt;="&amp;A1699)</f>
        <v>1.3923943183328422</v>
      </c>
      <c r="C1699">
        <f>SUMIFS(user_list!P:P,user_list!F:F,"&lt;="&amp;A1699,user_list!G:G,"&gt;="&amp;A1699)</f>
        <v>3.5848826425364462</v>
      </c>
      <c r="D1699">
        <f>SUMIFS(user_list!O:O,user_list!F:F,"&lt;="&amp;A1699,user_list!G:G,"&gt;="&amp;A1699,user_list!I:I,days!G1699)+SUMIFS(user_list!O:O,user_list!F:F,"&lt;="&amp;A1699,user_list!G:G,"&gt;="&amp;A1699,user_list!I:I,days!G1699-1)</f>
        <v>0.1501820167455406</v>
      </c>
      <c r="E1699" s="26">
        <f>COUNTIF(user_list!G:G,A1699)</f>
        <v>0</v>
      </c>
      <c r="F1699" s="48">
        <f t="shared" si="52"/>
        <v>8</v>
      </c>
      <c r="G1699" s="48">
        <f t="shared" si="53"/>
        <v>2019</v>
      </c>
    </row>
    <row r="1700" spans="1:7" x14ac:dyDescent="0.3">
      <c r="A1700" s="51">
        <v>43703</v>
      </c>
      <c r="B1700">
        <f>SUMIFS(user_list!O:O,user_list!F:F,"&lt;="&amp;A1700,user_list!G:G,"&gt;="&amp;A1700)</f>
        <v>1.3923943183328422</v>
      </c>
      <c r="C1700">
        <f>SUMIFS(user_list!P:P,user_list!F:F,"&lt;="&amp;A1700,user_list!G:G,"&gt;="&amp;A1700)</f>
        <v>3.5848826425364462</v>
      </c>
      <c r="D1700">
        <f>SUMIFS(user_list!O:O,user_list!F:F,"&lt;="&amp;A1700,user_list!G:G,"&gt;="&amp;A1700,user_list!I:I,days!G1700)+SUMIFS(user_list!O:O,user_list!F:F,"&lt;="&amp;A1700,user_list!G:G,"&gt;="&amp;A1700,user_list!I:I,days!G1700-1)</f>
        <v>0.1501820167455406</v>
      </c>
      <c r="E1700" s="26">
        <f>COUNTIF(user_list!G:G,A1700)</f>
        <v>0</v>
      </c>
      <c r="F1700" s="48">
        <f t="shared" si="52"/>
        <v>8</v>
      </c>
      <c r="G1700" s="48">
        <f t="shared" si="53"/>
        <v>2019</v>
      </c>
    </row>
    <row r="1701" spans="1:7" x14ac:dyDescent="0.3">
      <c r="A1701" s="51">
        <v>43704</v>
      </c>
      <c r="B1701">
        <f>SUMIFS(user_list!O:O,user_list!F:F,"&lt;="&amp;A1701,user_list!G:G,"&gt;="&amp;A1701)</f>
        <v>1.3923943183328422</v>
      </c>
      <c r="C1701">
        <f>SUMIFS(user_list!P:P,user_list!F:F,"&lt;="&amp;A1701,user_list!G:G,"&gt;="&amp;A1701)</f>
        <v>3.5848826425364462</v>
      </c>
      <c r="D1701">
        <f>SUMIFS(user_list!O:O,user_list!F:F,"&lt;="&amp;A1701,user_list!G:G,"&gt;="&amp;A1701,user_list!I:I,days!G1701)+SUMIFS(user_list!O:O,user_list!F:F,"&lt;="&amp;A1701,user_list!G:G,"&gt;="&amp;A1701,user_list!I:I,days!G1701-1)</f>
        <v>0.1501820167455406</v>
      </c>
      <c r="E1701" s="26">
        <f>COUNTIF(user_list!G:G,A1701)</f>
        <v>0</v>
      </c>
      <c r="F1701" s="48">
        <f t="shared" si="52"/>
        <v>8</v>
      </c>
      <c r="G1701" s="48">
        <f t="shared" si="53"/>
        <v>2019</v>
      </c>
    </row>
    <row r="1702" spans="1:7" x14ac:dyDescent="0.3">
      <c r="A1702" s="51">
        <v>43705</v>
      </c>
      <c r="B1702">
        <f>SUMIFS(user_list!O:O,user_list!F:F,"&lt;="&amp;A1702,user_list!G:G,"&gt;="&amp;A1702)</f>
        <v>1.3923943183328422</v>
      </c>
      <c r="C1702">
        <f>SUMIFS(user_list!P:P,user_list!F:F,"&lt;="&amp;A1702,user_list!G:G,"&gt;="&amp;A1702)</f>
        <v>3.5848826425364462</v>
      </c>
      <c r="D1702">
        <f>SUMIFS(user_list!O:O,user_list!F:F,"&lt;="&amp;A1702,user_list!G:G,"&gt;="&amp;A1702,user_list!I:I,days!G1702)+SUMIFS(user_list!O:O,user_list!F:F,"&lt;="&amp;A1702,user_list!G:G,"&gt;="&amp;A1702,user_list!I:I,days!G1702-1)</f>
        <v>0.1501820167455406</v>
      </c>
      <c r="E1702" s="26">
        <f>COUNTIF(user_list!G:G,A1702)</f>
        <v>0</v>
      </c>
      <c r="F1702" s="48">
        <f t="shared" si="52"/>
        <v>8</v>
      </c>
      <c r="G1702" s="48">
        <f t="shared" si="53"/>
        <v>2019</v>
      </c>
    </row>
    <row r="1703" spans="1:7" x14ac:dyDescent="0.3">
      <c r="A1703" s="51">
        <v>43706</v>
      </c>
      <c r="B1703">
        <f>SUMIFS(user_list!O:O,user_list!F:F,"&lt;="&amp;A1703,user_list!G:G,"&gt;="&amp;A1703)</f>
        <v>1.3923943183328422</v>
      </c>
      <c r="C1703">
        <f>SUMIFS(user_list!P:P,user_list!F:F,"&lt;="&amp;A1703,user_list!G:G,"&gt;="&amp;A1703)</f>
        <v>3.5848826425364462</v>
      </c>
      <c r="D1703">
        <f>SUMIFS(user_list!O:O,user_list!F:F,"&lt;="&amp;A1703,user_list!G:G,"&gt;="&amp;A1703,user_list!I:I,days!G1703)+SUMIFS(user_list!O:O,user_list!F:F,"&lt;="&amp;A1703,user_list!G:G,"&gt;="&amp;A1703,user_list!I:I,days!G1703-1)</f>
        <v>0.1501820167455406</v>
      </c>
      <c r="E1703" s="26">
        <f>COUNTIF(user_list!G:G,A1703)</f>
        <v>0</v>
      </c>
      <c r="F1703" s="48">
        <f t="shared" si="52"/>
        <v>8</v>
      </c>
      <c r="G1703" s="48">
        <f t="shared" si="53"/>
        <v>2019</v>
      </c>
    </row>
    <row r="1704" spans="1:7" x14ac:dyDescent="0.3">
      <c r="A1704" s="51">
        <v>43707</v>
      </c>
      <c r="B1704">
        <f>SUMIFS(user_list!O:O,user_list!F:F,"&lt;="&amp;A1704,user_list!G:G,"&gt;="&amp;A1704)</f>
        <v>1.3923943183328422</v>
      </c>
      <c r="C1704">
        <f>SUMIFS(user_list!P:P,user_list!F:F,"&lt;="&amp;A1704,user_list!G:G,"&gt;="&amp;A1704)</f>
        <v>3.5848826425364462</v>
      </c>
      <c r="D1704">
        <f>SUMIFS(user_list!O:O,user_list!F:F,"&lt;="&amp;A1704,user_list!G:G,"&gt;="&amp;A1704,user_list!I:I,days!G1704)+SUMIFS(user_list!O:O,user_list!F:F,"&lt;="&amp;A1704,user_list!G:G,"&gt;="&amp;A1704,user_list!I:I,days!G1704-1)</f>
        <v>0.1501820167455406</v>
      </c>
      <c r="E1704" s="26">
        <f>COUNTIF(user_list!G:G,A1704)</f>
        <v>0</v>
      </c>
      <c r="F1704" s="48">
        <f t="shared" si="52"/>
        <v>8</v>
      </c>
      <c r="G1704" s="48">
        <f t="shared" si="53"/>
        <v>2019</v>
      </c>
    </row>
    <row r="1705" spans="1:7" x14ac:dyDescent="0.3">
      <c r="A1705" s="51">
        <v>43708</v>
      </c>
      <c r="B1705">
        <f>SUMIFS(user_list!O:O,user_list!F:F,"&lt;="&amp;A1705,user_list!G:G,"&gt;="&amp;A1705)</f>
        <v>1.3923943183328422</v>
      </c>
      <c r="C1705">
        <f>SUMIFS(user_list!P:P,user_list!F:F,"&lt;="&amp;A1705,user_list!G:G,"&gt;="&amp;A1705)</f>
        <v>3.5848826425364462</v>
      </c>
      <c r="D1705">
        <f>SUMIFS(user_list!O:O,user_list!F:F,"&lt;="&amp;A1705,user_list!G:G,"&gt;="&amp;A1705,user_list!I:I,days!G1705)+SUMIFS(user_list!O:O,user_list!F:F,"&lt;="&amp;A1705,user_list!G:G,"&gt;="&amp;A1705,user_list!I:I,days!G1705-1)</f>
        <v>0.1501820167455406</v>
      </c>
      <c r="E1705" s="26">
        <f>COUNTIF(user_list!G:G,A1705)</f>
        <v>0</v>
      </c>
      <c r="F1705" s="48">
        <f t="shared" si="52"/>
        <v>8</v>
      </c>
      <c r="G1705" s="48">
        <f t="shared" si="53"/>
        <v>2019</v>
      </c>
    </row>
    <row r="1706" spans="1:7" x14ac:dyDescent="0.3">
      <c r="A1706" s="51">
        <v>43709</v>
      </c>
      <c r="B1706">
        <f>SUMIFS(user_list!O:O,user_list!F:F,"&lt;="&amp;A1706,user_list!G:G,"&gt;="&amp;A1706)</f>
        <v>1.6655035620303213</v>
      </c>
      <c r="C1706">
        <f>SUMIFS(user_list!P:P,user_list!F:F,"&lt;="&amp;A1706,user_list!G:G,"&gt;="&amp;A1706)</f>
        <v>4.2403448274103965</v>
      </c>
      <c r="D1706">
        <f>SUMIFS(user_list!O:O,user_list!F:F,"&lt;="&amp;A1706,user_list!G:G,"&gt;="&amp;A1706,user_list!I:I,days!G1706)+SUMIFS(user_list!O:O,user_list!F:F,"&lt;="&amp;A1706,user_list!G:G,"&gt;="&amp;A1706,user_list!I:I,days!G1706-1)</f>
        <v>0.1501820167455406</v>
      </c>
      <c r="E1706" s="26">
        <f>COUNTIF(user_list!G:G,A1706)</f>
        <v>1</v>
      </c>
      <c r="F1706" s="48">
        <f t="shared" si="52"/>
        <v>9</v>
      </c>
      <c r="G1706" s="48">
        <f t="shared" si="53"/>
        <v>2019</v>
      </c>
    </row>
    <row r="1707" spans="1:7" x14ac:dyDescent="0.3">
      <c r="A1707" s="51">
        <v>43710</v>
      </c>
      <c r="B1707">
        <f>SUMIFS(user_list!O:O,user_list!F:F,"&lt;="&amp;A1707,user_list!G:G,"&gt;="&amp;A1707)</f>
        <v>1.8377257842525434</v>
      </c>
      <c r="C1707">
        <f>SUMIFS(user_list!P:P,user_list!F:F,"&lt;="&amp;A1707,user_list!G:G,"&gt;="&amp;A1707)</f>
        <v>4.8153448274103967</v>
      </c>
      <c r="D1707">
        <f>SUMIFS(user_list!O:O,user_list!F:F,"&lt;="&amp;A1707,user_list!G:G,"&gt;="&amp;A1707,user_list!I:I,days!G1707)+SUMIFS(user_list!O:O,user_list!F:F,"&lt;="&amp;A1707,user_list!G:G,"&gt;="&amp;A1707,user_list!I:I,days!G1707-1)</f>
        <v>0.99045979452331823</v>
      </c>
      <c r="E1707" s="26">
        <f>COUNTIF(user_list!G:G,A1707)</f>
        <v>0</v>
      </c>
      <c r="F1707" s="48">
        <f t="shared" si="52"/>
        <v>9</v>
      </c>
      <c r="G1707" s="48">
        <f t="shared" si="53"/>
        <v>2019</v>
      </c>
    </row>
    <row r="1708" spans="1:7" x14ac:dyDescent="0.3">
      <c r="A1708" s="51">
        <v>43711</v>
      </c>
      <c r="B1708">
        <f>SUMIFS(user_list!O:O,user_list!F:F,"&lt;="&amp;A1708,user_list!G:G,"&gt;="&amp;A1708)</f>
        <v>1.8377257842525434</v>
      </c>
      <c r="C1708">
        <f>SUMIFS(user_list!P:P,user_list!F:F,"&lt;="&amp;A1708,user_list!G:G,"&gt;="&amp;A1708)</f>
        <v>4.8153448274103967</v>
      </c>
      <c r="D1708">
        <f>SUMIFS(user_list!O:O,user_list!F:F,"&lt;="&amp;A1708,user_list!G:G,"&gt;="&amp;A1708,user_list!I:I,days!G1708)+SUMIFS(user_list!O:O,user_list!F:F,"&lt;="&amp;A1708,user_list!G:G,"&gt;="&amp;A1708,user_list!I:I,days!G1708-1)</f>
        <v>0.99045979452331823</v>
      </c>
      <c r="E1708" s="26">
        <f>COUNTIF(user_list!G:G,A1708)</f>
        <v>1</v>
      </c>
      <c r="F1708" s="48">
        <f t="shared" si="52"/>
        <v>9</v>
      </c>
      <c r="G1708" s="48">
        <f t="shared" si="53"/>
        <v>2019</v>
      </c>
    </row>
    <row r="1709" spans="1:7" x14ac:dyDescent="0.3">
      <c r="A1709" s="51">
        <v>43712</v>
      </c>
      <c r="B1709">
        <f>SUMIFS(user_list!O:O,user_list!F:F,"&lt;="&amp;A1709,user_list!G:G,"&gt;="&amp;A1709)</f>
        <v>1.8033974260435881</v>
      </c>
      <c r="C1709">
        <f>SUMIFS(user_list!P:P,user_list!F:F,"&lt;="&amp;A1709,user_list!G:G,"&gt;="&amp;A1709)</f>
        <v>4.6362403497984559</v>
      </c>
      <c r="D1709">
        <f>SUMIFS(user_list!O:O,user_list!F:F,"&lt;="&amp;A1709,user_list!G:G,"&gt;="&amp;A1709,user_list!I:I,days!G1709)+SUMIFS(user_list!O:O,user_list!F:F,"&lt;="&amp;A1709,user_list!G:G,"&gt;="&amp;A1709,user_list!I:I,days!G1709-1)</f>
        <v>0.95613143631436304</v>
      </c>
      <c r="E1709" s="26">
        <f>COUNTIF(user_list!G:G,A1709)</f>
        <v>0</v>
      </c>
      <c r="F1709" s="48">
        <f t="shared" si="52"/>
        <v>9</v>
      </c>
      <c r="G1709" s="48">
        <f t="shared" si="53"/>
        <v>2019</v>
      </c>
    </row>
    <row r="1710" spans="1:7" x14ac:dyDescent="0.3">
      <c r="A1710" s="51">
        <v>43713</v>
      </c>
      <c r="B1710">
        <f>SUMIFS(user_list!O:O,user_list!F:F,"&lt;="&amp;A1710,user_list!G:G,"&gt;="&amp;A1710)</f>
        <v>1.8033974260435881</v>
      </c>
      <c r="C1710">
        <f>SUMIFS(user_list!P:P,user_list!F:F,"&lt;="&amp;A1710,user_list!G:G,"&gt;="&amp;A1710)</f>
        <v>4.6362403497984559</v>
      </c>
      <c r="D1710">
        <f>SUMIFS(user_list!O:O,user_list!F:F,"&lt;="&amp;A1710,user_list!G:G,"&gt;="&amp;A1710,user_list!I:I,days!G1710)+SUMIFS(user_list!O:O,user_list!F:F,"&lt;="&amp;A1710,user_list!G:G,"&gt;="&amp;A1710,user_list!I:I,days!G1710-1)</f>
        <v>0.95613143631436304</v>
      </c>
      <c r="E1710" s="26">
        <f>COUNTIF(user_list!G:G,A1710)</f>
        <v>0</v>
      </c>
      <c r="F1710" s="48">
        <f t="shared" si="52"/>
        <v>9</v>
      </c>
      <c r="G1710" s="48">
        <f t="shared" si="53"/>
        <v>2019</v>
      </c>
    </row>
    <row r="1711" spans="1:7" x14ac:dyDescent="0.3">
      <c r="A1711" s="51">
        <v>43714</v>
      </c>
      <c r="B1711">
        <f>SUMIFS(user_list!O:O,user_list!F:F,"&lt;="&amp;A1711,user_list!G:G,"&gt;="&amp;A1711)</f>
        <v>1.8033974260435881</v>
      </c>
      <c r="C1711">
        <f>SUMIFS(user_list!P:P,user_list!F:F,"&lt;="&amp;A1711,user_list!G:G,"&gt;="&amp;A1711)</f>
        <v>4.6362403497984559</v>
      </c>
      <c r="D1711">
        <f>SUMIFS(user_list!O:O,user_list!F:F,"&lt;="&amp;A1711,user_list!G:G,"&gt;="&amp;A1711,user_list!I:I,days!G1711)+SUMIFS(user_list!O:O,user_list!F:F,"&lt;="&amp;A1711,user_list!G:G,"&gt;="&amp;A1711,user_list!I:I,days!G1711-1)</f>
        <v>0.95613143631436304</v>
      </c>
      <c r="E1711" s="26">
        <f>COUNTIF(user_list!G:G,A1711)</f>
        <v>1</v>
      </c>
      <c r="F1711" s="48">
        <f t="shared" si="52"/>
        <v>9</v>
      </c>
      <c r="G1711" s="48">
        <f t="shared" si="53"/>
        <v>2019</v>
      </c>
    </row>
    <row r="1712" spans="1:7" x14ac:dyDescent="0.3">
      <c r="A1712" s="51">
        <v>43715</v>
      </c>
      <c r="B1712">
        <f>SUMIFS(user_list!O:O,user_list!F:F,"&lt;="&amp;A1712,user_list!G:G,"&gt;="&amp;A1712)</f>
        <v>1.2581734117066707</v>
      </c>
      <c r="C1712">
        <f>SUMIFS(user_list!P:P,user_list!F:F,"&lt;="&amp;A1712,user_list!G:G,"&gt;="&amp;A1712)</f>
        <v>3.2104338981855522</v>
      </c>
      <c r="D1712">
        <f>SUMIFS(user_list!O:O,user_list!F:F,"&lt;="&amp;A1712,user_list!G:G,"&gt;="&amp;A1712,user_list!I:I,days!G1712)+SUMIFS(user_list!O:O,user_list!F:F,"&lt;="&amp;A1712,user_list!G:G,"&gt;="&amp;A1712,user_list!I:I,days!G1712-1)</f>
        <v>0.41090742197744562</v>
      </c>
      <c r="E1712" s="26">
        <f>COUNTIF(user_list!G:G,A1712)</f>
        <v>0</v>
      </c>
      <c r="F1712" s="48">
        <f t="shared" si="52"/>
        <v>9</v>
      </c>
      <c r="G1712" s="48">
        <f t="shared" si="53"/>
        <v>2019</v>
      </c>
    </row>
    <row r="1713" spans="1:7" x14ac:dyDescent="0.3">
      <c r="A1713" s="51">
        <v>43716</v>
      </c>
      <c r="B1713">
        <f>SUMIFS(user_list!O:O,user_list!F:F,"&lt;="&amp;A1713,user_list!G:G,"&gt;="&amp;A1713)</f>
        <v>1.2581734117066707</v>
      </c>
      <c r="C1713">
        <f>SUMIFS(user_list!P:P,user_list!F:F,"&lt;="&amp;A1713,user_list!G:G,"&gt;="&amp;A1713)</f>
        <v>3.2104338981855522</v>
      </c>
      <c r="D1713">
        <f>SUMIFS(user_list!O:O,user_list!F:F,"&lt;="&amp;A1713,user_list!G:G,"&gt;="&amp;A1713,user_list!I:I,days!G1713)+SUMIFS(user_list!O:O,user_list!F:F,"&lt;="&amp;A1713,user_list!G:G,"&gt;="&amp;A1713,user_list!I:I,days!G1713-1)</f>
        <v>0.41090742197744562</v>
      </c>
      <c r="E1713" s="26">
        <f>COUNTIF(user_list!G:G,A1713)</f>
        <v>0</v>
      </c>
      <c r="F1713" s="48">
        <f t="shared" si="52"/>
        <v>9</v>
      </c>
      <c r="G1713" s="48">
        <f t="shared" si="53"/>
        <v>2019</v>
      </c>
    </row>
    <row r="1714" spans="1:7" x14ac:dyDescent="0.3">
      <c r="A1714" s="51">
        <v>43717</v>
      </c>
      <c r="B1714">
        <f>SUMIFS(user_list!O:O,user_list!F:F,"&lt;="&amp;A1714,user_list!G:G,"&gt;="&amp;A1714)</f>
        <v>1.2581734117066707</v>
      </c>
      <c r="C1714">
        <f>SUMIFS(user_list!P:P,user_list!F:F,"&lt;="&amp;A1714,user_list!G:G,"&gt;="&amp;A1714)</f>
        <v>3.2104338981855522</v>
      </c>
      <c r="D1714">
        <f>SUMIFS(user_list!O:O,user_list!F:F,"&lt;="&amp;A1714,user_list!G:G,"&gt;="&amp;A1714,user_list!I:I,days!G1714)+SUMIFS(user_list!O:O,user_list!F:F,"&lt;="&amp;A1714,user_list!G:G,"&gt;="&amp;A1714,user_list!I:I,days!G1714-1)</f>
        <v>0.41090742197744562</v>
      </c>
      <c r="E1714" s="26">
        <f>COUNTIF(user_list!G:G,A1714)</f>
        <v>0</v>
      </c>
      <c r="F1714" s="48">
        <f t="shared" si="52"/>
        <v>9</v>
      </c>
      <c r="G1714" s="48">
        <f t="shared" si="53"/>
        <v>2019</v>
      </c>
    </row>
    <row r="1715" spans="1:7" x14ac:dyDescent="0.3">
      <c r="A1715" s="51">
        <v>43718</v>
      </c>
      <c r="B1715">
        <f>SUMIFS(user_list!O:O,user_list!F:F,"&lt;="&amp;A1715,user_list!G:G,"&gt;="&amp;A1715)</f>
        <v>1.2581734117066707</v>
      </c>
      <c r="C1715">
        <f>SUMIFS(user_list!P:P,user_list!F:F,"&lt;="&amp;A1715,user_list!G:G,"&gt;="&amp;A1715)</f>
        <v>3.2104338981855522</v>
      </c>
      <c r="D1715">
        <f>SUMIFS(user_list!O:O,user_list!F:F,"&lt;="&amp;A1715,user_list!G:G,"&gt;="&amp;A1715,user_list!I:I,days!G1715)+SUMIFS(user_list!O:O,user_list!F:F,"&lt;="&amp;A1715,user_list!G:G,"&gt;="&amp;A1715,user_list!I:I,days!G1715-1)</f>
        <v>0.41090742197744562</v>
      </c>
      <c r="E1715" s="26">
        <f>COUNTIF(user_list!G:G,A1715)</f>
        <v>0</v>
      </c>
      <c r="F1715" s="48">
        <f t="shared" si="52"/>
        <v>9</v>
      </c>
      <c r="G1715" s="48">
        <f t="shared" si="53"/>
        <v>2019</v>
      </c>
    </row>
    <row r="1716" spans="1:7" x14ac:dyDescent="0.3">
      <c r="A1716" s="51">
        <v>43719</v>
      </c>
      <c r="B1716">
        <f>SUMIFS(user_list!O:O,user_list!F:F,"&lt;="&amp;A1716,user_list!G:G,"&gt;="&amp;A1716)</f>
        <v>1.2581734117066707</v>
      </c>
      <c r="C1716">
        <f>SUMIFS(user_list!P:P,user_list!F:F,"&lt;="&amp;A1716,user_list!G:G,"&gt;="&amp;A1716)</f>
        <v>3.2104338981855522</v>
      </c>
      <c r="D1716">
        <f>SUMIFS(user_list!O:O,user_list!F:F,"&lt;="&amp;A1716,user_list!G:G,"&gt;="&amp;A1716,user_list!I:I,days!G1716)+SUMIFS(user_list!O:O,user_list!F:F,"&lt;="&amp;A1716,user_list!G:G,"&gt;="&amp;A1716,user_list!I:I,days!G1716-1)</f>
        <v>0.41090742197744562</v>
      </c>
      <c r="E1716" s="26">
        <f>COUNTIF(user_list!G:G,A1716)</f>
        <v>0</v>
      </c>
      <c r="F1716" s="48">
        <f t="shared" si="52"/>
        <v>9</v>
      </c>
      <c r="G1716" s="48">
        <f t="shared" si="53"/>
        <v>2019</v>
      </c>
    </row>
    <row r="1717" spans="1:7" x14ac:dyDescent="0.3">
      <c r="A1717" s="51">
        <v>43720</v>
      </c>
      <c r="B1717">
        <f>SUMIFS(user_list!O:O,user_list!F:F,"&lt;="&amp;A1717,user_list!G:G,"&gt;="&amp;A1717)</f>
        <v>1.2581734117066707</v>
      </c>
      <c r="C1717">
        <f>SUMIFS(user_list!P:P,user_list!F:F,"&lt;="&amp;A1717,user_list!G:G,"&gt;="&amp;A1717)</f>
        <v>3.2104338981855522</v>
      </c>
      <c r="D1717">
        <f>SUMIFS(user_list!O:O,user_list!F:F,"&lt;="&amp;A1717,user_list!G:G,"&gt;="&amp;A1717,user_list!I:I,days!G1717)+SUMIFS(user_list!O:O,user_list!F:F,"&lt;="&amp;A1717,user_list!G:G,"&gt;="&amp;A1717,user_list!I:I,days!G1717-1)</f>
        <v>0.41090742197744562</v>
      </c>
      <c r="E1717" s="26">
        <f>COUNTIF(user_list!G:G,A1717)</f>
        <v>0</v>
      </c>
      <c r="F1717" s="48">
        <f t="shared" si="52"/>
        <v>9</v>
      </c>
      <c r="G1717" s="48">
        <f t="shared" si="53"/>
        <v>2019</v>
      </c>
    </row>
    <row r="1718" spans="1:7" x14ac:dyDescent="0.3">
      <c r="A1718" s="51">
        <v>43721</v>
      </c>
      <c r="B1718">
        <f>SUMIFS(user_list!O:O,user_list!F:F,"&lt;="&amp;A1718,user_list!G:G,"&gt;="&amp;A1718)</f>
        <v>1.2581734117066707</v>
      </c>
      <c r="C1718">
        <f>SUMIFS(user_list!P:P,user_list!F:F,"&lt;="&amp;A1718,user_list!G:G,"&gt;="&amp;A1718)</f>
        <v>3.2104338981855522</v>
      </c>
      <c r="D1718">
        <f>SUMIFS(user_list!O:O,user_list!F:F,"&lt;="&amp;A1718,user_list!G:G,"&gt;="&amp;A1718,user_list!I:I,days!G1718)+SUMIFS(user_list!O:O,user_list!F:F,"&lt;="&amp;A1718,user_list!G:G,"&gt;="&amp;A1718,user_list!I:I,days!G1718-1)</f>
        <v>0.41090742197744562</v>
      </c>
      <c r="E1718" s="26">
        <f>COUNTIF(user_list!G:G,A1718)</f>
        <v>0</v>
      </c>
      <c r="F1718" s="48">
        <f t="shared" si="52"/>
        <v>9</v>
      </c>
      <c r="G1718" s="48">
        <f t="shared" si="53"/>
        <v>2019</v>
      </c>
    </row>
    <row r="1719" spans="1:7" x14ac:dyDescent="0.3">
      <c r="A1719" s="51">
        <v>43722</v>
      </c>
      <c r="B1719">
        <f>SUMIFS(user_list!O:O,user_list!F:F,"&lt;="&amp;A1719,user_list!G:G,"&gt;="&amp;A1719)</f>
        <v>1.2581734117066707</v>
      </c>
      <c r="C1719">
        <f>SUMIFS(user_list!P:P,user_list!F:F,"&lt;="&amp;A1719,user_list!G:G,"&gt;="&amp;A1719)</f>
        <v>3.2104338981855522</v>
      </c>
      <c r="D1719">
        <f>SUMIFS(user_list!O:O,user_list!F:F,"&lt;="&amp;A1719,user_list!G:G,"&gt;="&amp;A1719,user_list!I:I,days!G1719)+SUMIFS(user_list!O:O,user_list!F:F,"&lt;="&amp;A1719,user_list!G:G,"&gt;="&amp;A1719,user_list!I:I,days!G1719-1)</f>
        <v>0.41090742197744562</v>
      </c>
      <c r="E1719" s="26">
        <f>COUNTIF(user_list!G:G,A1719)</f>
        <v>0</v>
      </c>
      <c r="F1719" s="48">
        <f t="shared" si="52"/>
        <v>9</v>
      </c>
      <c r="G1719" s="48">
        <f t="shared" si="53"/>
        <v>2019</v>
      </c>
    </row>
    <row r="1720" spans="1:7" x14ac:dyDescent="0.3">
      <c r="A1720" s="51">
        <v>43723</v>
      </c>
      <c r="B1720">
        <f>SUMIFS(user_list!O:O,user_list!F:F,"&lt;="&amp;A1720,user_list!G:G,"&gt;="&amp;A1720)</f>
        <v>1.4181734117066707</v>
      </c>
      <c r="C1720">
        <f>SUMIFS(user_list!P:P,user_list!F:F,"&lt;="&amp;A1720,user_list!G:G,"&gt;="&amp;A1720)</f>
        <v>5.610433898185553</v>
      </c>
      <c r="D1720">
        <f>SUMIFS(user_list!O:O,user_list!F:F,"&lt;="&amp;A1720,user_list!G:G,"&gt;="&amp;A1720,user_list!I:I,days!G1720)+SUMIFS(user_list!O:O,user_list!F:F,"&lt;="&amp;A1720,user_list!G:G,"&gt;="&amp;A1720,user_list!I:I,days!G1720-1)</f>
        <v>0.57090742197744559</v>
      </c>
      <c r="E1720" s="26">
        <f>COUNTIF(user_list!G:G,A1720)</f>
        <v>0</v>
      </c>
      <c r="F1720" s="48">
        <f t="shared" si="52"/>
        <v>9</v>
      </c>
      <c r="G1720" s="48">
        <f t="shared" si="53"/>
        <v>2019</v>
      </c>
    </row>
    <row r="1721" spans="1:7" x14ac:dyDescent="0.3">
      <c r="A1721" s="51">
        <v>43724</v>
      </c>
      <c r="B1721">
        <f>SUMIFS(user_list!O:O,user_list!F:F,"&lt;="&amp;A1721,user_list!G:G,"&gt;="&amp;A1721)</f>
        <v>1.4181734117066707</v>
      </c>
      <c r="C1721">
        <f>SUMIFS(user_list!P:P,user_list!F:F,"&lt;="&amp;A1721,user_list!G:G,"&gt;="&amp;A1721)</f>
        <v>5.610433898185553</v>
      </c>
      <c r="D1721">
        <f>SUMIFS(user_list!O:O,user_list!F:F,"&lt;="&amp;A1721,user_list!G:G,"&gt;="&amp;A1721,user_list!I:I,days!G1721)+SUMIFS(user_list!O:O,user_list!F:F,"&lt;="&amp;A1721,user_list!G:G,"&gt;="&amp;A1721,user_list!I:I,days!G1721-1)</f>
        <v>0.57090742197744559</v>
      </c>
      <c r="E1721" s="26">
        <f>COUNTIF(user_list!G:G,A1721)</f>
        <v>0</v>
      </c>
      <c r="F1721" s="48">
        <f t="shared" si="52"/>
        <v>9</v>
      </c>
      <c r="G1721" s="48">
        <f t="shared" si="53"/>
        <v>2019</v>
      </c>
    </row>
    <row r="1722" spans="1:7" x14ac:dyDescent="0.3">
      <c r="A1722" s="51">
        <v>43725</v>
      </c>
      <c r="B1722">
        <f>SUMIFS(user_list!O:O,user_list!F:F,"&lt;="&amp;A1722,user_list!G:G,"&gt;="&amp;A1722)</f>
        <v>3.8015067450400033</v>
      </c>
      <c r="C1722">
        <f>SUMIFS(user_list!P:P,user_list!F:F,"&lt;="&amp;A1722,user_list!G:G,"&gt;="&amp;A1722)</f>
        <v>11.610433898185553</v>
      </c>
      <c r="D1722">
        <f>SUMIFS(user_list!O:O,user_list!F:F,"&lt;="&amp;A1722,user_list!G:G,"&gt;="&amp;A1722,user_list!I:I,days!G1722)+SUMIFS(user_list!O:O,user_list!F:F,"&lt;="&amp;A1722,user_list!G:G,"&gt;="&amp;A1722,user_list!I:I,days!G1722-1)</f>
        <v>2.9542407553107783</v>
      </c>
      <c r="E1722" s="26">
        <f>COUNTIF(user_list!G:G,A1722)</f>
        <v>0</v>
      </c>
      <c r="F1722" s="48">
        <f t="shared" si="52"/>
        <v>9</v>
      </c>
      <c r="G1722" s="48">
        <f t="shared" si="53"/>
        <v>2019</v>
      </c>
    </row>
    <row r="1723" spans="1:7" x14ac:dyDescent="0.3">
      <c r="A1723" s="51">
        <v>43726</v>
      </c>
      <c r="B1723">
        <f>SUMIFS(user_list!O:O,user_list!F:F,"&lt;="&amp;A1723,user_list!G:G,"&gt;="&amp;A1723)</f>
        <v>3.836800862687062</v>
      </c>
      <c r="C1723">
        <f>SUMIFS(user_list!P:P,user_list!F:F,"&lt;="&amp;A1723,user_list!G:G,"&gt;="&amp;A1723)</f>
        <v>12.316316251126729</v>
      </c>
      <c r="D1723">
        <f>SUMIFS(user_list!O:O,user_list!F:F,"&lt;="&amp;A1723,user_list!G:G,"&gt;="&amp;A1723,user_list!I:I,days!G1723)+SUMIFS(user_list!O:O,user_list!F:F,"&lt;="&amp;A1723,user_list!G:G,"&gt;="&amp;A1723,user_list!I:I,days!G1723-1)</f>
        <v>2.989534872957837</v>
      </c>
      <c r="E1723" s="26">
        <f>COUNTIF(user_list!G:G,A1723)</f>
        <v>1</v>
      </c>
      <c r="F1723" s="48">
        <f t="shared" si="52"/>
        <v>9</v>
      </c>
      <c r="G1723" s="48">
        <f t="shared" si="53"/>
        <v>2019</v>
      </c>
    </row>
    <row r="1724" spans="1:7" x14ac:dyDescent="0.3">
      <c r="A1724" s="51">
        <v>43727</v>
      </c>
      <c r="B1724">
        <f>SUMIFS(user_list!O:O,user_list!F:F,"&lt;="&amp;A1724,user_list!G:G,"&gt;="&amp;A1724)</f>
        <v>1.4718008626870629</v>
      </c>
      <c r="C1724">
        <f>SUMIFS(user_list!P:P,user_list!F:F,"&lt;="&amp;A1724,user_list!G:G,"&gt;="&amp;A1724)</f>
        <v>7.3163162511267297</v>
      </c>
      <c r="D1724">
        <f>SUMIFS(user_list!O:O,user_list!F:F,"&lt;="&amp;A1724,user_list!G:G,"&gt;="&amp;A1724,user_list!I:I,days!G1724)+SUMIFS(user_list!O:O,user_list!F:F,"&lt;="&amp;A1724,user_list!G:G,"&gt;="&amp;A1724,user_list!I:I,days!G1724-1)</f>
        <v>0.62453487295783772</v>
      </c>
      <c r="E1724" s="26">
        <f>COUNTIF(user_list!G:G,A1724)</f>
        <v>3</v>
      </c>
      <c r="F1724" s="48">
        <f t="shared" si="52"/>
        <v>9</v>
      </c>
      <c r="G1724" s="48">
        <f t="shared" si="53"/>
        <v>2019</v>
      </c>
    </row>
    <row r="1725" spans="1:7" x14ac:dyDescent="0.3">
      <c r="A1725" s="51">
        <v>43728</v>
      </c>
      <c r="B1725">
        <f>SUMIFS(user_list!O:O,user_list!F:F,"&lt;="&amp;A1725,user_list!G:G,"&gt;="&amp;A1725)</f>
        <v>1.1776138708171442</v>
      </c>
      <c r="C1725">
        <f>SUMIFS(user_list!P:P,user_list!F:F,"&lt;="&amp;A1725,user_list!G:G,"&gt;="&amp;A1725)</f>
        <v>3.6236333242974608</v>
      </c>
      <c r="D1725">
        <f>SUMIFS(user_list!O:O,user_list!F:F,"&lt;="&amp;A1725,user_list!G:G,"&gt;="&amp;A1725,user_list!I:I,days!G1725)+SUMIFS(user_list!O:O,user_list!F:F,"&lt;="&amp;A1725,user_list!G:G,"&gt;="&amp;A1725,user_list!I:I,days!G1725-1)</f>
        <v>0.33034788108791902</v>
      </c>
      <c r="E1725" s="26">
        <f>COUNTIF(user_list!G:G,A1725)</f>
        <v>0</v>
      </c>
      <c r="F1725" s="48">
        <f t="shared" si="52"/>
        <v>9</v>
      </c>
      <c r="G1725" s="48">
        <f t="shared" si="53"/>
        <v>2019</v>
      </c>
    </row>
    <row r="1726" spans="1:7" x14ac:dyDescent="0.3">
      <c r="A1726" s="51">
        <v>43729</v>
      </c>
      <c r="B1726">
        <f>SUMIFS(user_list!O:O,user_list!F:F,"&lt;="&amp;A1726,user_list!G:G,"&gt;="&amp;A1726)</f>
        <v>1.1776138708171442</v>
      </c>
      <c r="C1726">
        <f>SUMIFS(user_list!P:P,user_list!F:F,"&lt;="&amp;A1726,user_list!G:G,"&gt;="&amp;A1726)</f>
        <v>3.6236333242974608</v>
      </c>
      <c r="D1726">
        <f>SUMIFS(user_list!O:O,user_list!F:F,"&lt;="&amp;A1726,user_list!G:G,"&gt;="&amp;A1726,user_list!I:I,days!G1726)+SUMIFS(user_list!O:O,user_list!F:F,"&lt;="&amp;A1726,user_list!G:G,"&gt;="&amp;A1726,user_list!I:I,days!G1726-1)</f>
        <v>0.33034788108791902</v>
      </c>
      <c r="E1726" s="26">
        <f>COUNTIF(user_list!G:G,A1726)</f>
        <v>0</v>
      </c>
      <c r="F1726" s="48">
        <f t="shared" si="52"/>
        <v>9</v>
      </c>
      <c r="G1726" s="48">
        <f t="shared" si="53"/>
        <v>2019</v>
      </c>
    </row>
    <row r="1727" spans="1:7" x14ac:dyDescent="0.3">
      <c r="A1727" s="51">
        <v>43730</v>
      </c>
      <c r="B1727">
        <f>SUMIFS(user_list!O:O,user_list!F:F,"&lt;="&amp;A1727,user_list!G:G,"&gt;="&amp;A1727)</f>
        <v>1.1776138708171442</v>
      </c>
      <c r="C1727">
        <f>SUMIFS(user_list!P:P,user_list!F:F,"&lt;="&amp;A1727,user_list!G:G,"&gt;="&amp;A1727)</f>
        <v>3.6236333242974608</v>
      </c>
      <c r="D1727">
        <f>SUMIFS(user_list!O:O,user_list!F:F,"&lt;="&amp;A1727,user_list!G:G,"&gt;="&amp;A1727,user_list!I:I,days!G1727)+SUMIFS(user_list!O:O,user_list!F:F,"&lt;="&amp;A1727,user_list!G:G,"&gt;="&amp;A1727,user_list!I:I,days!G1727-1)</f>
        <v>0.33034788108791902</v>
      </c>
      <c r="E1727" s="26">
        <f>COUNTIF(user_list!G:G,A1727)</f>
        <v>0</v>
      </c>
      <c r="F1727" s="48">
        <f t="shared" si="52"/>
        <v>9</v>
      </c>
      <c r="G1727" s="48">
        <f t="shared" si="53"/>
        <v>2019</v>
      </c>
    </row>
    <row r="1728" spans="1:7" x14ac:dyDescent="0.3">
      <c r="A1728" s="51">
        <v>43731</v>
      </c>
      <c r="B1728">
        <f>SUMIFS(user_list!O:O,user_list!F:F,"&lt;="&amp;A1728,user_list!G:G,"&gt;="&amp;A1728)</f>
        <v>1.1776138708171442</v>
      </c>
      <c r="C1728">
        <f>SUMIFS(user_list!P:P,user_list!F:F,"&lt;="&amp;A1728,user_list!G:G,"&gt;="&amp;A1728)</f>
        <v>3.6236333242974608</v>
      </c>
      <c r="D1728">
        <f>SUMIFS(user_list!O:O,user_list!F:F,"&lt;="&amp;A1728,user_list!G:G,"&gt;="&amp;A1728,user_list!I:I,days!G1728)+SUMIFS(user_list!O:O,user_list!F:F,"&lt;="&amp;A1728,user_list!G:G,"&gt;="&amp;A1728,user_list!I:I,days!G1728-1)</f>
        <v>0.33034788108791902</v>
      </c>
      <c r="E1728" s="26">
        <f>COUNTIF(user_list!G:G,A1728)</f>
        <v>0</v>
      </c>
      <c r="F1728" s="48">
        <f t="shared" si="52"/>
        <v>9</v>
      </c>
      <c r="G1728" s="48">
        <f t="shared" si="53"/>
        <v>2019</v>
      </c>
    </row>
    <row r="1729" spans="1:7" x14ac:dyDescent="0.3">
      <c r="A1729" s="51">
        <v>43732</v>
      </c>
      <c r="B1729">
        <f>SUMIFS(user_list!O:O,user_list!F:F,"&lt;="&amp;A1729,user_list!G:G,"&gt;="&amp;A1729)</f>
        <v>1.1776138708171442</v>
      </c>
      <c r="C1729">
        <f>SUMIFS(user_list!P:P,user_list!F:F,"&lt;="&amp;A1729,user_list!G:G,"&gt;="&amp;A1729)</f>
        <v>3.6236333242974608</v>
      </c>
      <c r="D1729">
        <f>SUMIFS(user_list!O:O,user_list!F:F,"&lt;="&amp;A1729,user_list!G:G,"&gt;="&amp;A1729,user_list!I:I,days!G1729)+SUMIFS(user_list!O:O,user_list!F:F,"&lt;="&amp;A1729,user_list!G:G,"&gt;="&amp;A1729,user_list!I:I,days!G1729-1)</f>
        <v>0.33034788108791902</v>
      </c>
      <c r="E1729" s="26">
        <f>COUNTIF(user_list!G:G,A1729)</f>
        <v>0</v>
      </c>
      <c r="F1729" s="48">
        <f t="shared" si="52"/>
        <v>9</v>
      </c>
      <c r="G1729" s="48">
        <f t="shared" si="53"/>
        <v>2019</v>
      </c>
    </row>
    <row r="1730" spans="1:7" x14ac:dyDescent="0.3">
      <c r="A1730" s="51">
        <v>43733</v>
      </c>
      <c r="B1730">
        <f>SUMIFS(user_list!O:O,user_list!F:F,"&lt;="&amp;A1730,user_list!G:G,"&gt;="&amp;A1730)</f>
        <v>2.5490424422457161</v>
      </c>
      <c r="C1730">
        <f>SUMIFS(user_list!P:P,user_list!F:F,"&lt;="&amp;A1730,user_list!G:G,"&gt;="&amp;A1730)</f>
        <v>7.0522047528688887</v>
      </c>
      <c r="D1730">
        <f>SUMIFS(user_list!O:O,user_list!F:F,"&lt;="&amp;A1730,user_list!G:G,"&gt;="&amp;A1730,user_list!I:I,days!G1730)+SUMIFS(user_list!O:O,user_list!F:F,"&lt;="&amp;A1730,user_list!G:G,"&gt;="&amp;A1730,user_list!I:I,days!G1730-1)</f>
        <v>1.7017764525164913</v>
      </c>
      <c r="E1730" s="26">
        <f>COUNTIF(user_list!G:G,A1730)</f>
        <v>0</v>
      </c>
      <c r="F1730" s="48">
        <f t="shared" ref="F1730:F1793" si="54">MONTH(A1730)</f>
        <v>9</v>
      </c>
      <c r="G1730" s="48">
        <f t="shared" ref="G1730:G1793" si="55">YEAR(A1730)</f>
        <v>2019</v>
      </c>
    </row>
    <row r="1731" spans="1:7" x14ac:dyDescent="0.3">
      <c r="A1731" s="51">
        <v>43734</v>
      </c>
      <c r="B1731">
        <f>SUMIFS(user_list!O:O,user_list!F:F,"&lt;="&amp;A1731,user_list!G:G,"&gt;="&amp;A1731)</f>
        <v>2.5490424422457161</v>
      </c>
      <c r="C1731">
        <f>SUMIFS(user_list!P:P,user_list!F:F,"&lt;="&amp;A1731,user_list!G:G,"&gt;="&amp;A1731)</f>
        <v>7.0522047528688887</v>
      </c>
      <c r="D1731">
        <f>SUMIFS(user_list!O:O,user_list!F:F,"&lt;="&amp;A1731,user_list!G:G,"&gt;="&amp;A1731,user_list!I:I,days!G1731)+SUMIFS(user_list!O:O,user_list!F:F,"&lt;="&amp;A1731,user_list!G:G,"&gt;="&amp;A1731,user_list!I:I,days!G1731-1)</f>
        <v>1.7017764525164913</v>
      </c>
      <c r="E1731" s="26">
        <f>COUNTIF(user_list!G:G,A1731)</f>
        <v>0</v>
      </c>
      <c r="F1731" s="48">
        <f t="shared" si="54"/>
        <v>9</v>
      </c>
      <c r="G1731" s="48">
        <f t="shared" si="55"/>
        <v>2019</v>
      </c>
    </row>
    <row r="1732" spans="1:7" x14ac:dyDescent="0.3">
      <c r="A1732" s="51">
        <v>43735</v>
      </c>
      <c r="B1732">
        <f>SUMIFS(user_list!O:O,user_list!F:F,"&lt;="&amp;A1732,user_list!G:G,"&gt;="&amp;A1732)</f>
        <v>2.5490424422457161</v>
      </c>
      <c r="C1732">
        <f>SUMIFS(user_list!P:P,user_list!F:F,"&lt;="&amp;A1732,user_list!G:G,"&gt;="&amp;A1732)</f>
        <v>7.0522047528688887</v>
      </c>
      <c r="D1732">
        <f>SUMIFS(user_list!O:O,user_list!F:F,"&lt;="&amp;A1732,user_list!G:G,"&gt;="&amp;A1732,user_list!I:I,days!G1732)+SUMIFS(user_list!O:O,user_list!F:F,"&lt;="&amp;A1732,user_list!G:G,"&gt;="&amp;A1732,user_list!I:I,days!G1732-1)</f>
        <v>1.7017764525164913</v>
      </c>
      <c r="E1732" s="26">
        <f>COUNTIF(user_list!G:G,A1732)</f>
        <v>0</v>
      </c>
      <c r="F1732" s="48">
        <f t="shared" si="54"/>
        <v>9</v>
      </c>
      <c r="G1732" s="48">
        <f t="shared" si="55"/>
        <v>2019</v>
      </c>
    </row>
    <row r="1733" spans="1:7" x14ac:dyDescent="0.3">
      <c r="A1733" s="51">
        <v>43736</v>
      </c>
      <c r="B1733">
        <f>SUMIFS(user_list!O:O,user_list!F:F,"&lt;="&amp;A1733,user_list!G:G,"&gt;="&amp;A1733)</f>
        <v>2.5490424422457161</v>
      </c>
      <c r="C1733">
        <f>SUMIFS(user_list!P:P,user_list!F:F,"&lt;="&amp;A1733,user_list!G:G,"&gt;="&amp;A1733)</f>
        <v>7.0522047528688887</v>
      </c>
      <c r="D1733">
        <f>SUMIFS(user_list!O:O,user_list!F:F,"&lt;="&amp;A1733,user_list!G:G,"&gt;="&amp;A1733,user_list!I:I,days!G1733)+SUMIFS(user_list!O:O,user_list!F:F,"&lt;="&amp;A1733,user_list!G:G,"&gt;="&amp;A1733,user_list!I:I,days!G1733-1)</f>
        <v>1.7017764525164913</v>
      </c>
      <c r="E1733" s="26">
        <f>COUNTIF(user_list!G:G,A1733)</f>
        <v>0</v>
      </c>
      <c r="F1733" s="48">
        <f t="shared" si="54"/>
        <v>9</v>
      </c>
      <c r="G1733" s="48">
        <f t="shared" si="55"/>
        <v>2019</v>
      </c>
    </row>
    <row r="1734" spans="1:7" x14ac:dyDescent="0.3">
      <c r="A1734" s="51">
        <v>43737</v>
      </c>
      <c r="B1734">
        <f>SUMIFS(user_list!O:O,user_list!F:F,"&lt;="&amp;A1734,user_list!G:G,"&gt;="&amp;A1734)</f>
        <v>2.5490424422457161</v>
      </c>
      <c r="C1734">
        <f>SUMIFS(user_list!P:P,user_list!F:F,"&lt;="&amp;A1734,user_list!G:G,"&gt;="&amp;A1734)</f>
        <v>7.0522047528688887</v>
      </c>
      <c r="D1734">
        <f>SUMIFS(user_list!O:O,user_list!F:F,"&lt;="&amp;A1734,user_list!G:G,"&gt;="&amp;A1734,user_list!I:I,days!G1734)+SUMIFS(user_list!O:O,user_list!F:F,"&lt;="&amp;A1734,user_list!G:G,"&gt;="&amp;A1734,user_list!I:I,days!G1734-1)</f>
        <v>1.7017764525164913</v>
      </c>
      <c r="E1734" s="26">
        <f>COUNTIF(user_list!G:G,A1734)</f>
        <v>0</v>
      </c>
      <c r="F1734" s="48">
        <f t="shared" si="54"/>
        <v>9</v>
      </c>
      <c r="G1734" s="48">
        <f t="shared" si="55"/>
        <v>2019</v>
      </c>
    </row>
    <row r="1735" spans="1:7" x14ac:dyDescent="0.3">
      <c r="A1735" s="51">
        <v>43738</v>
      </c>
      <c r="B1735">
        <f>SUMIFS(user_list!O:O,user_list!F:F,"&lt;="&amp;A1735,user_list!G:G,"&gt;="&amp;A1735)</f>
        <v>2.5490424422457161</v>
      </c>
      <c r="C1735">
        <f>SUMIFS(user_list!P:P,user_list!F:F,"&lt;="&amp;A1735,user_list!G:G,"&gt;="&amp;A1735)</f>
        <v>7.0522047528688887</v>
      </c>
      <c r="D1735">
        <f>SUMIFS(user_list!O:O,user_list!F:F,"&lt;="&amp;A1735,user_list!G:G,"&gt;="&amp;A1735,user_list!I:I,days!G1735)+SUMIFS(user_list!O:O,user_list!F:F,"&lt;="&amp;A1735,user_list!G:G,"&gt;="&amp;A1735,user_list!I:I,days!G1735-1)</f>
        <v>1.7017764525164913</v>
      </c>
      <c r="E1735" s="26">
        <f>COUNTIF(user_list!G:G,A1735)</f>
        <v>0</v>
      </c>
      <c r="F1735" s="48">
        <f t="shared" si="54"/>
        <v>9</v>
      </c>
      <c r="G1735" s="48">
        <f t="shared" si="55"/>
        <v>2019</v>
      </c>
    </row>
    <row r="1736" spans="1:7" x14ac:dyDescent="0.3">
      <c r="A1736" s="51">
        <v>43739</v>
      </c>
      <c r="B1736">
        <f>SUMIFS(user_list!O:O,user_list!F:F,"&lt;="&amp;A1736,user_list!G:G,"&gt;="&amp;A1736)</f>
        <v>2.5490424422457161</v>
      </c>
      <c r="C1736">
        <f>SUMIFS(user_list!P:P,user_list!F:F,"&lt;="&amp;A1736,user_list!G:G,"&gt;="&amp;A1736)</f>
        <v>7.0522047528688887</v>
      </c>
      <c r="D1736">
        <f>SUMIFS(user_list!O:O,user_list!F:F,"&lt;="&amp;A1736,user_list!G:G,"&gt;="&amp;A1736,user_list!I:I,days!G1736)+SUMIFS(user_list!O:O,user_list!F:F,"&lt;="&amp;A1736,user_list!G:G,"&gt;="&amp;A1736,user_list!I:I,days!G1736-1)</f>
        <v>1.7017764525164913</v>
      </c>
      <c r="E1736" s="26">
        <f>COUNTIF(user_list!G:G,A1736)</f>
        <v>1</v>
      </c>
      <c r="F1736" s="48">
        <f t="shared" si="54"/>
        <v>10</v>
      </c>
      <c r="G1736" s="48">
        <f t="shared" si="55"/>
        <v>2019</v>
      </c>
    </row>
    <row r="1737" spans="1:7" x14ac:dyDescent="0.3">
      <c r="A1737" s="51">
        <v>43740</v>
      </c>
      <c r="B1737">
        <f>SUMIFS(user_list!O:O,user_list!F:F,"&lt;="&amp;A1737,user_list!G:G,"&gt;="&amp;A1737)</f>
        <v>1.1776138708171442</v>
      </c>
      <c r="C1737">
        <f>SUMIFS(user_list!P:P,user_list!F:F,"&lt;="&amp;A1737,user_list!G:G,"&gt;="&amp;A1737)</f>
        <v>3.6236333242974608</v>
      </c>
      <c r="D1737">
        <f>SUMIFS(user_list!O:O,user_list!F:F,"&lt;="&amp;A1737,user_list!G:G,"&gt;="&amp;A1737,user_list!I:I,days!G1737)+SUMIFS(user_list!O:O,user_list!F:F,"&lt;="&amp;A1737,user_list!G:G,"&gt;="&amp;A1737,user_list!I:I,days!G1737-1)</f>
        <v>0.33034788108791902</v>
      </c>
      <c r="E1737" s="26">
        <f>COUNTIF(user_list!G:G,A1737)</f>
        <v>0</v>
      </c>
      <c r="F1737" s="48">
        <f t="shared" si="54"/>
        <v>10</v>
      </c>
      <c r="G1737" s="48">
        <f t="shared" si="55"/>
        <v>2019</v>
      </c>
    </row>
    <row r="1738" spans="1:7" x14ac:dyDescent="0.3">
      <c r="A1738" s="51">
        <v>43741</v>
      </c>
      <c r="B1738">
        <f>SUMIFS(user_list!O:O,user_list!F:F,"&lt;="&amp;A1738,user_list!G:G,"&gt;="&amp;A1738)</f>
        <v>1.1776138708171442</v>
      </c>
      <c r="C1738">
        <f>SUMIFS(user_list!P:P,user_list!F:F,"&lt;="&amp;A1738,user_list!G:G,"&gt;="&amp;A1738)</f>
        <v>3.6236333242974608</v>
      </c>
      <c r="D1738">
        <f>SUMIFS(user_list!O:O,user_list!F:F,"&lt;="&amp;A1738,user_list!G:G,"&gt;="&amp;A1738,user_list!I:I,days!G1738)+SUMIFS(user_list!O:O,user_list!F:F,"&lt;="&amp;A1738,user_list!G:G,"&gt;="&amp;A1738,user_list!I:I,days!G1738-1)</f>
        <v>0.33034788108791902</v>
      </c>
      <c r="E1738" s="26">
        <f>COUNTIF(user_list!G:G,A1738)</f>
        <v>0</v>
      </c>
      <c r="F1738" s="48">
        <f t="shared" si="54"/>
        <v>10</v>
      </c>
      <c r="G1738" s="48">
        <f t="shared" si="55"/>
        <v>2019</v>
      </c>
    </row>
    <row r="1739" spans="1:7" x14ac:dyDescent="0.3">
      <c r="A1739" s="51">
        <v>43742</v>
      </c>
      <c r="B1739">
        <f>SUMIFS(user_list!O:O,user_list!F:F,"&lt;="&amp;A1739,user_list!G:G,"&gt;="&amp;A1739)</f>
        <v>1.1776138708171442</v>
      </c>
      <c r="C1739">
        <f>SUMIFS(user_list!P:P,user_list!F:F,"&lt;="&amp;A1739,user_list!G:G,"&gt;="&amp;A1739)</f>
        <v>3.6236333242974608</v>
      </c>
      <c r="D1739">
        <f>SUMIFS(user_list!O:O,user_list!F:F,"&lt;="&amp;A1739,user_list!G:G,"&gt;="&amp;A1739,user_list!I:I,days!G1739)+SUMIFS(user_list!O:O,user_list!F:F,"&lt;="&amp;A1739,user_list!G:G,"&gt;="&amp;A1739,user_list!I:I,days!G1739-1)</f>
        <v>0.33034788108791902</v>
      </c>
      <c r="E1739" s="26">
        <f>COUNTIF(user_list!G:G,A1739)</f>
        <v>1</v>
      </c>
      <c r="F1739" s="48">
        <f t="shared" si="54"/>
        <v>10</v>
      </c>
      <c r="G1739" s="48">
        <f t="shared" si="55"/>
        <v>2019</v>
      </c>
    </row>
    <row r="1740" spans="1:7" x14ac:dyDescent="0.3">
      <c r="A1740" s="51">
        <v>43743</v>
      </c>
      <c r="B1740">
        <f>SUMIFS(user_list!O:O,user_list!F:F,"&lt;="&amp;A1740,user_list!G:G,"&gt;="&amp;A1740)</f>
        <v>1.6423197531700853</v>
      </c>
      <c r="C1740">
        <f>SUMIFS(user_list!P:P,user_list!F:F,"&lt;="&amp;A1740,user_list!G:G,"&gt;="&amp;A1740)</f>
        <v>5.3177509713562845</v>
      </c>
      <c r="D1740">
        <f>SUMIFS(user_list!O:O,user_list!F:F,"&lt;="&amp;A1740,user_list!G:G,"&gt;="&amp;A1740,user_list!I:I,days!G1740)+SUMIFS(user_list!O:O,user_list!F:F,"&lt;="&amp;A1740,user_list!G:G,"&gt;="&amp;A1740,user_list!I:I,days!G1740-1)</f>
        <v>0.79505376344086021</v>
      </c>
      <c r="E1740" s="26">
        <f>COUNTIF(user_list!G:G,A1740)</f>
        <v>0</v>
      </c>
      <c r="F1740" s="48">
        <f t="shared" si="54"/>
        <v>10</v>
      </c>
      <c r="G1740" s="48">
        <f t="shared" si="55"/>
        <v>2019</v>
      </c>
    </row>
    <row r="1741" spans="1:7" x14ac:dyDescent="0.3">
      <c r="A1741" s="51">
        <v>43744</v>
      </c>
      <c r="B1741">
        <f>SUMIFS(user_list!O:O,user_list!F:F,"&lt;="&amp;A1741,user_list!G:G,"&gt;="&amp;A1741)</f>
        <v>1.6423197531700853</v>
      </c>
      <c r="C1741">
        <f>SUMIFS(user_list!P:P,user_list!F:F,"&lt;="&amp;A1741,user_list!G:G,"&gt;="&amp;A1741)</f>
        <v>5.3177509713562845</v>
      </c>
      <c r="D1741">
        <f>SUMIFS(user_list!O:O,user_list!F:F,"&lt;="&amp;A1741,user_list!G:G,"&gt;="&amp;A1741,user_list!I:I,days!G1741)+SUMIFS(user_list!O:O,user_list!F:F,"&lt;="&amp;A1741,user_list!G:G,"&gt;="&amp;A1741,user_list!I:I,days!G1741-1)</f>
        <v>0.79505376344086021</v>
      </c>
      <c r="E1741" s="26">
        <f>COUNTIF(user_list!G:G,A1741)</f>
        <v>0</v>
      </c>
      <c r="F1741" s="48">
        <f t="shared" si="54"/>
        <v>10</v>
      </c>
      <c r="G1741" s="48">
        <f t="shared" si="55"/>
        <v>2019</v>
      </c>
    </row>
    <row r="1742" spans="1:7" x14ac:dyDescent="0.3">
      <c r="A1742" s="51">
        <v>43745</v>
      </c>
      <c r="B1742">
        <f>SUMIFS(user_list!O:O,user_list!F:F,"&lt;="&amp;A1742,user_list!G:G,"&gt;="&amp;A1742)</f>
        <v>3.3539864198367519</v>
      </c>
      <c r="C1742">
        <f>SUMIFS(user_list!P:P,user_list!F:F,"&lt;="&amp;A1742,user_list!G:G,"&gt;="&amp;A1742)</f>
        <v>9.6510843046896184</v>
      </c>
      <c r="D1742">
        <f>SUMIFS(user_list!O:O,user_list!F:F,"&lt;="&amp;A1742,user_list!G:G,"&gt;="&amp;A1742,user_list!I:I,days!G1742)+SUMIFS(user_list!O:O,user_list!F:F,"&lt;="&amp;A1742,user_list!G:G,"&gt;="&amp;A1742,user_list!I:I,days!G1742-1)</f>
        <v>2.506720430107527</v>
      </c>
      <c r="E1742" s="26">
        <f>COUNTIF(user_list!G:G,A1742)</f>
        <v>1</v>
      </c>
      <c r="F1742" s="48">
        <f t="shared" si="54"/>
        <v>10</v>
      </c>
      <c r="G1742" s="48">
        <f t="shared" si="55"/>
        <v>2019</v>
      </c>
    </row>
    <row r="1743" spans="1:7" x14ac:dyDescent="0.3">
      <c r="A1743" s="51">
        <v>43746</v>
      </c>
      <c r="B1743">
        <f>SUMIFS(user_list!O:O,user_list!F:F,"&lt;="&amp;A1743,user_list!G:G,"&gt;="&amp;A1743)</f>
        <v>3.0589326563958918</v>
      </c>
      <c r="C1743">
        <f>SUMIFS(user_list!P:P,user_list!F:F,"&lt;="&amp;A1743,user_list!G:G,"&gt;="&amp;A1743)</f>
        <v>8.8768907563025206</v>
      </c>
      <c r="D1743">
        <f>SUMIFS(user_list!O:O,user_list!F:F,"&lt;="&amp;A1743,user_list!G:G,"&gt;="&amp;A1743,user_list!I:I,days!G1743)+SUMIFS(user_list!O:O,user_list!F:F,"&lt;="&amp;A1743,user_list!G:G,"&gt;="&amp;A1743,user_list!I:I,days!G1743-1)</f>
        <v>2.2116666666666669</v>
      </c>
      <c r="E1743" s="26">
        <f>COUNTIF(user_list!G:G,A1743)</f>
        <v>0</v>
      </c>
      <c r="F1743" s="48">
        <f t="shared" si="54"/>
        <v>10</v>
      </c>
      <c r="G1743" s="48">
        <f t="shared" si="55"/>
        <v>2019</v>
      </c>
    </row>
    <row r="1744" spans="1:7" x14ac:dyDescent="0.3">
      <c r="A1744" s="51">
        <v>43747</v>
      </c>
      <c r="B1744">
        <f>SUMIFS(user_list!O:O,user_list!F:F,"&lt;="&amp;A1744,user_list!G:G,"&gt;="&amp;A1744)</f>
        <v>3.6505993230625586</v>
      </c>
      <c r="C1744">
        <f>SUMIFS(user_list!P:P,user_list!F:F,"&lt;="&amp;A1744,user_list!G:G,"&gt;="&amp;A1744)</f>
        <v>10.376890756302521</v>
      </c>
      <c r="D1744">
        <f>SUMIFS(user_list!O:O,user_list!F:F,"&lt;="&amp;A1744,user_list!G:G,"&gt;="&amp;A1744,user_list!I:I,days!G1744)+SUMIFS(user_list!O:O,user_list!F:F,"&lt;="&amp;A1744,user_list!G:G,"&gt;="&amp;A1744,user_list!I:I,days!G1744-1)</f>
        <v>2.8033333333333337</v>
      </c>
      <c r="E1744" s="26">
        <f>COUNTIF(user_list!G:G,A1744)</f>
        <v>2</v>
      </c>
      <c r="F1744" s="48">
        <f t="shared" si="54"/>
        <v>10</v>
      </c>
      <c r="G1744" s="48">
        <f t="shared" si="55"/>
        <v>2019</v>
      </c>
    </row>
    <row r="1745" spans="1:7" x14ac:dyDescent="0.3">
      <c r="A1745" s="51">
        <v>43748</v>
      </c>
      <c r="B1745">
        <f>SUMIFS(user_list!O:O,user_list!F:F,"&lt;="&amp;A1745,user_list!G:G,"&gt;="&amp;A1745)</f>
        <v>2.1151231325863682</v>
      </c>
      <c r="C1745">
        <f>SUMIFS(user_list!P:P,user_list!F:F,"&lt;="&amp;A1745,user_list!G:G,"&gt;="&amp;A1745)</f>
        <v>5.3578431372549016</v>
      </c>
      <c r="D1745">
        <f>SUMIFS(user_list!O:O,user_list!F:F,"&lt;="&amp;A1745,user_list!G:G,"&gt;="&amp;A1745,user_list!I:I,days!G1745)+SUMIFS(user_list!O:O,user_list!F:F,"&lt;="&amp;A1745,user_list!G:G,"&gt;="&amp;A1745,user_list!I:I,days!G1745-1)</f>
        <v>1.2678571428571428</v>
      </c>
      <c r="E1745" s="26">
        <f>COUNTIF(user_list!G:G,A1745)</f>
        <v>0</v>
      </c>
      <c r="F1745" s="48">
        <f t="shared" si="54"/>
        <v>10</v>
      </c>
      <c r="G1745" s="48">
        <f t="shared" si="55"/>
        <v>2019</v>
      </c>
    </row>
    <row r="1746" spans="1:7" x14ac:dyDescent="0.3">
      <c r="A1746" s="51">
        <v>43749</v>
      </c>
      <c r="B1746">
        <f>SUMIFS(user_list!O:O,user_list!F:F,"&lt;="&amp;A1746,user_list!G:G,"&gt;="&amp;A1746)</f>
        <v>2.1151231325863682</v>
      </c>
      <c r="C1746">
        <f>SUMIFS(user_list!P:P,user_list!F:F,"&lt;="&amp;A1746,user_list!G:G,"&gt;="&amp;A1746)</f>
        <v>5.3578431372549016</v>
      </c>
      <c r="D1746">
        <f>SUMIFS(user_list!O:O,user_list!F:F,"&lt;="&amp;A1746,user_list!G:G,"&gt;="&amp;A1746,user_list!I:I,days!G1746)+SUMIFS(user_list!O:O,user_list!F:F,"&lt;="&amp;A1746,user_list!G:G,"&gt;="&amp;A1746,user_list!I:I,days!G1746-1)</f>
        <v>1.2678571428571428</v>
      </c>
      <c r="E1746" s="26">
        <f>COUNTIF(user_list!G:G,A1746)</f>
        <v>0</v>
      </c>
      <c r="F1746" s="48">
        <f t="shared" si="54"/>
        <v>10</v>
      </c>
      <c r="G1746" s="48">
        <f t="shared" si="55"/>
        <v>2019</v>
      </c>
    </row>
    <row r="1747" spans="1:7" x14ac:dyDescent="0.3">
      <c r="A1747" s="51">
        <v>43750</v>
      </c>
      <c r="B1747">
        <f>SUMIFS(user_list!O:O,user_list!F:F,"&lt;="&amp;A1747,user_list!G:G,"&gt;="&amp;A1747)</f>
        <v>2.1151231325863682</v>
      </c>
      <c r="C1747">
        <f>SUMIFS(user_list!P:P,user_list!F:F,"&lt;="&amp;A1747,user_list!G:G,"&gt;="&amp;A1747)</f>
        <v>5.3578431372549016</v>
      </c>
      <c r="D1747">
        <f>SUMIFS(user_list!O:O,user_list!F:F,"&lt;="&amp;A1747,user_list!G:G,"&gt;="&amp;A1747,user_list!I:I,days!G1747)+SUMIFS(user_list!O:O,user_list!F:F,"&lt;="&amp;A1747,user_list!G:G,"&gt;="&amp;A1747,user_list!I:I,days!G1747-1)</f>
        <v>1.2678571428571428</v>
      </c>
      <c r="E1747" s="26">
        <f>COUNTIF(user_list!G:G,A1747)</f>
        <v>0</v>
      </c>
      <c r="F1747" s="48">
        <f t="shared" si="54"/>
        <v>10</v>
      </c>
      <c r="G1747" s="48">
        <f t="shared" si="55"/>
        <v>2019</v>
      </c>
    </row>
    <row r="1748" spans="1:7" x14ac:dyDescent="0.3">
      <c r="A1748" s="51">
        <v>43751</v>
      </c>
      <c r="B1748">
        <f>SUMIFS(user_list!O:O,user_list!F:F,"&lt;="&amp;A1748,user_list!G:G,"&gt;="&amp;A1748)</f>
        <v>2.1151231325863682</v>
      </c>
      <c r="C1748">
        <f>SUMIFS(user_list!P:P,user_list!F:F,"&lt;="&amp;A1748,user_list!G:G,"&gt;="&amp;A1748)</f>
        <v>5.3578431372549016</v>
      </c>
      <c r="D1748">
        <f>SUMIFS(user_list!O:O,user_list!F:F,"&lt;="&amp;A1748,user_list!G:G,"&gt;="&amp;A1748,user_list!I:I,days!G1748)+SUMIFS(user_list!O:O,user_list!F:F,"&lt;="&amp;A1748,user_list!G:G,"&gt;="&amp;A1748,user_list!I:I,days!G1748-1)</f>
        <v>1.2678571428571428</v>
      </c>
      <c r="E1748" s="26">
        <f>COUNTIF(user_list!G:G,A1748)</f>
        <v>0</v>
      </c>
      <c r="F1748" s="48">
        <f t="shared" si="54"/>
        <v>10</v>
      </c>
      <c r="G1748" s="48">
        <f t="shared" si="55"/>
        <v>2019</v>
      </c>
    </row>
    <row r="1749" spans="1:7" x14ac:dyDescent="0.3">
      <c r="A1749" s="51">
        <v>43752</v>
      </c>
      <c r="B1749">
        <f>SUMIFS(user_list!O:O,user_list!F:F,"&lt;="&amp;A1749,user_list!G:G,"&gt;="&amp;A1749)</f>
        <v>2.1151231325863682</v>
      </c>
      <c r="C1749">
        <f>SUMIFS(user_list!P:P,user_list!F:F,"&lt;="&amp;A1749,user_list!G:G,"&gt;="&amp;A1749)</f>
        <v>5.3578431372549016</v>
      </c>
      <c r="D1749">
        <f>SUMIFS(user_list!O:O,user_list!F:F,"&lt;="&amp;A1749,user_list!G:G,"&gt;="&amp;A1749,user_list!I:I,days!G1749)+SUMIFS(user_list!O:O,user_list!F:F,"&lt;="&amp;A1749,user_list!G:G,"&gt;="&amp;A1749,user_list!I:I,days!G1749-1)</f>
        <v>1.2678571428571428</v>
      </c>
      <c r="E1749" s="26">
        <f>COUNTIF(user_list!G:G,A1749)</f>
        <v>0</v>
      </c>
      <c r="F1749" s="48">
        <f t="shared" si="54"/>
        <v>10</v>
      </c>
      <c r="G1749" s="48">
        <f t="shared" si="55"/>
        <v>2019</v>
      </c>
    </row>
    <row r="1750" spans="1:7" x14ac:dyDescent="0.3">
      <c r="A1750" s="51">
        <v>43753</v>
      </c>
      <c r="B1750">
        <f>SUMIFS(user_list!O:O,user_list!F:F,"&lt;="&amp;A1750,user_list!G:G,"&gt;="&amp;A1750)</f>
        <v>2.1151231325863682</v>
      </c>
      <c r="C1750">
        <f>SUMIFS(user_list!P:P,user_list!F:F,"&lt;="&amp;A1750,user_list!G:G,"&gt;="&amp;A1750)</f>
        <v>5.3578431372549016</v>
      </c>
      <c r="D1750">
        <f>SUMIFS(user_list!O:O,user_list!F:F,"&lt;="&amp;A1750,user_list!G:G,"&gt;="&amp;A1750,user_list!I:I,days!G1750)+SUMIFS(user_list!O:O,user_list!F:F,"&lt;="&amp;A1750,user_list!G:G,"&gt;="&amp;A1750,user_list!I:I,days!G1750-1)</f>
        <v>1.2678571428571428</v>
      </c>
      <c r="E1750" s="26">
        <f>COUNTIF(user_list!G:G,A1750)</f>
        <v>0</v>
      </c>
      <c r="F1750" s="48">
        <f t="shared" si="54"/>
        <v>10</v>
      </c>
      <c r="G1750" s="48">
        <f t="shared" si="55"/>
        <v>2019</v>
      </c>
    </row>
    <row r="1751" spans="1:7" x14ac:dyDescent="0.3">
      <c r="A1751" s="51">
        <v>43754</v>
      </c>
      <c r="B1751">
        <f>SUMIFS(user_list!O:O,user_list!F:F,"&lt;="&amp;A1751,user_list!G:G,"&gt;="&amp;A1751)</f>
        <v>2.1151231325863682</v>
      </c>
      <c r="C1751">
        <f>SUMIFS(user_list!P:P,user_list!F:F,"&lt;="&amp;A1751,user_list!G:G,"&gt;="&amp;A1751)</f>
        <v>5.3578431372549016</v>
      </c>
      <c r="D1751">
        <f>SUMIFS(user_list!O:O,user_list!F:F,"&lt;="&amp;A1751,user_list!G:G,"&gt;="&amp;A1751,user_list!I:I,days!G1751)+SUMIFS(user_list!O:O,user_list!F:F,"&lt;="&amp;A1751,user_list!G:G,"&gt;="&amp;A1751,user_list!I:I,days!G1751-1)</f>
        <v>1.2678571428571428</v>
      </c>
      <c r="E1751" s="26">
        <f>COUNTIF(user_list!G:G,A1751)</f>
        <v>2</v>
      </c>
      <c r="F1751" s="48">
        <f t="shared" si="54"/>
        <v>10</v>
      </c>
      <c r="G1751" s="48">
        <f t="shared" si="55"/>
        <v>2019</v>
      </c>
    </row>
    <row r="1752" spans="1:7" x14ac:dyDescent="0.3">
      <c r="A1752" s="51">
        <v>43755</v>
      </c>
      <c r="B1752">
        <f>SUMIFS(user_list!O:O,user_list!F:F,"&lt;="&amp;A1752,user_list!G:G,"&gt;="&amp;A1752)</f>
        <v>2.3474048786181139</v>
      </c>
      <c r="C1752">
        <f>SUMIFS(user_list!P:P,user_list!F:F,"&lt;="&amp;A1752,user_list!G:G,"&gt;="&amp;A1752)</f>
        <v>5.6435574229691872</v>
      </c>
      <c r="D1752">
        <f>SUMIFS(user_list!O:O,user_list!F:F,"&lt;="&amp;A1752,user_list!G:G,"&gt;="&amp;A1752,user_list!I:I,days!G1752)+SUMIFS(user_list!O:O,user_list!F:F,"&lt;="&amp;A1752,user_list!G:G,"&gt;="&amp;A1752,user_list!I:I,days!G1752-1)</f>
        <v>1.5001388888888889</v>
      </c>
      <c r="E1752" s="26">
        <f>COUNTIF(user_list!G:G,A1752)</f>
        <v>1</v>
      </c>
      <c r="F1752" s="48">
        <f t="shared" si="54"/>
        <v>10</v>
      </c>
      <c r="G1752" s="48">
        <f t="shared" si="55"/>
        <v>2019</v>
      </c>
    </row>
    <row r="1753" spans="1:7" x14ac:dyDescent="0.3">
      <c r="A1753" s="51">
        <v>43756</v>
      </c>
      <c r="B1753">
        <f>SUMIFS(user_list!O:O,user_list!F:F,"&lt;="&amp;A1753,user_list!G:G,"&gt;="&amp;A1753)</f>
        <v>1.4418493230625584</v>
      </c>
      <c r="C1753">
        <f>SUMIFS(user_list!P:P,user_list!F:F,"&lt;="&amp;A1753,user_list!G:G,"&gt;="&amp;A1753)</f>
        <v>3.6435574229691872</v>
      </c>
      <c r="D1753">
        <f>SUMIFS(user_list!O:O,user_list!F:F,"&lt;="&amp;A1753,user_list!G:G,"&gt;="&amp;A1753,user_list!I:I,days!G1753)+SUMIFS(user_list!O:O,user_list!F:F,"&lt;="&amp;A1753,user_list!G:G,"&gt;="&amp;A1753,user_list!I:I,days!G1753-1)</f>
        <v>0.59458333333333335</v>
      </c>
      <c r="E1753" s="26">
        <f>COUNTIF(user_list!G:G,A1753)</f>
        <v>0</v>
      </c>
      <c r="F1753" s="48">
        <f t="shared" si="54"/>
        <v>10</v>
      </c>
      <c r="G1753" s="48">
        <f t="shared" si="55"/>
        <v>2019</v>
      </c>
    </row>
    <row r="1754" spans="1:7" x14ac:dyDescent="0.3">
      <c r="A1754" s="51">
        <v>43757</v>
      </c>
      <c r="B1754">
        <f>SUMIFS(user_list!O:O,user_list!F:F,"&lt;="&amp;A1754,user_list!G:G,"&gt;="&amp;A1754)</f>
        <v>1.4418493230625584</v>
      </c>
      <c r="C1754">
        <f>SUMIFS(user_list!P:P,user_list!F:F,"&lt;="&amp;A1754,user_list!G:G,"&gt;="&amp;A1754)</f>
        <v>3.6435574229691872</v>
      </c>
      <c r="D1754">
        <f>SUMIFS(user_list!O:O,user_list!F:F,"&lt;="&amp;A1754,user_list!G:G,"&gt;="&amp;A1754,user_list!I:I,days!G1754)+SUMIFS(user_list!O:O,user_list!F:F,"&lt;="&amp;A1754,user_list!G:G,"&gt;="&amp;A1754,user_list!I:I,days!G1754-1)</f>
        <v>0.59458333333333335</v>
      </c>
      <c r="E1754" s="26">
        <f>COUNTIF(user_list!G:G,A1754)</f>
        <v>0</v>
      </c>
      <c r="F1754" s="48">
        <f t="shared" si="54"/>
        <v>10</v>
      </c>
      <c r="G1754" s="48">
        <f t="shared" si="55"/>
        <v>2019</v>
      </c>
    </row>
    <row r="1755" spans="1:7" x14ac:dyDescent="0.3">
      <c r="A1755" s="51">
        <v>43758</v>
      </c>
      <c r="B1755">
        <f>SUMIFS(user_list!O:O,user_list!F:F,"&lt;="&amp;A1755,user_list!G:G,"&gt;="&amp;A1755)</f>
        <v>1.4418493230625584</v>
      </c>
      <c r="C1755">
        <f>SUMIFS(user_list!P:P,user_list!F:F,"&lt;="&amp;A1755,user_list!G:G,"&gt;="&amp;A1755)</f>
        <v>3.6435574229691872</v>
      </c>
      <c r="D1755">
        <f>SUMIFS(user_list!O:O,user_list!F:F,"&lt;="&amp;A1755,user_list!G:G,"&gt;="&amp;A1755,user_list!I:I,days!G1755)+SUMIFS(user_list!O:O,user_list!F:F,"&lt;="&amp;A1755,user_list!G:G,"&gt;="&amp;A1755,user_list!I:I,days!G1755-1)</f>
        <v>0.59458333333333335</v>
      </c>
      <c r="E1755" s="26">
        <f>COUNTIF(user_list!G:G,A1755)</f>
        <v>0</v>
      </c>
      <c r="F1755" s="48">
        <f t="shared" si="54"/>
        <v>10</v>
      </c>
      <c r="G1755" s="48">
        <f t="shared" si="55"/>
        <v>2019</v>
      </c>
    </row>
    <row r="1756" spans="1:7" x14ac:dyDescent="0.3">
      <c r="A1756" s="51">
        <v>43759</v>
      </c>
      <c r="B1756">
        <f>SUMIFS(user_list!O:O,user_list!F:F,"&lt;="&amp;A1756,user_list!G:G,"&gt;="&amp;A1756)</f>
        <v>1.4418493230625584</v>
      </c>
      <c r="C1756">
        <f>SUMIFS(user_list!P:P,user_list!F:F,"&lt;="&amp;A1756,user_list!G:G,"&gt;="&amp;A1756)</f>
        <v>3.6435574229691872</v>
      </c>
      <c r="D1756">
        <f>SUMIFS(user_list!O:O,user_list!F:F,"&lt;="&amp;A1756,user_list!G:G,"&gt;="&amp;A1756,user_list!I:I,days!G1756)+SUMIFS(user_list!O:O,user_list!F:F,"&lt;="&amp;A1756,user_list!G:G,"&gt;="&amp;A1756,user_list!I:I,days!G1756-1)</f>
        <v>0.59458333333333335</v>
      </c>
      <c r="E1756" s="26">
        <f>COUNTIF(user_list!G:G,A1756)</f>
        <v>0</v>
      </c>
      <c r="F1756" s="48">
        <f t="shared" si="54"/>
        <v>10</v>
      </c>
      <c r="G1756" s="48">
        <f t="shared" si="55"/>
        <v>2019</v>
      </c>
    </row>
    <row r="1757" spans="1:7" x14ac:dyDescent="0.3">
      <c r="A1757" s="51">
        <v>43760</v>
      </c>
      <c r="B1757">
        <f>SUMIFS(user_list!O:O,user_list!F:F,"&lt;="&amp;A1757,user_list!G:G,"&gt;="&amp;A1757)</f>
        <v>1.4418493230625584</v>
      </c>
      <c r="C1757">
        <f>SUMIFS(user_list!P:P,user_list!F:F,"&lt;="&amp;A1757,user_list!G:G,"&gt;="&amp;A1757)</f>
        <v>3.6435574229691872</v>
      </c>
      <c r="D1757">
        <f>SUMIFS(user_list!O:O,user_list!F:F,"&lt;="&amp;A1757,user_list!G:G,"&gt;="&amp;A1757,user_list!I:I,days!G1757)+SUMIFS(user_list!O:O,user_list!F:F,"&lt;="&amp;A1757,user_list!G:G,"&gt;="&amp;A1757,user_list!I:I,days!G1757-1)</f>
        <v>0.59458333333333335</v>
      </c>
      <c r="E1757" s="26">
        <f>COUNTIF(user_list!G:G,A1757)</f>
        <v>0</v>
      </c>
      <c r="F1757" s="48">
        <f t="shared" si="54"/>
        <v>10</v>
      </c>
      <c r="G1757" s="48">
        <f t="shared" si="55"/>
        <v>2019</v>
      </c>
    </row>
    <row r="1758" spans="1:7" x14ac:dyDescent="0.3">
      <c r="A1758" s="51">
        <v>43761</v>
      </c>
      <c r="B1758">
        <f>SUMIFS(user_list!O:O,user_list!F:F,"&lt;="&amp;A1758,user_list!G:G,"&gt;="&amp;A1758)</f>
        <v>1.4418493230625584</v>
      </c>
      <c r="C1758">
        <f>SUMIFS(user_list!P:P,user_list!F:F,"&lt;="&amp;A1758,user_list!G:G,"&gt;="&amp;A1758)</f>
        <v>3.6435574229691872</v>
      </c>
      <c r="D1758">
        <f>SUMIFS(user_list!O:O,user_list!F:F,"&lt;="&amp;A1758,user_list!G:G,"&gt;="&amp;A1758,user_list!I:I,days!G1758)+SUMIFS(user_list!O:O,user_list!F:F,"&lt;="&amp;A1758,user_list!G:G,"&gt;="&amp;A1758,user_list!I:I,days!G1758-1)</f>
        <v>0.59458333333333335</v>
      </c>
      <c r="E1758" s="26">
        <f>COUNTIF(user_list!G:G,A1758)</f>
        <v>0</v>
      </c>
      <c r="F1758" s="48">
        <f t="shared" si="54"/>
        <v>10</v>
      </c>
      <c r="G1758" s="48">
        <f t="shared" si="55"/>
        <v>2019</v>
      </c>
    </row>
    <row r="1759" spans="1:7" x14ac:dyDescent="0.3">
      <c r="A1759" s="51">
        <v>43762</v>
      </c>
      <c r="B1759">
        <f>SUMIFS(user_list!O:O,user_list!F:F,"&lt;="&amp;A1759,user_list!G:G,"&gt;="&amp;A1759)</f>
        <v>2.6451826563958911</v>
      </c>
      <c r="C1759">
        <f>SUMIFS(user_list!P:P,user_list!F:F,"&lt;="&amp;A1759,user_list!G:G,"&gt;="&amp;A1759)</f>
        <v>6.6435574229691881</v>
      </c>
      <c r="D1759">
        <f>SUMIFS(user_list!O:O,user_list!F:F,"&lt;="&amp;A1759,user_list!G:G,"&gt;="&amp;A1759,user_list!I:I,days!G1759)+SUMIFS(user_list!O:O,user_list!F:F,"&lt;="&amp;A1759,user_list!G:G,"&gt;="&amp;A1759,user_list!I:I,days!G1759-1)</f>
        <v>1.7979166666666662</v>
      </c>
      <c r="E1759" s="26">
        <f>COUNTIF(user_list!G:G,A1759)</f>
        <v>1</v>
      </c>
      <c r="F1759" s="48">
        <f t="shared" si="54"/>
        <v>10</v>
      </c>
      <c r="G1759" s="48">
        <f t="shared" si="55"/>
        <v>2019</v>
      </c>
    </row>
    <row r="1760" spans="1:7" x14ac:dyDescent="0.3">
      <c r="A1760" s="51">
        <v>43763</v>
      </c>
      <c r="B1760">
        <f>SUMIFS(user_list!O:O,user_list!F:F,"&lt;="&amp;A1760,user_list!G:G,"&gt;="&amp;A1760)</f>
        <v>2.0505993230625581</v>
      </c>
      <c r="C1760">
        <f>SUMIFS(user_list!P:P,user_list!F:F,"&lt;="&amp;A1760,user_list!G:G,"&gt;="&amp;A1760)</f>
        <v>5.1435574229691872</v>
      </c>
      <c r="D1760">
        <f>SUMIFS(user_list!O:O,user_list!F:F,"&lt;="&amp;A1760,user_list!G:G,"&gt;="&amp;A1760,user_list!I:I,days!G1760)+SUMIFS(user_list!O:O,user_list!F:F,"&lt;="&amp;A1760,user_list!G:G,"&gt;="&amp;A1760,user_list!I:I,days!G1760-1)</f>
        <v>1.2033333333333329</v>
      </c>
      <c r="E1760" s="26">
        <f>COUNTIF(user_list!G:G,A1760)</f>
        <v>0</v>
      </c>
      <c r="F1760" s="48">
        <f t="shared" si="54"/>
        <v>10</v>
      </c>
      <c r="G1760" s="48">
        <f t="shared" si="55"/>
        <v>2019</v>
      </c>
    </row>
    <row r="1761" spans="1:7" x14ac:dyDescent="0.3">
      <c r="A1761" s="51">
        <v>43764</v>
      </c>
      <c r="B1761">
        <f>SUMIFS(user_list!O:O,user_list!F:F,"&lt;="&amp;A1761,user_list!G:G,"&gt;="&amp;A1761)</f>
        <v>2.0505993230625581</v>
      </c>
      <c r="C1761">
        <f>SUMIFS(user_list!P:P,user_list!F:F,"&lt;="&amp;A1761,user_list!G:G,"&gt;="&amp;A1761)</f>
        <v>5.1435574229691872</v>
      </c>
      <c r="D1761">
        <f>SUMIFS(user_list!O:O,user_list!F:F,"&lt;="&amp;A1761,user_list!G:G,"&gt;="&amp;A1761,user_list!I:I,days!G1761)+SUMIFS(user_list!O:O,user_list!F:F,"&lt;="&amp;A1761,user_list!G:G,"&gt;="&amp;A1761,user_list!I:I,days!G1761-1)</f>
        <v>1.2033333333333329</v>
      </c>
      <c r="E1761" s="26">
        <f>COUNTIF(user_list!G:G,A1761)</f>
        <v>0</v>
      </c>
      <c r="F1761" s="48">
        <f t="shared" si="54"/>
        <v>10</v>
      </c>
      <c r="G1761" s="48">
        <f t="shared" si="55"/>
        <v>2019</v>
      </c>
    </row>
    <row r="1762" spans="1:7" x14ac:dyDescent="0.3">
      <c r="A1762" s="51">
        <v>43765</v>
      </c>
      <c r="B1762">
        <f>SUMIFS(user_list!O:O,user_list!F:F,"&lt;="&amp;A1762,user_list!G:G,"&gt;="&amp;A1762)</f>
        <v>2.0505993230625581</v>
      </c>
      <c r="C1762">
        <f>SUMIFS(user_list!P:P,user_list!F:F,"&lt;="&amp;A1762,user_list!G:G,"&gt;="&amp;A1762)</f>
        <v>5.1435574229691872</v>
      </c>
      <c r="D1762">
        <f>SUMIFS(user_list!O:O,user_list!F:F,"&lt;="&amp;A1762,user_list!G:G,"&gt;="&amp;A1762,user_list!I:I,days!G1762)+SUMIFS(user_list!O:O,user_list!F:F,"&lt;="&amp;A1762,user_list!G:G,"&gt;="&amp;A1762,user_list!I:I,days!G1762-1)</f>
        <v>1.2033333333333329</v>
      </c>
      <c r="E1762" s="26">
        <f>COUNTIF(user_list!G:G,A1762)</f>
        <v>1</v>
      </c>
      <c r="F1762" s="48">
        <f t="shared" si="54"/>
        <v>10</v>
      </c>
      <c r="G1762" s="48">
        <f t="shared" si="55"/>
        <v>2019</v>
      </c>
    </row>
    <row r="1763" spans="1:7" x14ac:dyDescent="0.3">
      <c r="A1763" s="51">
        <v>43766</v>
      </c>
      <c r="B1763">
        <f>SUMIFS(user_list!O:O,user_list!F:F,"&lt;="&amp;A1763,user_list!G:G,"&gt;="&amp;A1763)</f>
        <v>0.84726598972922507</v>
      </c>
      <c r="C1763">
        <f>SUMIFS(user_list!P:P,user_list!F:F,"&lt;="&amp;A1763,user_list!G:G,"&gt;="&amp;A1763)</f>
        <v>2.1435574229691876</v>
      </c>
      <c r="D1763">
        <f>SUMIFS(user_list!O:O,user_list!F:F,"&lt;="&amp;A1763,user_list!G:G,"&gt;="&amp;A1763,user_list!I:I,days!G1763)+SUMIFS(user_list!O:O,user_list!F:F,"&lt;="&amp;A1763,user_list!G:G,"&gt;="&amp;A1763,user_list!I:I,days!G1763-1)</f>
        <v>0</v>
      </c>
      <c r="E1763" s="26">
        <f>COUNTIF(user_list!G:G,A1763)</f>
        <v>0</v>
      </c>
      <c r="F1763" s="48">
        <f t="shared" si="54"/>
        <v>10</v>
      </c>
      <c r="G1763" s="48">
        <f t="shared" si="55"/>
        <v>2019</v>
      </c>
    </row>
    <row r="1764" spans="1:7" x14ac:dyDescent="0.3">
      <c r="A1764" s="51">
        <v>43767</v>
      </c>
      <c r="B1764">
        <f>SUMIFS(user_list!O:O,user_list!F:F,"&lt;="&amp;A1764,user_list!G:G,"&gt;="&amp;A1764)</f>
        <v>0.84726598972922507</v>
      </c>
      <c r="C1764">
        <f>SUMIFS(user_list!P:P,user_list!F:F,"&lt;="&amp;A1764,user_list!G:G,"&gt;="&amp;A1764)</f>
        <v>2.1435574229691876</v>
      </c>
      <c r="D1764">
        <f>SUMIFS(user_list!O:O,user_list!F:F,"&lt;="&amp;A1764,user_list!G:G,"&gt;="&amp;A1764,user_list!I:I,days!G1764)+SUMIFS(user_list!O:O,user_list!F:F,"&lt;="&amp;A1764,user_list!G:G,"&gt;="&amp;A1764,user_list!I:I,days!G1764-1)</f>
        <v>0</v>
      </c>
      <c r="E1764" s="26">
        <f>COUNTIF(user_list!G:G,A1764)</f>
        <v>0</v>
      </c>
      <c r="F1764" s="48">
        <f t="shared" si="54"/>
        <v>10</v>
      </c>
      <c r="G1764" s="48">
        <f t="shared" si="55"/>
        <v>2019</v>
      </c>
    </row>
    <row r="1765" spans="1:7" x14ac:dyDescent="0.3">
      <c r="A1765" s="51">
        <v>43768</v>
      </c>
      <c r="B1765">
        <f>SUMIFS(user_list!O:O,user_list!F:F,"&lt;="&amp;A1765,user_list!G:G,"&gt;="&amp;A1765)</f>
        <v>0.84726598972922507</v>
      </c>
      <c r="C1765">
        <f>SUMIFS(user_list!P:P,user_list!F:F,"&lt;="&amp;A1765,user_list!G:G,"&gt;="&amp;A1765)</f>
        <v>2.1435574229691876</v>
      </c>
      <c r="D1765">
        <f>SUMIFS(user_list!O:O,user_list!F:F,"&lt;="&amp;A1765,user_list!G:G,"&gt;="&amp;A1765,user_list!I:I,days!G1765)+SUMIFS(user_list!O:O,user_list!F:F,"&lt;="&amp;A1765,user_list!G:G,"&gt;="&amp;A1765,user_list!I:I,days!G1765-1)</f>
        <v>0</v>
      </c>
      <c r="E1765" s="26">
        <f>COUNTIF(user_list!G:G,A1765)</f>
        <v>0</v>
      </c>
      <c r="F1765" s="48">
        <f t="shared" si="54"/>
        <v>10</v>
      </c>
      <c r="G1765" s="48">
        <f t="shared" si="55"/>
        <v>2019</v>
      </c>
    </row>
    <row r="1766" spans="1:7" x14ac:dyDescent="0.3">
      <c r="A1766" s="51">
        <v>43769</v>
      </c>
      <c r="B1766">
        <f>SUMIFS(user_list!O:O,user_list!F:F,"&lt;="&amp;A1766,user_list!G:G,"&gt;="&amp;A1766)</f>
        <v>0.84726598972922507</v>
      </c>
      <c r="C1766">
        <f>SUMIFS(user_list!P:P,user_list!F:F,"&lt;="&amp;A1766,user_list!G:G,"&gt;="&amp;A1766)</f>
        <v>2.1435574229691876</v>
      </c>
      <c r="D1766">
        <f>SUMIFS(user_list!O:O,user_list!F:F,"&lt;="&amp;A1766,user_list!G:G,"&gt;="&amp;A1766,user_list!I:I,days!G1766)+SUMIFS(user_list!O:O,user_list!F:F,"&lt;="&amp;A1766,user_list!G:G,"&gt;="&amp;A1766,user_list!I:I,days!G1766-1)</f>
        <v>0</v>
      </c>
      <c r="E1766" s="26">
        <f>COUNTIF(user_list!G:G,A1766)</f>
        <v>0</v>
      </c>
      <c r="F1766" s="48">
        <f t="shared" si="54"/>
        <v>10</v>
      </c>
      <c r="G1766" s="48">
        <f t="shared" si="55"/>
        <v>2019</v>
      </c>
    </row>
    <row r="1767" spans="1:7" x14ac:dyDescent="0.3">
      <c r="A1767" s="51">
        <v>43770</v>
      </c>
      <c r="B1767">
        <f>SUMIFS(user_list!O:O,user_list!F:F,"&lt;="&amp;A1767,user_list!G:G,"&gt;="&amp;A1767)</f>
        <v>0.84726598972922507</v>
      </c>
      <c r="C1767">
        <f>SUMIFS(user_list!P:P,user_list!F:F,"&lt;="&amp;A1767,user_list!G:G,"&gt;="&amp;A1767)</f>
        <v>2.1435574229691876</v>
      </c>
      <c r="D1767">
        <f>SUMIFS(user_list!O:O,user_list!F:F,"&lt;="&amp;A1767,user_list!G:G,"&gt;="&amp;A1767,user_list!I:I,days!G1767)+SUMIFS(user_list!O:O,user_list!F:F,"&lt;="&amp;A1767,user_list!G:G,"&gt;="&amp;A1767,user_list!I:I,days!G1767-1)</f>
        <v>0</v>
      </c>
      <c r="E1767" s="26">
        <f>COUNTIF(user_list!G:G,A1767)</f>
        <v>0</v>
      </c>
      <c r="F1767" s="48">
        <f t="shared" si="54"/>
        <v>11</v>
      </c>
      <c r="G1767" s="48">
        <f t="shared" si="55"/>
        <v>2019</v>
      </c>
    </row>
    <row r="1768" spans="1:7" x14ac:dyDescent="0.3">
      <c r="A1768" s="51">
        <v>43771</v>
      </c>
      <c r="B1768">
        <f>SUMIFS(user_list!O:O,user_list!F:F,"&lt;="&amp;A1768,user_list!G:G,"&gt;="&amp;A1768)</f>
        <v>0.84726598972922507</v>
      </c>
      <c r="C1768">
        <f>SUMIFS(user_list!P:P,user_list!F:F,"&lt;="&amp;A1768,user_list!G:G,"&gt;="&amp;A1768)</f>
        <v>2.1435574229691876</v>
      </c>
      <c r="D1768">
        <f>SUMIFS(user_list!O:O,user_list!F:F,"&lt;="&amp;A1768,user_list!G:G,"&gt;="&amp;A1768,user_list!I:I,days!G1768)+SUMIFS(user_list!O:O,user_list!F:F,"&lt;="&amp;A1768,user_list!G:G,"&gt;="&amp;A1768,user_list!I:I,days!G1768-1)</f>
        <v>0</v>
      </c>
      <c r="E1768" s="26">
        <f>COUNTIF(user_list!G:G,A1768)</f>
        <v>0</v>
      </c>
      <c r="F1768" s="48">
        <f t="shared" si="54"/>
        <v>11</v>
      </c>
      <c r="G1768" s="48">
        <f t="shared" si="55"/>
        <v>2019</v>
      </c>
    </row>
    <row r="1769" spans="1:7" x14ac:dyDescent="0.3">
      <c r="A1769" s="51">
        <v>43772</v>
      </c>
      <c r="B1769">
        <f>SUMIFS(user_list!O:O,user_list!F:F,"&lt;="&amp;A1769,user_list!G:G,"&gt;="&amp;A1769)</f>
        <v>0.84726598972922507</v>
      </c>
      <c r="C1769">
        <f>SUMIFS(user_list!P:P,user_list!F:F,"&lt;="&amp;A1769,user_list!G:G,"&gt;="&amp;A1769)</f>
        <v>2.1435574229691876</v>
      </c>
      <c r="D1769">
        <f>SUMIFS(user_list!O:O,user_list!F:F,"&lt;="&amp;A1769,user_list!G:G,"&gt;="&amp;A1769,user_list!I:I,days!G1769)+SUMIFS(user_list!O:O,user_list!F:F,"&lt;="&amp;A1769,user_list!G:G,"&gt;="&amp;A1769,user_list!I:I,days!G1769-1)</f>
        <v>0</v>
      </c>
      <c r="E1769" s="26">
        <f>COUNTIF(user_list!G:G,A1769)</f>
        <v>0</v>
      </c>
      <c r="F1769" s="48">
        <f t="shared" si="54"/>
        <v>11</v>
      </c>
      <c r="G1769" s="48">
        <f t="shared" si="55"/>
        <v>2019</v>
      </c>
    </row>
    <row r="1770" spans="1:7" x14ac:dyDescent="0.3">
      <c r="A1770" s="51">
        <v>43773</v>
      </c>
      <c r="B1770">
        <f>SUMIFS(user_list!O:O,user_list!F:F,"&lt;="&amp;A1770,user_list!G:G,"&gt;="&amp;A1770)</f>
        <v>0.84726598972922507</v>
      </c>
      <c r="C1770">
        <f>SUMIFS(user_list!P:P,user_list!F:F,"&lt;="&amp;A1770,user_list!G:G,"&gt;="&amp;A1770)</f>
        <v>2.1435574229691876</v>
      </c>
      <c r="D1770">
        <f>SUMIFS(user_list!O:O,user_list!F:F,"&lt;="&amp;A1770,user_list!G:G,"&gt;="&amp;A1770,user_list!I:I,days!G1770)+SUMIFS(user_list!O:O,user_list!F:F,"&lt;="&amp;A1770,user_list!G:G,"&gt;="&amp;A1770,user_list!I:I,days!G1770-1)</f>
        <v>0</v>
      </c>
      <c r="E1770" s="26">
        <f>COUNTIF(user_list!G:G,A1770)</f>
        <v>0</v>
      </c>
      <c r="F1770" s="48">
        <f t="shared" si="54"/>
        <v>11</v>
      </c>
      <c r="G1770" s="48">
        <f t="shared" si="55"/>
        <v>2019</v>
      </c>
    </row>
    <row r="1771" spans="1:7" x14ac:dyDescent="0.3">
      <c r="A1771" s="51">
        <v>43774</v>
      </c>
      <c r="B1771">
        <f>SUMIFS(user_list!O:O,user_list!F:F,"&lt;="&amp;A1771,user_list!G:G,"&gt;="&amp;A1771)</f>
        <v>0.84726598972922507</v>
      </c>
      <c r="C1771">
        <f>SUMIFS(user_list!P:P,user_list!F:F,"&lt;="&amp;A1771,user_list!G:G,"&gt;="&amp;A1771)</f>
        <v>2.1435574229691876</v>
      </c>
      <c r="D1771">
        <f>SUMIFS(user_list!O:O,user_list!F:F,"&lt;="&amp;A1771,user_list!G:G,"&gt;="&amp;A1771,user_list!I:I,days!G1771)+SUMIFS(user_list!O:O,user_list!F:F,"&lt;="&amp;A1771,user_list!G:G,"&gt;="&amp;A1771,user_list!I:I,days!G1771-1)</f>
        <v>0</v>
      </c>
      <c r="E1771" s="26">
        <f>COUNTIF(user_list!G:G,A1771)</f>
        <v>0</v>
      </c>
      <c r="F1771" s="48">
        <f t="shared" si="54"/>
        <v>11</v>
      </c>
      <c r="G1771" s="48">
        <f t="shared" si="55"/>
        <v>2019</v>
      </c>
    </row>
    <row r="1772" spans="1:7" x14ac:dyDescent="0.3">
      <c r="A1772" s="51">
        <v>43775</v>
      </c>
      <c r="B1772">
        <f>SUMIFS(user_list!O:O,user_list!F:F,"&lt;="&amp;A1772,user_list!G:G,"&gt;="&amp;A1772)</f>
        <v>0.84726598972922507</v>
      </c>
      <c r="C1772">
        <f>SUMIFS(user_list!P:P,user_list!F:F,"&lt;="&amp;A1772,user_list!G:G,"&gt;="&amp;A1772)</f>
        <v>2.1435574229691876</v>
      </c>
      <c r="D1772">
        <f>SUMIFS(user_list!O:O,user_list!F:F,"&lt;="&amp;A1772,user_list!G:G,"&gt;="&amp;A1772,user_list!I:I,days!G1772)+SUMIFS(user_list!O:O,user_list!F:F,"&lt;="&amp;A1772,user_list!G:G,"&gt;="&amp;A1772,user_list!I:I,days!G1772-1)</f>
        <v>0</v>
      </c>
      <c r="E1772" s="26">
        <f>COUNTIF(user_list!G:G,A1772)</f>
        <v>0</v>
      </c>
      <c r="F1772" s="48">
        <f t="shared" si="54"/>
        <v>11</v>
      </c>
      <c r="G1772" s="48">
        <f t="shared" si="55"/>
        <v>2019</v>
      </c>
    </row>
    <row r="1773" spans="1:7" x14ac:dyDescent="0.3">
      <c r="A1773" s="51">
        <v>43776</v>
      </c>
      <c r="B1773">
        <f>SUMIFS(user_list!O:O,user_list!F:F,"&lt;="&amp;A1773,user_list!G:G,"&gt;="&amp;A1773)</f>
        <v>1.2408771008403361</v>
      </c>
      <c r="C1773">
        <f>SUMIFS(user_list!P:P,user_list!F:F,"&lt;="&amp;A1773,user_list!G:G,"&gt;="&amp;A1773)</f>
        <v>3.1435574229691872</v>
      </c>
      <c r="D1773">
        <f>SUMIFS(user_list!O:O,user_list!F:F,"&lt;="&amp;A1773,user_list!G:G,"&gt;="&amp;A1773,user_list!I:I,days!G1773)+SUMIFS(user_list!O:O,user_list!F:F,"&lt;="&amp;A1773,user_list!G:G,"&gt;="&amp;A1773,user_list!I:I,days!G1773-1)</f>
        <v>0.39361111111111108</v>
      </c>
      <c r="E1773" s="26">
        <f>COUNTIF(user_list!G:G,A1773)</f>
        <v>0</v>
      </c>
      <c r="F1773" s="48">
        <f t="shared" si="54"/>
        <v>11</v>
      </c>
      <c r="G1773" s="48">
        <f t="shared" si="55"/>
        <v>2019</v>
      </c>
    </row>
    <row r="1774" spans="1:7" x14ac:dyDescent="0.3">
      <c r="A1774" s="51">
        <v>43777</v>
      </c>
      <c r="B1774">
        <f>SUMIFS(user_list!O:O,user_list!F:F,"&lt;="&amp;A1774,user_list!G:G,"&gt;="&amp;A1774)</f>
        <v>1.2408771008403361</v>
      </c>
      <c r="C1774">
        <f>SUMIFS(user_list!P:P,user_list!F:F,"&lt;="&amp;A1774,user_list!G:G,"&gt;="&amp;A1774)</f>
        <v>3.1435574229691872</v>
      </c>
      <c r="D1774">
        <f>SUMIFS(user_list!O:O,user_list!F:F,"&lt;="&amp;A1774,user_list!G:G,"&gt;="&amp;A1774,user_list!I:I,days!G1774)+SUMIFS(user_list!O:O,user_list!F:F,"&lt;="&amp;A1774,user_list!G:G,"&gt;="&amp;A1774,user_list!I:I,days!G1774-1)</f>
        <v>0.39361111111111108</v>
      </c>
      <c r="E1774" s="26">
        <f>COUNTIF(user_list!G:G,A1774)</f>
        <v>0</v>
      </c>
      <c r="F1774" s="48">
        <f t="shared" si="54"/>
        <v>11</v>
      </c>
      <c r="G1774" s="48">
        <f t="shared" si="55"/>
        <v>2019</v>
      </c>
    </row>
    <row r="1775" spans="1:7" x14ac:dyDescent="0.3">
      <c r="A1775" s="51">
        <v>43778</v>
      </c>
      <c r="B1775">
        <f>SUMIFS(user_list!O:O,user_list!F:F,"&lt;="&amp;A1775,user_list!G:G,"&gt;="&amp;A1775)</f>
        <v>1.2408771008403361</v>
      </c>
      <c r="C1775">
        <f>SUMIFS(user_list!P:P,user_list!F:F,"&lt;="&amp;A1775,user_list!G:G,"&gt;="&amp;A1775)</f>
        <v>3.1435574229691872</v>
      </c>
      <c r="D1775">
        <f>SUMIFS(user_list!O:O,user_list!F:F,"&lt;="&amp;A1775,user_list!G:G,"&gt;="&amp;A1775,user_list!I:I,days!G1775)+SUMIFS(user_list!O:O,user_list!F:F,"&lt;="&amp;A1775,user_list!G:G,"&gt;="&amp;A1775,user_list!I:I,days!G1775-1)</f>
        <v>0.39361111111111108</v>
      </c>
      <c r="E1775" s="26">
        <f>COUNTIF(user_list!G:G,A1775)</f>
        <v>0</v>
      </c>
      <c r="F1775" s="48">
        <f t="shared" si="54"/>
        <v>11</v>
      </c>
      <c r="G1775" s="48">
        <f t="shared" si="55"/>
        <v>2019</v>
      </c>
    </row>
    <row r="1776" spans="1:7" x14ac:dyDescent="0.3">
      <c r="A1776" s="51">
        <v>43779</v>
      </c>
      <c r="B1776">
        <f>SUMIFS(user_list!O:O,user_list!F:F,"&lt;="&amp;A1776,user_list!G:G,"&gt;="&amp;A1776)</f>
        <v>1.2408771008403361</v>
      </c>
      <c r="C1776">
        <f>SUMIFS(user_list!P:P,user_list!F:F,"&lt;="&amp;A1776,user_list!G:G,"&gt;="&amp;A1776)</f>
        <v>3.1435574229691872</v>
      </c>
      <c r="D1776">
        <f>SUMIFS(user_list!O:O,user_list!F:F,"&lt;="&amp;A1776,user_list!G:G,"&gt;="&amp;A1776,user_list!I:I,days!G1776)+SUMIFS(user_list!O:O,user_list!F:F,"&lt;="&amp;A1776,user_list!G:G,"&gt;="&amp;A1776,user_list!I:I,days!G1776-1)</f>
        <v>0.39361111111111108</v>
      </c>
      <c r="E1776" s="26">
        <f>COUNTIF(user_list!G:G,A1776)</f>
        <v>0</v>
      </c>
      <c r="F1776" s="48">
        <f t="shared" si="54"/>
        <v>11</v>
      </c>
      <c r="G1776" s="48">
        <f t="shared" si="55"/>
        <v>2019</v>
      </c>
    </row>
    <row r="1777" spans="1:7" x14ac:dyDescent="0.3">
      <c r="A1777" s="51">
        <v>43780</v>
      </c>
      <c r="B1777">
        <f>SUMIFS(user_list!O:O,user_list!F:F,"&lt;="&amp;A1777,user_list!G:G,"&gt;="&amp;A1777)</f>
        <v>1.2408771008403361</v>
      </c>
      <c r="C1777">
        <f>SUMIFS(user_list!P:P,user_list!F:F,"&lt;="&amp;A1777,user_list!G:G,"&gt;="&amp;A1777)</f>
        <v>3.1435574229691872</v>
      </c>
      <c r="D1777">
        <f>SUMIFS(user_list!O:O,user_list!F:F,"&lt;="&amp;A1777,user_list!G:G,"&gt;="&amp;A1777,user_list!I:I,days!G1777)+SUMIFS(user_list!O:O,user_list!F:F,"&lt;="&amp;A1777,user_list!G:G,"&gt;="&amp;A1777,user_list!I:I,days!G1777-1)</f>
        <v>0.39361111111111108</v>
      </c>
      <c r="E1777" s="26">
        <f>COUNTIF(user_list!G:G,A1777)</f>
        <v>0</v>
      </c>
      <c r="F1777" s="48">
        <f t="shared" si="54"/>
        <v>11</v>
      </c>
      <c r="G1777" s="48">
        <f t="shared" si="55"/>
        <v>2019</v>
      </c>
    </row>
    <row r="1778" spans="1:7" x14ac:dyDescent="0.3">
      <c r="A1778" s="51">
        <v>43781</v>
      </c>
      <c r="B1778">
        <f>SUMIFS(user_list!O:O,user_list!F:F,"&lt;="&amp;A1778,user_list!G:G,"&gt;="&amp;A1778)</f>
        <v>1.2408771008403361</v>
      </c>
      <c r="C1778">
        <f>SUMIFS(user_list!P:P,user_list!F:F,"&lt;="&amp;A1778,user_list!G:G,"&gt;="&amp;A1778)</f>
        <v>3.1435574229691872</v>
      </c>
      <c r="D1778">
        <f>SUMIFS(user_list!O:O,user_list!F:F,"&lt;="&amp;A1778,user_list!G:G,"&gt;="&amp;A1778,user_list!I:I,days!G1778)+SUMIFS(user_list!O:O,user_list!F:F,"&lt;="&amp;A1778,user_list!G:G,"&gt;="&amp;A1778,user_list!I:I,days!G1778-1)</f>
        <v>0.39361111111111108</v>
      </c>
      <c r="E1778" s="26">
        <f>COUNTIF(user_list!G:G,A1778)</f>
        <v>0</v>
      </c>
      <c r="F1778" s="48">
        <f t="shared" si="54"/>
        <v>11</v>
      </c>
      <c r="G1778" s="48">
        <f t="shared" si="55"/>
        <v>2019</v>
      </c>
    </row>
    <row r="1779" spans="1:7" x14ac:dyDescent="0.3">
      <c r="A1779" s="51">
        <v>43782</v>
      </c>
      <c r="B1779">
        <f>SUMIFS(user_list!O:O,user_list!F:F,"&lt;="&amp;A1779,user_list!G:G,"&gt;="&amp;A1779)</f>
        <v>1.2408771008403361</v>
      </c>
      <c r="C1779">
        <f>SUMIFS(user_list!P:P,user_list!F:F,"&lt;="&amp;A1779,user_list!G:G,"&gt;="&amp;A1779)</f>
        <v>3.1435574229691872</v>
      </c>
      <c r="D1779">
        <f>SUMIFS(user_list!O:O,user_list!F:F,"&lt;="&amp;A1779,user_list!G:G,"&gt;="&amp;A1779,user_list!I:I,days!G1779)+SUMIFS(user_list!O:O,user_list!F:F,"&lt;="&amp;A1779,user_list!G:G,"&gt;="&amp;A1779,user_list!I:I,days!G1779-1)</f>
        <v>0.39361111111111108</v>
      </c>
      <c r="E1779" s="26">
        <f>COUNTIF(user_list!G:G,A1779)</f>
        <v>0</v>
      </c>
      <c r="F1779" s="48">
        <f t="shared" si="54"/>
        <v>11</v>
      </c>
      <c r="G1779" s="48">
        <f t="shared" si="55"/>
        <v>2019</v>
      </c>
    </row>
    <row r="1780" spans="1:7" x14ac:dyDescent="0.3">
      <c r="A1780" s="51">
        <v>43783</v>
      </c>
      <c r="B1780">
        <f>SUMIFS(user_list!O:O,user_list!F:F,"&lt;="&amp;A1780,user_list!G:G,"&gt;="&amp;A1780)</f>
        <v>1.2408771008403361</v>
      </c>
      <c r="C1780">
        <f>SUMIFS(user_list!P:P,user_list!F:F,"&lt;="&amp;A1780,user_list!G:G,"&gt;="&amp;A1780)</f>
        <v>3.1435574229691872</v>
      </c>
      <c r="D1780">
        <f>SUMIFS(user_list!O:O,user_list!F:F,"&lt;="&amp;A1780,user_list!G:G,"&gt;="&amp;A1780,user_list!I:I,days!G1780)+SUMIFS(user_list!O:O,user_list!F:F,"&lt;="&amp;A1780,user_list!G:G,"&gt;="&amp;A1780,user_list!I:I,days!G1780-1)</f>
        <v>0.39361111111111108</v>
      </c>
      <c r="E1780" s="26">
        <f>COUNTIF(user_list!G:G,A1780)</f>
        <v>0</v>
      </c>
      <c r="F1780" s="48">
        <f t="shared" si="54"/>
        <v>11</v>
      </c>
      <c r="G1780" s="48">
        <f t="shared" si="55"/>
        <v>2019</v>
      </c>
    </row>
    <row r="1781" spans="1:7" x14ac:dyDescent="0.3">
      <c r="A1781" s="51">
        <v>43784</v>
      </c>
      <c r="B1781">
        <f>SUMIFS(user_list!O:O,user_list!F:F,"&lt;="&amp;A1781,user_list!G:G,"&gt;="&amp;A1781)</f>
        <v>1.2408771008403361</v>
      </c>
      <c r="C1781">
        <f>SUMIFS(user_list!P:P,user_list!F:F,"&lt;="&amp;A1781,user_list!G:G,"&gt;="&amp;A1781)</f>
        <v>3.1435574229691872</v>
      </c>
      <c r="D1781">
        <f>SUMIFS(user_list!O:O,user_list!F:F,"&lt;="&amp;A1781,user_list!G:G,"&gt;="&amp;A1781,user_list!I:I,days!G1781)+SUMIFS(user_list!O:O,user_list!F:F,"&lt;="&amp;A1781,user_list!G:G,"&gt;="&amp;A1781,user_list!I:I,days!G1781-1)</f>
        <v>0.39361111111111108</v>
      </c>
      <c r="E1781" s="26">
        <f>COUNTIF(user_list!G:G,A1781)</f>
        <v>0</v>
      </c>
      <c r="F1781" s="48">
        <f t="shared" si="54"/>
        <v>11</v>
      </c>
      <c r="G1781" s="48">
        <f t="shared" si="55"/>
        <v>2019</v>
      </c>
    </row>
    <row r="1782" spans="1:7" x14ac:dyDescent="0.3">
      <c r="A1782" s="51">
        <v>43785</v>
      </c>
      <c r="B1782">
        <f>SUMIFS(user_list!O:O,user_list!F:F,"&lt;="&amp;A1782,user_list!G:G,"&gt;="&amp;A1782)</f>
        <v>1.2408771008403361</v>
      </c>
      <c r="C1782">
        <f>SUMIFS(user_list!P:P,user_list!F:F,"&lt;="&amp;A1782,user_list!G:G,"&gt;="&amp;A1782)</f>
        <v>3.1435574229691872</v>
      </c>
      <c r="D1782">
        <f>SUMIFS(user_list!O:O,user_list!F:F,"&lt;="&amp;A1782,user_list!G:G,"&gt;="&amp;A1782,user_list!I:I,days!G1782)+SUMIFS(user_list!O:O,user_list!F:F,"&lt;="&amp;A1782,user_list!G:G,"&gt;="&amp;A1782,user_list!I:I,days!G1782-1)</f>
        <v>0.39361111111111108</v>
      </c>
      <c r="E1782" s="26">
        <f>COUNTIF(user_list!G:G,A1782)</f>
        <v>0</v>
      </c>
      <c r="F1782" s="48">
        <f t="shared" si="54"/>
        <v>11</v>
      </c>
      <c r="G1782" s="48">
        <f t="shared" si="55"/>
        <v>2019</v>
      </c>
    </row>
    <row r="1783" spans="1:7" x14ac:dyDescent="0.3">
      <c r="A1783" s="51">
        <v>43786</v>
      </c>
      <c r="B1783">
        <f>SUMIFS(user_list!O:O,user_list!F:F,"&lt;="&amp;A1783,user_list!G:G,"&gt;="&amp;A1783)</f>
        <v>1.2408771008403361</v>
      </c>
      <c r="C1783">
        <f>SUMIFS(user_list!P:P,user_list!F:F,"&lt;="&amp;A1783,user_list!G:G,"&gt;="&amp;A1783)</f>
        <v>3.1435574229691872</v>
      </c>
      <c r="D1783">
        <f>SUMIFS(user_list!O:O,user_list!F:F,"&lt;="&amp;A1783,user_list!G:G,"&gt;="&amp;A1783,user_list!I:I,days!G1783)+SUMIFS(user_list!O:O,user_list!F:F,"&lt;="&amp;A1783,user_list!G:G,"&gt;="&amp;A1783,user_list!I:I,days!G1783-1)</f>
        <v>0.39361111111111108</v>
      </c>
      <c r="E1783" s="26">
        <f>COUNTIF(user_list!G:G,A1783)</f>
        <v>0</v>
      </c>
      <c r="F1783" s="48">
        <f t="shared" si="54"/>
        <v>11</v>
      </c>
      <c r="G1783" s="48">
        <f t="shared" si="55"/>
        <v>2019</v>
      </c>
    </row>
    <row r="1784" spans="1:7" x14ac:dyDescent="0.3">
      <c r="A1784" s="51">
        <v>43787</v>
      </c>
      <c r="B1784">
        <f>SUMIFS(user_list!O:O,user_list!F:F,"&lt;="&amp;A1784,user_list!G:G,"&gt;="&amp;A1784)</f>
        <v>2.6958771008403364</v>
      </c>
      <c r="C1784">
        <f>SUMIFS(user_list!P:P,user_list!F:F,"&lt;="&amp;A1784,user_list!G:G,"&gt;="&amp;A1784)</f>
        <v>6.7435574229691877</v>
      </c>
      <c r="D1784">
        <f>SUMIFS(user_list!O:O,user_list!F:F,"&lt;="&amp;A1784,user_list!G:G,"&gt;="&amp;A1784,user_list!I:I,days!G1784)+SUMIFS(user_list!O:O,user_list!F:F,"&lt;="&amp;A1784,user_list!G:G,"&gt;="&amp;A1784,user_list!I:I,days!G1784-1)</f>
        <v>1.8486111111111114</v>
      </c>
      <c r="E1784" s="26">
        <f>COUNTIF(user_list!G:G,A1784)</f>
        <v>2</v>
      </c>
      <c r="F1784" s="48">
        <f t="shared" si="54"/>
        <v>11</v>
      </c>
      <c r="G1784" s="48">
        <f t="shared" si="55"/>
        <v>2019</v>
      </c>
    </row>
    <row r="1785" spans="1:7" x14ac:dyDescent="0.3">
      <c r="A1785" s="51">
        <v>43788</v>
      </c>
      <c r="B1785">
        <f>SUMIFS(user_list!O:O,user_list!F:F,"&lt;="&amp;A1785,user_list!G:G,"&gt;="&amp;A1785)</f>
        <v>1.9089326563958919</v>
      </c>
      <c r="C1785">
        <f>SUMIFS(user_list!P:P,user_list!F:F,"&lt;="&amp;A1785,user_list!G:G,"&gt;="&amp;A1785)</f>
        <v>4.7435574229691877</v>
      </c>
      <c r="D1785">
        <f>SUMIFS(user_list!O:O,user_list!F:F,"&lt;="&amp;A1785,user_list!G:G,"&gt;="&amp;A1785,user_list!I:I,days!G1785)+SUMIFS(user_list!O:O,user_list!F:F,"&lt;="&amp;A1785,user_list!G:G,"&gt;="&amp;A1785,user_list!I:I,days!G1785-1)</f>
        <v>1.061666666666667</v>
      </c>
      <c r="E1785" s="26">
        <f>COUNTIF(user_list!G:G,A1785)</f>
        <v>0</v>
      </c>
      <c r="F1785" s="48">
        <f t="shared" si="54"/>
        <v>11</v>
      </c>
      <c r="G1785" s="48">
        <f t="shared" si="55"/>
        <v>2019</v>
      </c>
    </row>
    <row r="1786" spans="1:7" x14ac:dyDescent="0.3">
      <c r="A1786" s="51">
        <v>43789</v>
      </c>
      <c r="B1786">
        <f>SUMIFS(user_list!O:O,user_list!F:F,"&lt;="&amp;A1786,user_list!G:G,"&gt;="&amp;A1786)</f>
        <v>1.9089326563958919</v>
      </c>
      <c r="C1786">
        <f>SUMIFS(user_list!P:P,user_list!F:F,"&lt;="&amp;A1786,user_list!G:G,"&gt;="&amp;A1786)</f>
        <v>4.7435574229691877</v>
      </c>
      <c r="D1786">
        <f>SUMIFS(user_list!O:O,user_list!F:F,"&lt;="&amp;A1786,user_list!G:G,"&gt;="&amp;A1786,user_list!I:I,days!G1786)+SUMIFS(user_list!O:O,user_list!F:F,"&lt;="&amp;A1786,user_list!G:G,"&gt;="&amp;A1786,user_list!I:I,days!G1786-1)</f>
        <v>1.061666666666667</v>
      </c>
      <c r="E1786" s="26">
        <f>COUNTIF(user_list!G:G,A1786)</f>
        <v>0</v>
      </c>
      <c r="F1786" s="48">
        <f t="shared" si="54"/>
        <v>11</v>
      </c>
      <c r="G1786" s="48">
        <f t="shared" si="55"/>
        <v>2019</v>
      </c>
    </row>
    <row r="1787" spans="1:7" x14ac:dyDescent="0.3">
      <c r="A1787" s="51">
        <v>43790</v>
      </c>
      <c r="B1787">
        <f>SUMIFS(user_list!O:O,user_list!F:F,"&lt;="&amp;A1787,user_list!G:G,"&gt;="&amp;A1787)</f>
        <v>1.9089326563958919</v>
      </c>
      <c r="C1787">
        <f>SUMIFS(user_list!P:P,user_list!F:F,"&lt;="&amp;A1787,user_list!G:G,"&gt;="&amp;A1787)</f>
        <v>4.7435574229691877</v>
      </c>
      <c r="D1787">
        <f>SUMIFS(user_list!O:O,user_list!F:F,"&lt;="&amp;A1787,user_list!G:G,"&gt;="&amp;A1787,user_list!I:I,days!G1787)+SUMIFS(user_list!O:O,user_list!F:F,"&lt;="&amp;A1787,user_list!G:G,"&gt;="&amp;A1787,user_list!I:I,days!G1787-1)</f>
        <v>1.061666666666667</v>
      </c>
      <c r="E1787" s="26">
        <f>COUNTIF(user_list!G:G,A1787)</f>
        <v>0</v>
      </c>
      <c r="F1787" s="48">
        <f t="shared" si="54"/>
        <v>11</v>
      </c>
      <c r="G1787" s="48">
        <f t="shared" si="55"/>
        <v>2019</v>
      </c>
    </row>
    <row r="1788" spans="1:7" x14ac:dyDescent="0.3">
      <c r="A1788" s="51">
        <v>43791</v>
      </c>
      <c r="B1788">
        <f>SUMIFS(user_list!O:O,user_list!F:F,"&lt;="&amp;A1788,user_list!G:G,"&gt;="&amp;A1788)</f>
        <v>2.3972659897292252</v>
      </c>
      <c r="C1788">
        <f>SUMIFS(user_list!P:P,user_list!F:F,"&lt;="&amp;A1788,user_list!G:G,"&gt;="&amp;A1788)</f>
        <v>5.9435574229691879</v>
      </c>
      <c r="D1788">
        <f>SUMIFS(user_list!O:O,user_list!F:F,"&lt;="&amp;A1788,user_list!G:G,"&gt;="&amp;A1788,user_list!I:I,days!G1788)+SUMIFS(user_list!O:O,user_list!F:F,"&lt;="&amp;A1788,user_list!G:G,"&gt;="&amp;A1788,user_list!I:I,days!G1788-1)</f>
        <v>1.5500000000000003</v>
      </c>
      <c r="E1788" s="26">
        <f>COUNTIF(user_list!G:G,A1788)</f>
        <v>1</v>
      </c>
      <c r="F1788" s="48">
        <f t="shared" si="54"/>
        <v>11</v>
      </c>
      <c r="G1788" s="48">
        <f t="shared" si="55"/>
        <v>2019</v>
      </c>
    </row>
    <row r="1789" spans="1:7" x14ac:dyDescent="0.3">
      <c r="A1789" s="51">
        <v>43792</v>
      </c>
      <c r="B1789">
        <f>SUMIFS(user_list!O:O,user_list!F:F,"&lt;="&amp;A1789,user_list!G:G,"&gt;="&amp;A1789)</f>
        <v>3.16782154528478</v>
      </c>
      <c r="C1789">
        <f>SUMIFS(user_list!P:P,user_list!F:F,"&lt;="&amp;A1789,user_list!G:G,"&gt;="&amp;A1789)</f>
        <v>4.3435574229691873</v>
      </c>
      <c r="D1789">
        <f>SUMIFS(user_list!O:O,user_list!F:F,"&lt;="&amp;A1789,user_list!G:G,"&gt;="&amp;A1789,user_list!I:I,days!G1789)+SUMIFS(user_list!O:O,user_list!F:F,"&lt;="&amp;A1789,user_list!G:G,"&gt;="&amp;A1789,user_list!I:I,days!G1789-1)</f>
        <v>0.48833333333333329</v>
      </c>
      <c r="E1789" s="26">
        <f>COUNTIF(user_list!G:G,A1789)</f>
        <v>1</v>
      </c>
      <c r="F1789" s="48">
        <f t="shared" si="54"/>
        <v>11</v>
      </c>
      <c r="G1789" s="48">
        <f t="shared" si="55"/>
        <v>2019</v>
      </c>
    </row>
    <row r="1790" spans="1:7" x14ac:dyDescent="0.3">
      <c r="A1790" s="51">
        <v>43793</v>
      </c>
      <c r="B1790">
        <f>SUMIFS(user_list!O:O,user_list!F:F,"&lt;="&amp;A1790,user_list!G:G,"&gt;="&amp;A1790)</f>
        <v>1.3355993230625582</v>
      </c>
      <c r="C1790">
        <f>SUMIFS(user_list!P:P,user_list!F:F,"&lt;="&amp;A1790,user_list!G:G,"&gt;="&amp;A1790)</f>
        <v>3.3435574229691873</v>
      </c>
      <c r="D1790">
        <f>SUMIFS(user_list!O:O,user_list!F:F,"&lt;="&amp;A1790,user_list!G:G,"&gt;="&amp;A1790,user_list!I:I,days!G1790)+SUMIFS(user_list!O:O,user_list!F:F,"&lt;="&amp;A1790,user_list!G:G,"&gt;="&amp;A1790,user_list!I:I,days!G1790-1)</f>
        <v>0.48833333333333329</v>
      </c>
      <c r="E1790" s="26">
        <f>COUNTIF(user_list!G:G,A1790)</f>
        <v>0</v>
      </c>
      <c r="F1790" s="48">
        <f t="shared" si="54"/>
        <v>11</v>
      </c>
      <c r="G1790" s="48">
        <f t="shared" si="55"/>
        <v>2019</v>
      </c>
    </row>
    <row r="1791" spans="1:7" x14ac:dyDescent="0.3">
      <c r="A1791" s="51">
        <v>43794</v>
      </c>
      <c r="B1791">
        <f>SUMIFS(user_list!O:O,user_list!F:F,"&lt;="&amp;A1791,user_list!G:G,"&gt;="&amp;A1791)</f>
        <v>1.3355993230625582</v>
      </c>
      <c r="C1791">
        <f>SUMIFS(user_list!P:P,user_list!F:F,"&lt;="&amp;A1791,user_list!G:G,"&gt;="&amp;A1791)</f>
        <v>3.3435574229691873</v>
      </c>
      <c r="D1791">
        <f>SUMIFS(user_list!O:O,user_list!F:F,"&lt;="&amp;A1791,user_list!G:G,"&gt;="&amp;A1791,user_list!I:I,days!G1791)+SUMIFS(user_list!O:O,user_list!F:F,"&lt;="&amp;A1791,user_list!G:G,"&gt;="&amp;A1791,user_list!I:I,days!G1791-1)</f>
        <v>0.48833333333333329</v>
      </c>
      <c r="E1791" s="26">
        <f>COUNTIF(user_list!G:G,A1791)</f>
        <v>0</v>
      </c>
      <c r="F1791" s="48">
        <f t="shared" si="54"/>
        <v>11</v>
      </c>
      <c r="G1791" s="48">
        <f t="shared" si="55"/>
        <v>2019</v>
      </c>
    </row>
    <row r="1792" spans="1:7" x14ac:dyDescent="0.3">
      <c r="A1792" s="51">
        <v>43795</v>
      </c>
      <c r="B1792">
        <f>SUMIFS(user_list!O:O,user_list!F:F,"&lt;="&amp;A1792,user_list!G:G,"&gt;="&amp;A1792)</f>
        <v>1.3355993230625582</v>
      </c>
      <c r="C1792">
        <f>SUMIFS(user_list!P:P,user_list!F:F,"&lt;="&amp;A1792,user_list!G:G,"&gt;="&amp;A1792)</f>
        <v>3.3435574229691873</v>
      </c>
      <c r="D1792">
        <f>SUMIFS(user_list!O:O,user_list!F:F,"&lt;="&amp;A1792,user_list!G:G,"&gt;="&amp;A1792,user_list!I:I,days!G1792)+SUMIFS(user_list!O:O,user_list!F:F,"&lt;="&amp;A1792,user_list!G:G,"&gt;="&amp;A1792,user_list!I:I,days!G1792-1)</f>
        <v>0.48833333333333329</v>
      </c>
      <c r="E1792" s="26">
        <f>COUNTIF(user_list!G:G,A1792)</f>
        <v>0</v>
      </c>
      <c r="F1792" s="48">
        <f t="shared" si="54"/>
        <v>11</v>
      </c>
      <c r="G1792" s="48">
        <f t="shared" si="55"/>
        <v>2019</v>
      </c>
    </row>
    <row r="1793" spans="1:7" x14ac:dyDescent="0.3">
      <c r="A1793" s="51">
        <v>43796</v>
      </c>
      <c r="B1793">
        <f>SUMIFS(user_list!O:O,user_list!F:F,"&lt;="&amp;A1793,user_list!G:G,"&gt;="&amp;A1793)</f>
        <v>1.3355993230625582</v>
      </c>
      <c r="C1793">
        <f>SUMIFS(user_list!P:P,user_list!F:F,"&lt;="&amp;A1793,user_list!G:G,"&gt;="&amp;A1793)</f>
        <v>3.3435574229691873</v>
      </c>
      <c r="D1793">
        <f>SUMIFS(user_list!O:O,user_list!F:F,"&lt;="&amp;A1793,user_list!G:G,"&gt;="&amp;A1793,user_list!I:I,days!G1793)+SUMIFS(user_list!O:O,user_list!F:F,"&lt;="&amp;A1793,user_list!G:G,"&gt;="&amp;A1793,user_list!I:I,days!G1793-1)</f>
        <v>0.48833333333333329</v>
      </c>
      <c r="E1793" s="26">
        <f>COUNTIF(user_list!G:G,A1793)</f>
        <v>0</v>
      </c>
      <c r="F1793" s="48">
        <f t="shared" si="54"/>
        <v>11</v>
      </c>
      <c r="G1793" s="48">
        <f t="shared" si="55"/>
        <v>2019</v>
      </c>
    </row>
    <row r="1794" spans="1:7" x14ac:dyDescent="0.3">
      <c r="A1794" s="51">
        <v>43797</v>
      </c>
      <c r="B1794">
        <f>SUMIFS(user_list!O:O,user_list!F:F,"&lt;="&amp;A1794,user_list!G:G,"&gt;="&amp;A1794)</f>
        <v>1.3355993230625582</v>
      </c>
      <c r="C1794">
        <f>SUMIFS(user_list!P:P,user_list!F:F,"&lt;="&amp;A1794,user_list!G:G,"&gt;="&amp;A1794)</f>
        <v>3.3435574229691873</v>
      </c>
      <c r="D1794">
        <f>SUMIFS(user_list!O:O,user_list!F:F,"&lt;="&amp;A1794,user_list!G:G,"&gt;="&amp;A1794,user_list!I:I,days!G1794)+SUMIFS(user_list!O:O,user_list!F:F,"&lt;="&amp;A1794,user_list!G:G,"&gt;="&amp;A1794,user_list!I:I,days!G1794-1)</f>
        <v>0.48833333333333329</v>
      </c>
      <c r="E1794" s="26">
        <f>COUNTIF(user_list!G:G,A1794)</f>
        <v>0</v>
      </c>
      <c r="F1794" s="48">
        <f t="shared" ref="F1794:F1857" si="56">MONTH(A1794)</f>
        <v>11</v>
      </c>
      <c r="G1794" s="48">
        <f t="shared" ref="G1794:G1857" si="57">YEAR(A1794)</f>
        <v>2019</v>
      </c>
    </row>
    <row r="1795" spans="1:7" x14ac:dyDescent="0.3">
      <c r="A1795" s="51">
        <v>43798</v>
      </c>
      <c r="B1795">
        <f>SUMIFS(user_list!O:O,user_list!F:F,"&lt;="&amp;A1795,user_list!G:G,"&gt;="&amp;A1795)</f>
        <v>1.3355993230625582</v>
      </c>
      <c r="C1795">
        <f>SUMIFS(user_list!P:P,user_list!F:F,"&lt;="&amp;A1795,user_list!G:G,"&gt;="&amp;A1795)</f>
        <v>3.3435574229691873</v>
      </c>
      <c r="D1795">
        <f>SUMIFS(user_list!O:O,user_list!F:F,"&lt;="&amp;A1795,user_list!G:G,"&gt;="&amp;A1795,user_list!I:I,days!G1795)+SUMIFS(user_list!O:O,user_list!F:F,"&lt;="&amp;A1795,user_list!G:G,"&gt;="&amp;A1795,user_list!I:I,days!G1795-1)</f>
        <v>0.48833333333333329</v>
      </c>
      <c r="E1795" s="26">
        <f>COUNTIF(user_list!G:G,A1795)</f>
        <v>0</v>
      </c>
      <c r="F1795" s="48">
        <f t="shared" si="56"/>
        <v>11</v>
      </c>
      <c r="G1795" s="48">
        <f t="shared" si="57"/>
        <v>2019</v>
      </c>
    </row>
    <row r="1796" spans="1:7" x14ac:dyDescent="0.3">
      <c r="A1796" s="51">
        <v>43799</v>
      </c>
      <c r="B1796">
        <f>SUMIFS(user_list!O:O,user_list!F:F,"&lt;="&amp;A1796,user_list!G:G,"&gt;="&amp;A1796)</f>
        <v>1.3355993230625582</v>
      </c>
      <c r="C1796">
        <f>SUMIFS(user_list!P:P,user_list!F:F,"&lt;="&amp;A1796,user_list!G:G,"&gt;="&amp;A1796)</f>
        <v>3.3435574229691873</v>
      </c>
      <c r="D1796">
        <f>SUMIFS(user_list!O:O,user_list!F:F,"&lt;="&amp;A1796,user_list!G:G,"&gt;="&amp;A1796,user_list!I:I,days!G1796)+SUMIFS(user_list!O:O,user_list!F:F,"&lt;="&amp;A1796,user_list!G:G,"&gt;="&amp;A1796,user_list!I:I,days!G1796-1)</f>
        <v>0.48833333333333329</v>
      </c>
      <c r="E1796" s="26">
        <f>COUNTIF(user_list!G:G,A1796)</f>
        <v>0</v>
      </c>
      <c r="F1796" s="48">
        <f t="shared" si="56"/>
        <v>11</v>
      </c>
      <c r="G1796" s="48">
        <f t="shared" si="57"/>
        <v>2019</v>
      </c>
    </row>
    <row r="1797" spans="1:7" x14ac:dyDescent="0.3">
      <c r="A1797" s="51">
        <v>43800</v>
      </c>
      <c r="B1797">
        <f>SUMIFS(user_list!O:O,user_list!F:F,"&lt;="&amp;A1797,user_list!G:G,"&gt;="&amp;A1797)</f>
        <v>1.3355993230625582</v>
      </c>
      <c r="C1797">
        <f>SUMIFS(user_list!P:P,user_list!F:F,"&lt;="&amp;A1797,user_list!G:G,"&gt;="&amp;A1797)</f>
        <v>3.3435574229691873</v>
      </c>
      <c r="D1797">
        <f>SUMIFS(user_list!O:O,user_list!F:F,"&lt;="&amp;A1797,user_list!G:G,"&gt;="&amp;A1797,user_list!I:I,days!G1797)+SUMIFS(user_list!O:O,user_list!F:F,"&lt;="&amp;A1797,user_list!G:G,"&gt;="&amp;A1797,user_list!I:I,days!G1797-1)</f>
        <v>0.48833333333333329</v>
      </c>
      <c r="E1797" s="26">
        <f>COUNTIF(user_list!G:G,A1797)</f>
        <v>1</v>
      </c>
      <c r="F1797" s="48">
        <f t="shared" si="56"/>
        <v>12</v>
      </c>
      <c r="G1797" s="48">
        <f t="shared" si="57"/>
        <v>2019</v>
      </c>
    </row>
    <row r="1798" spans="1:7" x14ac:dyDescent="0.3">
      <c r="A1798" s="51">
        <v>43801</v>
      </c>
      <c r="B1798">
        <f>SUMIFS(user_list!O:O,user_list!F:F,"&lt;="&amp;A1798,user_list!G:G,"&gt;="&amp;A1798)</f>
        <v>1.4418493230625584</v>
      </c>
      <c r="C1798">
        <f>SUMIFS(user_list!P:P,user_list!F:F,"&lt;="&amp;A1798,user_list!G:G,"&gt;="&amp;A1798)</f>
        <v>3.6435574229691872</v>
      </c>
      <c r="D1798">
        <f>SUMIFS(user_list!O:O,user_list!F:F,"&lt;="&amp;A1798,user_list!G:G,"&gt;="&amp;A1798,user_list!I:I,days!G1798)+SUMIFS(user_list!O:O,user_list!F:F,"&lt;="&amp;A1798,user_list!G:G,"&gt;="&amp;A1798,user_list!I:I,days!G1798-1)</f>
        <v>0.59458333333333335</v>
      </c>
      <c r="E1798" s="26">
        <f>COUNTIF(user_list!G:G,A1798)</f>
        <v>0</v>
      </c>
      <c r="F1798" s="48">
        <f t="shared" si="56"/>
        <v>12</v>
      </c>
      <c r="G1798" s="48">
        <f t="shared" si="57"/>
        <v>2019</v>
      </c>
    </row>
    <row r="1799" spans="1:7" x14ac:dyDescent="0.3">
      <c r="A1799" s="51">
        <v>43802</v>
      </c>
      <c r="B1799">
        <f>SUMIFS(user_list!O:O,user_list!F:F,"&lt;="&amp;A1799,user_list!G:G,"&gt;="&amp;A1799)</f>
        <v>1.4418493230625584</v>
      </c>
      <c r="C1799">
        <f>SUMIFS(user_list!P:P,user_list!F:F,"&lt;="&amp;A1799,user_list!G:G,"&gt;="&amp;A1799)</f>
        <v>3.6435574229691872</v>
      </c>
      <c r="D1799">
        <f>SUMIFS(user_list!O:O,user_list!F:F,"&lt;="&amp;A1799,user_list!G:G,"&gt;="&amp;A1799,user_list!I:I,days!G1799)+SUMIFS(user_list!O:O,user_list!F:F,"&lt;="&amp;A1799,user_list!G:G,"&gt;="&amp;A1799,user_list!I:I,days!G1799-1)</f>
        <v>0.59458333333333335</v>
      </c>
      <c r="E1799" s="26">
        <f>COUNTIF(user_list!G:G,A1799)</f>
        <v>0</v>
      </c>
      <c r="F1799" s="48">
        <f t="shared" si="56"/>
        <v>12</v>
      </c>
      <c r="G1799" s="48">
        <f t="shared" si="57"/>
        <v>2019</v>
      </c>
    </row>
    <row r="1800" spans="1:7" x14ac:dyDescent="0.3">
      <c r="A1800" s="51">
        <v>43803</v>
      </c>
      <c r="B1800">
        <f>SUMIFS(user_list!O:O,user_list!F:F,"&lt;="&amp;A1800,user_list!G:G,"&gt;="&amp;A1800)</f>
        <v>1.4418493230625584</v>
      </c>
      <c r="C1800">
        <f>SUMIFS(user_list!P:P,user_list!F:F,"&lt;="&amp;A1800,user_list!G:G,"&gt;="&amp;A1800)</f>
        <v>3.6435574229691872</v>
      </c>
      <c r="D1800">
        <f>SUMIFS(user_list!O:O,user_list!F:F,"&lt;="&amp;A1800,user_list!G:G,"&gt;="&amp;A1800,user_list!I:I,days!G1800)+SUMIFS(user_list!O:O,user_list!F:F,"&lt;="&amp;A1800,user_list!G:G,"&gt;="&amp;A1800,user_list!I:I,days!G1800-1)</f>
        <v>0.59458333333333335</v>
      </c>
      <c r="E1800" s="26">
        <f>COUNTIF(user_list!G:G,A1800)</f>
        <v>0</v>
      </c>
      <c r="F1800" s="48">
        <f t="shared" si="56"/>
        <v>12</v>
      </c>
      <c r="G1800" s="48">
        <f t="shared" si="57"/>
        <v>2019</v>
      </c>
    </row>
    <row r="1801" spans="1:7" x14ac:dyDescent="0.3">
      <c r="A1801" s="51">
        <v>43804</v>
      </c>
      <c r="B1801">
        <f>SUMIFS(user_list!O:O,user_list!F:F,"&lt;="&amp;A1801,user_list!G:G,"&gt;="&amp;A1801)</f>
        <v>1.4418493230625584</v>
      </c>
      <c r="C1801">
        <f>SUMIFS(user_list!P:P,user_list!F:F,"&lt;="&amp;A1801,user_list!G:G,"&gt;="&amp;A1801)</f>
        <v>3.6435574229691872</v>
      </c>
      <c r="D1801">
        <f>SUMIFS(user_list!O:O,user_list!F:F,"&lt;="&amp;A1801,user_list!G:G,"&gt;="&amp;A1801,user_list!I:I,days!G1801)+SUMIFS(user_list!O:O,user_list!F:F,"&lt;="&amp;A1801,user_list!G:G,"&gt;="&amp;A1801,user_list!I:I,days!G1801-1)</f>
        <v>0.59458333333333335</v>
      </c>
      <c r="E1801" s="26">
        <f>COUNTIF(user_list!G:G,A1801)</f>
        <v>0</v>
      </c>
      <c r="F1801" s="48">
        <f t="shared" si="56"/>
        <v>12</v>
      </c>
      <c r="G1801" s="48">
        <f t="shared" si="57"/>
        <v>2019</v>
      </c>
    </row>
    <row r="1802" spans="1:7" x14ac:dyDescent="0.3">
      <c r="A1802" s="51">
        <v>43805</v>
      </c>
      <c r="B1802">
        <f>SUMIFS(user_list!O:O,user_list!F:F,"&lt;="&amp;A1802,user_list!G:G,"&gt;="&amp;A1802)</f>
        <v>1.4418493230625584</v>
      </c>
      <c r="C1802">
        <f>SUMIFS(user_list!P:P,user_list!F:F,"&lt;="&amp;A1802,user_list!G:G,"&gt;="&amp;A1802)</f>
        <v>3.6435574229691872</v>
      </c>
      <c r="D1802">
        <f>SUMIFS(user_list!O:O,user_list!F:F,"&lt;="&amp;A1802,user_list!G:G,"&gt;="&amp;A1802,user_list!I:I,days!G1802)+SUMIFS(user_list!O:O,user_list!F:F,"&lt;="&amp;A1802,user_list!G:G,"&gt;="&amp;A1802,user_list!I:I,days!G1802-1)</f>
        <v>0.59458333333333335</v>
      </c>
      <c r="E1802" s="26">
        <f>COUNTIF(user_list!G:G,A1802)</f>
        <v>0</v>
      </c>
      <c r="F1802" s="48">
        <f t="shared" si="56"/>
        <v>12</v>
      </c>
      <c r="G1802" s="48">
        <f t="shared" si="57"/>
        <v>2019</v>
      </c>
    </row>
    <row r="1803" spans="1:7" x14ac:dyDescent="0.3">
      <c r="A1803" s="51">
        <v>43806</v>
      </c>
      <c r="B1803">
        <f>SUMIFS(user_list!O:O,user_list!F:F,"&lt;="&amp;A1803,user_list!G:G,"&gt;="&amp;A1803)</f>
        <v>1.4418493230625584</v>
      </c>
      <c r="C1803">
        <f>SUMIFS(user_list!P:P,user_list!F:F,"&lt;="&amp;A1803,user_list!G:G,"&gt;="&amp;A1803)</f>
        <v>3.6435574229691872</v>
      </c>
      <c r="D1803">
        <f>SUMIFS(user_list!O:O,user_list!F:F,"&lt;="&amp;A1803,user_list!G:G,"&gt;="&amp;A1803,user_list!I:I,days!G1803)+SUMIFS(user_list!O:O,user_list!F:F,"&lt;="&amp;A1803,user_list!G:G,"&gt;="&amp;A1803,user_list!I:I,days!G1803-1)</f>
        <v>0.59458333333333335</v>
      </c>
      <c r="E1803" s="26">
        <f>COUNTIF(user_list!G:G,A1803)</f>
        <v>0</v>
      </c>
      <c r="F1803" s="48">
        <f t="shared" si="56"/>
        <v>12</v>
      </c>
      <c r="G1803" s="48">
        <f t="shared" si="57"/>
        <v>2019</v>
      </c>
    </row>
    <row r="1804" spans="1:7" x14ac:dyDescent="0.3">
      <c r="A1804" s="51">
        <v>43807</v>
      </c>
      <c r="B1804">
        <f>SUMIFS(user_list!O:O,user_list!F:F,"&lt;="&amp;A1804,user_list!G:G,"&gt;="&amp;A1804)</f>
        <v>1.4418493230625584</v>
      </c>
      <c r="C1804">
        <f>SUMIFS(user_list!P:P,user_list!F:F,"&lt;="&amp;A1804,user_list!G:G,"&gt;="&amp;A1804)</f>
        <v>3.6435574229691872</v>
      </c>
      <c r="D1804">
        <f>SUMIFS(user_list!O:O,user_list!F:F,"&lt;="&amp;A1804,user_list!G:G,"&gt;="&amp;A1804,user_list!I:I,days!G1804)+SUMIFS(user_list!O:O,user_list!F:F,"&lt;="&amp;A1804,user_list!G:G,"&gt;="&amp;A1804,user_list!I:I,days!G1804-1)</f>
        <v>0.59458333333333335</v>
      </c>
      <c r="E1804" s="26">
        <f>COUNTIF(user_list!G:G,A1804)</f>
        <v>0</v>
      </c>
      <c r="F1804" s="48">
        <f t="shared" si="56"/>
        <v>12</v>
      </c>
      <c r="G1804" s="48">
        <f t="shared" si="57"/>
        <v>2019</v>
      </c>
    </row>
    <row r="1805" spans="1:7" x14ac:dyDescent="0.3">
      <c r="A1805" s="51">
        <v>43808</v>
      </c>
      <c r="B1805">
        <f>SUMIFS(user_list!O:O,user_list!F:F,"&lt;="&amp;A1805,user_list!G:G,"&gt;="&amp;A1805)</f>
        <v>2.1275636087768444</v>
      </c>
      <c r="C1805">
        <f>SUMIFS(user_list!P:P,user_list!F:F,"&lt;="&amp;A1805,user_list!G:G,"&gt;="&amp;A1805)</f>
        <v>5.3578431372549016</v>
      </c>
      <c r="D1805">
        <f>SUMIFS(user_list!O:O,user_list!F:F,"&lt;="&amp;A1805,user_list!G:G,"&gt;="&amp;A1805,user_list!I:I,days!G1805)+SUMIFS(user_list!O:O,user_list!F:F,"&lt;="&amp;A1805,user_list!G:G,"&gt;="&amp;A1805,user_list!I:I,days!G1805-1)</f>
        <v>1.2802976190476192</v>
      </c>
      <c r="E1805" s="26">
        <f>COUNTIF(user_list!G:G,A1805)</f>
        <v>1</v>
      </c>
      <c r="F1805" s="48">
        <f t="shared" si="56"/>
        <v>12</v>
      </c>
      <c r="G1805" s="48">
        <f t="shared" si="57"/>
        <v>2019</v>
      </c>
    </row>
    <row r="1806" spans="1:7" x14ac:dyDescent="0.3">
      <c r="A1806" s="51">
        <v>43809</v>
      </c>
      <c r="B1806">
        <f>SUMIFS(user_list!O:O,user_list!F:F,"&lt;="&amp;A1806,user_list!G:G,"&gt;="&amp;A1806)</f>
        <v>1.5329802754435109</v>
      </c>
      <c r="C1806">
        <f>SUMIFS(user_list!P:P,user_list!F:F,"&lt;="&amp;A1806,user_list!G:G,"&gt;="&amp;A1806)</f>
        <v>3.8578431372549016</v>
      </c>
      <c r="D1806">
        <f>SUMIFS(user_list!O:O,user_list!F:F,"&lt;="&amp;A1806,user_list!G:G,"&gt;="&amp;A1806,user_list!I:I,days!G1806)+SUMIFS(user_list!O:O,user_list!F:F,"&lt;="&amp;A1806,user_list!G:G,"&gt;="&amp;A1806,user_list!I:I,days!G1806-1)</f>
        <v>0.68571428571428583</v>
      </c>
      <c r="E1806" s="26">
        <f>COUNTIF(user_list!G:G,A1806)</f>
        <v>0</v>
      </c>
      <c r="F1806" s="48">
        <f t="shared" si="56"/>
        <v>12</v>
      </c>
      <c r="G1806" s="48">
        <f t="shared" si="57"/>
        <v>2019</v>
      </c>
    </row>
    <row r="1807" spans="1:7" x14ac:dyDescent="0.3">
      <c r="A1807" s="51">
        <v>43810</v>
      </c>
      <c r="B1807">
        <f>SUMIFS(user_list!O:O,user_list!F:F,"&lt;="&amp;A1807,user_list!G:G,"&gt;="&amp;A1807)</f>
        <v>1.5329802754435109</v>
      </c>
      <c r="C1807">
        <f>SUMIFS(user_list!P:P,user_list!F:F,"&lt;="&amp;A1807,user_list!G:G,"&gt;="&amp;A1807)</f>
        <v>3.8578431372549016</v>
      </c>
      <c r="D1807">
        <f>SUMIFS(user_list!O:O,user_list!F:F,"&lt;="&amp;A1807,user_list!G:G,"&gt;="&amp;A1807,user_list!I:I,days!G1807)+SUMIFS(user_list!O:O,user_list!F:F,"&lt;="&amp;A1807,user_list!G:G,"&gt;="&amp;A1807,user_list!I:I,days!G1807-1)</f>
        <v>0.68571428571428583</v>
      </c>
      <c r="E1807" s="26">
        <f>COUNTIF(user_list!G:G,A1807)</f>
        <v>0</v>
      </c>
      <c r="F1807" s="48">
        <f t="shared" si="56"/>
        <v>12</v>
      </c>
      <c r="G1807" s="48">
        <f t="shared" si="57"/>
        <v>2019</v>
      </c>
    </row>
    <row r="1808" spans="1:7" x14ac:dyDescent="0.3">
      <c r="A1808" s="51">
        <v>43811</v>
      </c>
      <c r="B1808">
        <f>SUMIFS(user_list!O:O,user_list!F:F,"&lt;="&amp;A1808,user_list!G:G,"&gt;="&amp;A1808)</f>
        <v>1.5329802754435109</v>
      </c>
      <c r="C1808">
        <f>SUMIFS(user_list!P:P,user_list!F:F,"&lt;="&amp;A1808,user_list!G:G,"&gt;="&amp;A1808)</f>
        <v>3.8578431372549016</v>
      </c>
      <c r="D1808">
        <f>SUMIFS(user_list!O:O,user_list!F:F,"&lt;="&amp;A1808,user_list!G:G,"&gt;="&amp;A1808,user_list!I:I,days!G1808)+SUMIFS(user_list!O:O,user_list!F:F,"&lt;="&amp;A1808,user_list!G:G,"&gt;="&amp;A1808,user_list!I:I,days!G1808-1)</f>
        <v>0.68571428571428583</v>
      </c>
      <c r="E1808" s="26">
        <f>COUNTIF(user_list!G:G,A1808)</f>
        <v>0</v>
      </c>
      <c r="F1808" s="48">
        <f t="shared" si="56"/>
        <v>12</v>
      </c>
      <c r="G1808" s="48">
        <f t="shared" si="57"/>
        <v>2019</v>
      </c>
    </row>
    <row r="1809" spans="1:7" x14ac:dyDescent="0.3">
      <c r="A1809" s="51">
        <v>43812</v>
      </c>
      <c r="B1809">
        <f>SUMIFS(user_list!O:O,user_list!F:F,"&lt;="&amp;A1809,user_list!G:G,"&gt;="&amp;A1809)</f>
        <v>1.5329802754435109</v>
      </c>
      <c r="C1809">
        <f>SUMIFS(user_list!P:P,user_list!F:F,"&lt;="&amp;A1809,user_list!G:G,"&gt;="&amp;A1809)</f>
        <v>3.8578431372549016</v>
      </c>
      <c r="D1809">
        <f>SUMIFS(user_list!O:O,user_list!F:F,"&lt;="&amp;A1809,user_list!G:G,"&gt;="&amp;A1809,user_list!I:I,days!G1809)+SUMIFS(user_list!O:O,user_list!F:F,"&lt;="&amp;A1809,user_list!G:G,"&gt;="&amp;A1809,user_list!I:I,days!G1809-1)</f>
        <v>0.68571428571428583</v>
      </c>
      <c r="E1809" s="26">
        <f>COUNTIF(user_list!G:G,A1809)</f>
        <v>0</v>
      </c>
      <c r="F1809" s="48">
        <f t="shared" si="56"/>
        <v>12</v>
      </c>
      <c r="G1809" s="48">
        <f t="shared" si="57"/>
        <v>2019</v>
      </c>
    </row>
    <row r="1810" spans="1:7" x14ac:dyDescent="0.3">
      <c r="A1810" s="51">
        <v>43813</v>
      </c>
      <c r="B1810">
        <f>SUMIFS(user_list!O:O,user_list!F:F,"&lt;="&amp;A1810,user_list!G:G,"&gt;="&amp;A1810)</f>
        <v>1.5329802754435109</v>
      </c>
      <c r="C1810">
        <f>SUMIFS(user_list!P:P,user_list!F:F,"&lt;="&amp;A1810,user_list!G:G,"&gt;="&amp;A1810)</f>
        <v>3.8578431372549016</v>
      </c>
      <c r="D1810">
        <f>SUMIFS(user_list!O:O,user_list!F:F,"&lt;="&amp;A1810,user_list!G:G,"&gt;="&amp;A1810,user_list!I:I,days!G1810)+SUMIFS(user_list!O:O,user_list!F:F,"&lt;="&amp;A1810,user_list!G:G,"&gt;="&amp;A1810,user_list!I:I,days!G1810-1)</f>
        <v>0.68571428571428583</v>
      </c>
      <c r="E1810" s="26">
        <f>COUNTIF(user_list!G:G,A1810)</f>
        <v>0</v>
      </c>
      <c r="F1810" s="48">
        <f t="shared" si="56"/>
        <v>12</v>
      </c>
      <c r="G1810" s="48">
        <f t="shared" si="57"/>
        <v>2019</v>
      </c>
    </row>
    <row r="1811" spans="1:7" x14ac:dyDescent="0.3">
      <c r="A1811" s="51">
        <v>43814</v>
      </c>
      <c r="B1811">
        <f>SUMIFS(user_list!O:O,user_list!F:F,"&lt;="&amp;A1811,user_list!G:G,"&gt;="&amp;A1811)</f>
        <v>1.5329802754435109</v>
      </c>
      <c r="C1811">
        <f>SUMIFS(user_list!P:P,user_list!F:F,"&lt;="&amp;A1811,user_list!G:G,"&gt;="&amp;A1811)</f>
        <v>3.8578431372549016</v>
      </c>
      <c r="D1811">
        <f>SUMIFS(user_list!O:O,user_list!F:F,"&lt;="&amp;A1811,user_list!G:G,"&gt;="&amp;A1811,user_list!I:I,days!G1811)+SUMIFS(user_list!O:O,user_list!F:F,"&lt;="&amp;A1811,user_list!G:G,"&gt;="&amp;A1811,user_list!I:I,days!G1811-1)</f>
        <v>0.68571428571428583</v>
      </c>
      <c r="E1811" s="26">
        <f>COUNTIF(user_list!G:G,A1811)</f>
        <v>1</v>
      </c>
      <c r="F1811" s="48">
        <f t="shared" si="56"/>
        <v>12</v>
      </c>
      <c r="G1811" s="48">
        <f t="shared" si="57"/>
        <v>2019</v>
      </c>
    </row>
    <row r="1812" spans="1:7" x14ac:dyDescent="0.3">
      <c r="A1812" s="51">
        <v>43815</v>
      </c>
      <c r="B1812">
        <f>SUMIFS(user_list!O:O,user_list!F:F,"&lt;="&amp;A1812,user_list!G:G,"&gt;="&amp;A1812)</f>
        <v>0.84726598972922507</v>
      </c>
      <c r="C1812">
        <f>SUMIFS(user_list!P:P,user_list!F:F,"&lt;="&amp;A1812,user_list!G:G,"&gt;="&amp;A1812)</f>
        <v>2.1435574229691876</v>
      </c>
      <c r="D1812">
        <f>SUMIFS(user_list!O:O,user_list!F:F,"&lt;="&amp;A1812,user_list!G:G,"&gt;="&amp;A1812,user_list!I:I,days!G1812)+SUMIFS(user_list!O:O,user_list!F:F,"&lt;="&amp;A1812,user_list!G:G,"&gt;="&amp;A1812,user_list!I:I,days!G1812-1)</f>
        <v>0</v>
      </c>
      <c r="E1812" s="26">
        <f>COUNTIF(user_list!G:G,A1812)</f>
        <v>0</v>
      </c>
      <c r="F1812" s="48">
        <f t="shared" si="56"/>
        <v>12</v>
      </c>
      <c r="G1812" s="48">
        <f t="shared" si="57"/>
        <v>2019</v>
      </c>
    </row>
    <row r="1813" spans="1:7" x14ac:dyDescent="0.3">
      <c r="A1813" s="51">
        <v>43816</v>
      </c>
      <c r="B1813">
        <f>SUMIFS(user_list!O:O,user_list!F:F,"&lt;="&amp;A1813,user_list!G:G,"&gt;="&amp;A1813)</f>
        <v>0.84726598972922507</v>
      </c>
      <c r="C1813">
        <f>SUMIFS(user_list!P:P,user_list!F:F,"&lt;="&amp;A1813,user_list!G:G,"&gt;="&amp;A1813)</f>
        <v>2.1435574229691876</v>
      </c>
      <c r="D1813">
        <f>SUMIFS(user_list!O:O,user_list!F:F,"&lt;="&amp;A1813,user_list!G:G,"&gt;="&amp;A1813,user_list!I:I,days!G1813)+SUMIFS(user_list!O:O,user_list!F:F,"&lt;="&amp;A1813,user_list!G:G,"&gt;="&amp;A1813,user_list!I:I,days!G1813-1)</f>
        <v>0</v>
      </c>
      <c r="E1813" s="26">
        <f>COUNTIF(user_list!G:G,A1813)</f>
        <v>0</v>
      </c>
      <c r="F1813" s="48">
        <f t="shared" si="56"/>
        <v>12</v>
      </c>
      <c r="G1813" s="48">
        <f t="shared" si="57"/>
        <v>2019</v>
      </c>
    </row>
    <row r="1814" spans="1:7" x14ac:dyDescent="0.3">
      <c r="A1814" s="51">
        <v>43817</v>
      </c>
      <c r="B1814">
        <f>SUMIFS(user_list!O:O,user_list!F:F,"&lt;="&amp;A1814,user_list!G:G,"&gt;="&amp;A1814)</f>
        <v>0.84726598972922507</v>
      </c>
      <c r="C1814">
        <f>SUMIFS(user_list!P:P,user_list!F:F,"&lt;="&amp;A1814,user_list!G:G,"&gt;="&amp;A1814)</f>
        <v>2.1435574229691876</v>
      </c>
      <c r="D1814">
        <f>SUMIFS(user_list!O:O,user_list!F:F,"&lt;="&amp;A1814,user_list!G:G,"&gt;="&amp;A1814,user_list!I:I,days!G1814)+SUMIFS(user_list!O:O,user_list!F:F,"&lt;="&amp;A1814,user_list!G:G,"&gt;="&amp;A1814,user_list!I:I,days!G1814-1)</f>
        <v>0</v>
      </c>
      <c r="E1814" s="26">
        <f>COUNTIF(user_list!G:G,A1814)</f>
        <v>0</v>
      </c>
      <c r="F1814" s="48">
        <f t="shared" si="56"/>
        <v>12</v>
      </c>
      <c r="G1814" s="48">
        <f t="shared" si="57"/>
        <v>2019</v>
      </c>
    </row>
    <row r="1815" spans="1:7" x14ac:dyDescent="0.3">
      <c r="A1815" s="51">
        <v>43818</v>
      </c>
      <c r="B1815">
        <f>SUMIFS(user_list!O:O,user_list!F:F,"&lt;="&amp;A1815,user_list!G:G,"&gt;="&amp;A1815)</f>
        <v>0.84726598972922507</v>
      </c>
      <c r="C1815">
        <f>SUMIFS(user_list!P:P,user_list!F:F,"&lt;="&amp;A1815,user_list!G:G,"&gt;="&amp;A1815)</f>
        <v>2.1435574229691876</v>
      </c>
      <c r="D1815">
        <f>SUMIFS(user_list!O:O,user_list!F:F,"&lt;="&amp;A1815,user_list!G:G,"&gt;="&amp;A1815,user_list!I:I,days!G1815)+SUMIFS(user_list!O:O,user_list!F:F,"&lt;="&amp;A1815,user_list!G:G,"&gt;="&amp;A1815,user_list!I:I,days!G1815-1)</f>
        <v>0</v>
      </c>
      <c r="E1815" s="26">
        <f>COUNTIF(user_list!G:G,A1815)</f>
        <v>0</v>
      </c>
      <c r="F1815" s="48">
        <f t="shared" si="56"/>
        <v>12</v>
      </c>
      <c r="G1815" s="48">
        <f t="shared" si="57"/>
        <v>2019</v>
      </c>
    </row>
    <row r="1816" spans="1:7" x14ac:dyDescent="0.3">
      <c r="A1816" s="51">
        <v>43819</v>
      </c>
      <c r="B1816">
        <f>SUMIFS(user_list!O:O,user_list!F:F,"&lt;="&amp;A1816,user_list!G:G,"&gt;="&amp;A1816)</f>
        <v>1.6383771008403361</v>
      </c>
      <c r="C1816">
        <f>SUMIFS(user_list!P:P,user_list!F:F,"&lt;="&amp;A1816,user_list!G:G,"&gt;="&amp;A1816)</f>
        <v>4.1435574229691872</v>
      </c>
      <c r="D1816">
        <f>SUMIFS(user_list!O:O,user_list!F:F,"&lt;="&amp;A1816,user_list!G:G,"&gt;="&amp;A1816,user_list!I:I,days!G1816)+SUMIFS(user_list!O:O,user_list!F:F,"&lt;="&amp;A1816,user_list!G:G,"&gt;="&amp;A1816,user_list!I:I,days!G1816-1)</f>
        <v>0.79111111111111099</v>
      </c>
      <c r="E1816" s="26">
        <f>COUNTIF(user_list!G:G,A1816)</f>
        <v>0</v>
      </c>
      <c r="F1816" s="48">
        <f t="shared" si="56"/>
        <v>12</v>
      </c>
      <c r="G1816" s="48">
        <f t="shared" si="57"/>
        <v>2019</v>
      </c>
    </row>
    <row r="1817" spans="1:7" x14ac:dyDescent="0.3">
      <c r="A1817" s="51">
        <v>43820</v>
      </c>
      <c r="B1817">
        <f>SUMIFS(user_list!O:O,user_list!F:F,"&lt;="&amp;A1817,user_list!G:G,"&gt;="&amp;A1817)</f>
        <v>1.6383771008403361</v>
      </c>
      <c r="C1817">
        <f>SUMIFS(user_list!P:P,user_list!F:F,"&lt;="&amp;A1817,user_list!G:G,"&gt;="&amp;A1817)</f>
        <v>4.1435574229691872</v>
      </c>
      <c r="D1817">
        <f>SUMIFS(user_list!O:O,user_list!F:F,"&lt;="&amp;A1817,user_list!G:G,"&gt;="&amp;A1817,user_list!I:I,days!G1817)+SUMIFS(user_list!O:O,user_list!F:F,"&lt;="&amp;A1817,user_list!G:G,"&gt;="&amp;A1817,user_list!I:I,days!G1817-1)</f>
        <v>0.79111111111111099</v>
      </c>
      <c r="E1817" s="26">
        <f>COUNTIF(user_list!G:G,A1817)</f>
        <v>0</v>
      </c>
      <c r="F1817" s="48">
        <f t="shared" si="56"/>
        <v>12</v>
      </c>
      <c r="G1817" s="48">
        <f t="shared" si="57"/>
        <v>2019</v>
      </c>
    </row>
    <row r="1818" spans="1:7" x14ac:dyDescent="0.3">
      <c r="A1818" s="51">
        <v>43821</v>
      </c>
      <c r="B1818">
        <f>SUMIFS(user_list!O:O,user_list!F:F,"&lt;="&amp;A1818,user_list!G:G,"&gt;="&amp;A1818)</f>
        <v>1.6383771008403361</v>
      </c>
      <c r="C1818">
        <f>SUMIFS(user_list!P:P,user_list!F:F,"&lt;="&amp;A1818,user_list!G:G,"&gt;="&amp;A1818)</f>
        <v>4.1435574229691872</v>
      </c>
      <c r="D1818">
        <f>SUMIFS(user_list!O:O,user_list!F:F,"&lt;="&amp;A1818,user_list!G:G,"&gt;="&amp;A1818,user_list!I:I,days!G1818)+SUMIFS(user_list!O:O,user_list!F:F,"&lt;="&amp;A1818,user_list!G:G,"&gt;="&amp;A1818,user_list!I:I,days!G1818-1)</f>
        <v>0.79111111111111099</v>
      </c>
      <c r="E1818" s="26">
        <f>COUNTIF(user_list!G:G,A1818)</f>
        <v>0</v>
      </c>
      <c r="F1818" s="48">
        <f t="shared" si="56"/>
        <v>12</v>
      </c>
      <c r="G1818" s="48">
        <f t="shared" si="57"/>
        <v>2019</v>
      </c>
    </row>
    <row r="1819" spans="1:7" x14ac:dyDescent="0.3">
      <c r="A1819" s="51">
        <v>43822</v>
      </c>
      <c r="B1819">
        <f>SUMIFS(user_list!O:O,user_list!F:F,"&lt;="&amp;A1819,user_list!G:G,"&gt;="&amp;A1819)</f>
        <v>1.6383771008403361</v>
      </c>
      <c r="C1819">
        <f>SUMIFS(user_list!P:P,user_list!F:F,"&lt;="&amp;A1819,user_list!G:G,"&gt;="&amp;A1819)</f>
        <v>4.1435574229691872</v>
      </c>
      <c r="D1819">
        <f>SUMIFS(user_list!O:O,user_list!F:F,"&lt;="&amp;A1819,user_list!G:G,"&gt;="&amp;A1819,user_list!I:I,days!G1819)+SUMIFS(user_list!O:O,user_list!F:F,"&lt;="&amp;A1819,user_list!G:G,"&gt;="&amp;A1819,user_list!I:I,days!G1819-1)</f>
        <v>0.79111111111111099</v>
      </c>
      <c r="E1819" s="26">
        <f>COUNTIF(user_list!G:G,A1819)</f>
        <v>0</v>
      </c>
      <c r="F1819" s="48">
        <f t="shared" si="56"/>
        <v>12</v>
      </c>
      <c r="G1819" s="48">
        <f t="shared" si="57"/>
        <v>2019</v>
      </c>
    </row>
    <row r="1820" spans="1:7" x14ac:dyDescent="0.3">
      <c r="A1820" s="51">
        <v>43823</v>
      </c>
      <c r="B1820">
        <f>SUMIFS(user_list!O:O,user_list!F:F,"&lt;="&amp;A1820,user_list!G:G,"&gt;="&amp;A1820)</f>
        <v>1.6383771008403361</v>
      </c>
      <c r="C1820">
        <f>SUMIFS(user_list!P:P,user_list!F:F,"&lt;="&amp;A1820,user_list!G:G,"&gt;="&amp;A1820)</f>
        <v>4.1435574229691872</v>
      </c>
      <c r="D1820">
        <f>SUMIFS(user_list!O:O,user_list!F:F,"&lt;="&amp;A1820,user_list!G:G,"&gt;="&amp;A1820,user_list!I:I,days!G1820)+SUMIFS(user_list!O:O,user_list!F:F,"&lt;="&amp;A1820,user_list!G:G,"&gt;="&amp;A1820,user_list!I:I,days!G1820-1)</f>
        <v>0.79111111111111099</v>
      </c>
      <c r="E1820" s="26">
        <f>COUNTIF(user_list!G:G,A1820)</f>
        <v>0</v>
      </c>
      <c r="F1820" s="48">
        <f t="shared" si="56"/>
        <v>12</v>
      </c>
      <c r="G1820" s="48">
        <f t="shared" si="57"/>
        <v>2019</v>
      </c>
    </row>
    <row r="1821" spans="1:7" x14ac:dyDescent="0.3">
      <c r="A1821" s="51">
        <v>43824</v>
      </c>
      <c r="B1821">
        <f>SUMIFS(user_list!O:O,user_list!F:F,"&lt;="&amp;A1821,user_list!G:G,"&gt;="&amp;A1821)</f>
        <v>2.3145675770308123</v>
      </c>
      <c r="C1821">
        <f>SUMIFS(user_list!P:P,user_list!F:F,"&lt;="&amp;A1821,user_list!G:G,"&gt;="&amp;A1821)</f>
        <v>5.8578431372549016</v>
      </c>
      <c r="D1821">
        <f>SUMIFS(user_list!O:O,user_list!F:F,"&lt;="&amp;A1821,user_list!G:G,"&gt;="&amp;A1821,user_list!I:I,days!G1821)+SUMIFS(user_list!O:O,user_list!F:F,"&lt;="&amp;A1821,user_list!G:G,"&gt;="&amp;A1821,user_list!I:I,days!G1821-1)</f>
        <v>1.4673015873015873</v>
      </c>
      <c r="E1821" s="26">
        <f>COUNTIF(user_list!G:G,A1821)</f>
        <v>1</v>
      </c>
      <c r="F1821" s="48">
        <f t="shared" si="56"/>
        <v>12</v>
      </c>
      <c r="G1821" s="48">
        <f t="shared" si="57"/>
        <v>2019</v>
      </c>
    </row>
    <row r="1822" spans="1:7" x14ac:dyDescent="0.3">
      <c r="A1822" s="51">
        <v>43825</v>
      </c>
      <c r="B1822">
        <f>SUMIFS(user_list!O:O,user_list!F:F,"&lt;="&amp;A1822,user_list!G:G,"&gt;="&amp;A1822)</f>
        <v>1.5234564659197014</v>
      </c>
      <c r="C1822">
        <f>SUMIFS(user_list!P:P,user_list!F:F,"&lt;="&amp;A1822,user_list!G:G,"&gt;="&amp;A1822)</f>
        <v>3.8578431372549016</v>
      </c>
      <c r="D1822">
        <f>SUMIFS(user_list!O:O,user_list!F:F,"&lt;="&amp;A1822,user_list!G:G,"&gt;="&amp;A1822,user_list!I:I,days!G1822)+SUMIFS(user_list!O:O,user_list!F:F,"&lt;="&amp;A1822,user_list!G:G,"&gt;="&amp;A1822,user_list!I:I,days!G1822-1)</f>
        <v>0.67619047619047623</v>
      </c>
      <c r="E1822" s="26">
        <f>COUNTIF(user_list!G:G,A1822)</f>
        <v>0</v>
      </c>
      <c r="F1822" s="48">
        <f t="shared" si="56"/>
        <v>12</v>
      </c>
      <c r="G1822" s="48">
        <f t="shared" si="57"/>
        <v>2019</v>
      </c>
    </row>
    <row r="1823" spans="1:7" x14ac:dyDescent="0.3">
      <c r="A1823" s="51">
        <v>43826</v>
      </c>
      <c r="B1823">
        <f>SUMIFS(user_list!O:O,user_list!F:F,"&lt;="&amp;A1823,user_list!G:G,"&gt;="&amp;A1823)</f>
        <v>1.5234564659197014</v>
      </c>
      <c r="C1823">
        <f>SUMIFS(user_list!P:P,user_list!F:F,"&lt;="&amp;A1823,user_list!G:G,"&gt;="&amp;A1823)</f>
        <v>3.8578431372549016</v>
      </c>
      <c r="D1823">
        <f>SUMIFS(user_list!O:O,user_list!F:F,"&lt;="&amp;A1823,user_list!G:G,"&gt;="&amp;A1823,user_list!I:I,days!G1823)+SUMIFS(user_list!O:O,user_list!F:F,"&lt;="&amp;A1823,user_list!G:G,"&gt;="&amp;A1823,user_list!I:I,days!G1823-1)</f>
        <v>0.67619047619047623</v>
      </c>
      <c r="E1823" s="26">
        <f>COUNTIF(user_list!G:G,A1823)</f>
        <v>0</v>
      </c>
      <c r="F1823" s="48">
        <f t="shared" si="56"/>
        <v>12</v>
      </c>
      <c r="G1823" s="48">
        <f t="shared" si="57"/>
        <v>2019</v>
      </c>
    </row>
    <row r="1824" spans="1:7" x14ac:dyDescent="0.3">
      <c r="A1824" s="51">
        <v>43827</v>
      </c>
      <c r="B1824">
        <f>SUMIFS(user_list!O:O,user_list!F:F,"&lt;="&amp;A1824,user_list!G:G,"&gt;="&amp;A1824)</f>
        <v>1.9764867689500045</v>
      </c>
      <c r="C1824">
        <f>SUMIFS(user_list!P:P,user_list!F:F,"&lt;="&amp;A1824,user_list!G:G,"&gt;="&amp;A1824)</f>
        <v>5.0396613190730832</v>
      </c>
      <c r="D1824">
        <f>SUMIFS(user_list!O:O,user_list!F:F,"&lt;="&amp;A1824,user_list!G:G,"&gt;="&amp;A1824,user_list!I:I,days!G1824)+SUMIFS(user_list!O:O,user_list!F:F,"&lt;="&amp;A1824,user_list!G:G,"&gt;="&amp;A1824,user_list!I:I,days!G1824-1)</f>
        <v>0.67619047619047623</v>
      </c>
      <c r="E1824" s="26">
        <f>COUNTIF(user_list!G:G,A1824)</f>
        <v>1</v>
      </c>
      <c r="F1824" s="48">
        <f t="shared" si="56"/>
        <v>12</v>
      </c>
      <c r="G1824" s="48">
        <f t="shared" si="57"/>
        <v>2019</v>
      </c>
    </row>
    <row r="1825" spans="1:7" x14ac:dyDescent="0.3">
      <c r="A1825" s="51">
        <v>43828</v>
      </c>
      <c r="B1825">
        <f>SUMIFS(user_list!O:O,user_list!F:F,"&lt;="&amp;A1825,user_list!G:G,"&gt;="&amp;A1825)</f>
        <v>1.7033775252525254</v>
      </c>
      <c r="C1825">
        <f>SUMIFS(user_list!P:P,user_list!F:F,"&lt;="&amp;A1825,user_list!G:G,"&gt;="&amp;A1825)</f>
        <v>4.3841991341991342</v>
      </c>
      <c r="D1825">
        <f>SUMIFS(user_list!O:O,user_list!F:F,"&lt;="&amp;A1825,user_list!G:G,"&gt;="&amp;A1825,user_list!I:I,days!G1825)+SUMIFS(user_list!O:O,user_list!F:F,"&lt;="&amp;A1825,user_list!G:G,"&gt;="&amp;A1825,user_list!I:I,days!G1825-1)</f>
        <v>0.67619047619047623</v>
      </c>
      <c r="E1825" s="26">
        <f>COUNTIF(user_list!G:G,A1825)</f>
        <v>0</v>
      </c>
      <c r="F1825" s="48">
        <f t="shared" si="56"/>
        <v>12</v>
      </c>
      <c r="G1825" s="48">
        <f t="shared" si="57"/>
        <v>2019</v>
      </c>
    </row>
    <row r="1826" spans="1:7" x14ac:dyDescent="0.3">
      <c r="A1826" s="51">
        <v>43829</v>
      </c>
      <c r="B1826">
        <f>SUMIFS(user_list!O:O,user_list!F:F,"&lt;="&amp;A1826,user_list!G:G,"&gt;="&amp;A1826)</f>
        <v>1.7033775252525254</v>
      </c>
      <c r="C1826">
        <f>SUMIFS(user_list!P:P,user_list!F:F,"&lt;="&amp;A1826,user_list!G:G,"&gt;="&amp;A1826)</f>
        <v>4.3841991341991342</v>
      </c>
      <c r="D1826">
        <f>SUMIFS(user_list!O:O,user_list!F:F,"&lt;="&amp;A1826,user_list!G:G,"&gt;="&amp;A1826,user_list!I:I,days!G1826)+SUMIFS(user_list!O:O,user_list!F:F,"&lt;="&amp;A1826,user_list!G:G,"&gt;="&amp;A1826,user_list!I:I,days!G1826-1)</f>
        <v>0.67619047619047623</v>
      </c>
      <c r="E1826" s="26">
        <f>COUNTIF(user_list!G:G,A1826)</f>
        <v>0</v>
      </c>
      <c r="F1826" s="48">
        <f t="shared" si="56"/>
        <v>12</v>
      </c>
      <c r="G1826" s="48">
        <f t="shared" si="57"/>
        <v>2019</v>
      </c>
    </row>
    <row r="1827" spans="1:7" x14ac:dyDescent="0.3">
      <c r="A1827" s="51">
        <v>43830</v>
      </c>
      <c r="B1827">
        <f>SUMIFS(user_list!O:O,user_list!F:F,"&lt;="&amp;A1827,user_list!G:G,"&gt;="&amp;A1827)</f>
        <v>2.8773169191919195</v>
      </c>
      <c r="C1827">
        <f>SUMIFS(user_list!P:P,user_list!F:F,"&lt;="&amp;A1827,user_list!G:G,"&gt;="&amp;A1827)</f>
        <v>7.8751082251082245</v>
      </c>
      <c r="D1827">
        <f>SUMIFS(user_list!O:O,user_list!F:F,"&lt;="&amp;A1827,user_list!G:G,"&gt;="&amp;A1827,user_list!I:I,days!G1827)+SUMIFS(user_list!O:O,user_list!F:F,"&lt;="&amp;A1827,user_list!G:G,"&gt;="&amp;A1827,user_list!I:I,days!G1827-1)</f>
        <v>1.8501298701298703</v>
      </c>
      <c r="E1827" s="26">
        <f>COUNTIF(user_list!G:G,A1827)</f>
        <v>1</v>
      </c>
      <c r="F1827" s="48">
        <f t="shared" si="56"/>
        <v>12</v>
      </c>
      <c r="G1827" s="48">
        <f t="shared" si="57"/>
        <v>2019</v>
      </c>
    </row>
    <row r="1828" spans="1:7" x14ac:dyDescent="0.3">
      <c r="A1828" s="51">
        <v>43831</v>
      </c>
      <c r="B1828">
        <f>SUMIFS(user_list!O:O,user_list!F:F,"&lt;="&amp;A1828,user_list!G:G,"&gt;="&amp;A1828)</f>
        <v>2.201126443001443</v>
      </c>
      <c r="C1828">
        <f>SUMIFS(user_list!P:P,user_list!F:F,"&lt;="&amp;A1828,user_list!G:G,"&gt;="&amp;A1828)</f>
        <v>6.160822510822511</v>
      </c>
      <c r="D1828">
        <f>SUMIFS(user_list!O:O,user_list!F:F,"&lt;="&amp;A1828,user_list!G:G,"&gt;="&amp;A1828,user_list!I:I,days!G1828)+SUMIFS(user_list!O:O,user_list!F:F,"&lt;="&amp;A1828,user_list!G:G,"&gt;="&amp;A1828,user_list!I:I,days!G1828-1)</f>
        <v>1.1739393939393938</v>
      </c>
      <c r="E1828" s="26">
        <f>COUNTIF(user_list!G:G,A1828)</f>
        <v>0</v>
      </c>
      <c r="F1828" s="48">
        <f t="shared" si="56"/>
        <v>1</v>
      </c>
      <c r="G1828" s="48">
        <f t="shared" si="57"/>
        <v>2020</v>
      </c>
    </row>
    <row r="1829" spans="1:7" x14ac:dyDescent="0.3">
      <c r="A1829" s="51">
        <v>43832</v>
      </c>
      <c r="B1829">
        <f>SUMIFS(user_list!O:O,user_list!F:F,"&lt;="&amp;A1829,user_list!G:G,"&gt;="&amp;A1829)</f>
        <v>2.201126443001443</v>
      </c>
      <c r="C1829">
        <f>SUMIFS(user_list!P:P,user_list!F:F,"&lt;="&amp;A1829,user_list!G:G,"&gt;="&amp;A1829)</f>
        <v>6.160822510822511</v>
      </c>
      <c r="D1829">
        <f>SUMIFS(user_list!O:O,user_list!F:F,"&lt;="&amp;A1829,user_list!G:G,"&gt;="&amp;A1829,user_list!I:I,days!G1829)+SUMIFS(user_list!O:O,user_list!F:F,"&lt;="&amp;A1829,user_list!G:G,"&gt;="&amp;A1829,user_list!I:I,days!G1829-1)</f>
        <v>1.1739393939393938</v>
      </c>
      <c r="E1829" s="26">
        <f>COUNTIF(user_list!G:G,A1829)</f>
        <v>0</v>
      </c>
      <c r="F1829" s="48">
        <f t="shared" si="56"/>
        <v>1</v>
      </c>
      <c r="G1829" s="48">
        <f t="shared" si="57"/>
        <v>2020</v>
      </c>
    </row>
    <row r="1830" spans="1:7" x14ac:dyDescent="0.3">
      <c r="A1830" s="51">
        <v>43833</v>
      </c>
      <c r="B1830">
        <f>SUMIFS(user_list!O:O,user_list!F:F,"&lt;="&amp;A1830,user_list!G:G,"&gt;="&amp;A1830)</f>
        <v>2.201126443001443</v>
      </c>
      <c r="C1830">
        <f>SUMIFS(user_list!P:P,user_list!F:F,"&lt;="&amp;A1830,user_list!G:G,"&gt;="&amp;A1830)</f>
        <v>6.160822510822511</v>
      </c>
      <c r="D1830">
        <f>SUMIFS(user_list!O:O,user_list!F:F,"&lt;="&amp;A1830,user_list!G:G,"&gt;="&amp;A1830,user_list!I:I,days!G1830)+SUMIFS(user_list!O:O,user_list!F:F,"&lt;="&amp;A1830,user_list!G:G,"&gt;="&amp;A1830,user_list!I:I,days!G1830-1)</f>
        <v>1.1739393939393938</v>
      </c>
      <c r="E1830" s="26">
        <f>COUNTIF(user_list!G:G,A1830)</f>
        <v>0</v>
      </c>
      <c r="F1830" s="48">
        <f t="shared" si="56"/>
        <v>1</v>
      </c>
      <c r="G1830" s="48">
        <f t="shared" si="57"/>
        <v>2020</v>
      </c>
    </row>
    <row r="1831" spans="1:7" x14ac:dyDescent="0.3">
      <c r="A1831" s="51">
        <v>43834</v>
      </c>
      <c r="B1831">
        <f>SUMIFS(user_list!O:O,user_list!F:F,"&lt;="&amp;A1831,user_list!G:G,"&gt;="&amp;A1831)</f>
        <v>3.3844597763347761</v>
      </c>
      <c r="C1831">
        <f>SUMIFS(user_list!P:P,user_list!F:F,"&lt;="&amp;A1831,user_list!G:G,"&gt;="&amp;A1831)</f>
        <v>9.160822510822511</v>
      </c>
      <c r="D1831">
        <f>SUMIFS(user_list!O:O,user_list!F:F,"&lt;="&amp;A1831,user_list!G:G,"&gt;="&amp;A1831,user_list!I:I,days!G1831)+SUMIFS(user_list!O:O,user_list!F:F,"&lt;="&amp;A1831,user_list!G:G,"&gt;="&amp;A1831,user_list!I:I,days!G1831-1)</f>
        <v>2.357272727272727</v>
      </c>
      <c r="E1831" s="26">
        <f>COUNTIF(user_list!G:G,A1831)</f>
        <v>1</v>
      </c>
      <c r="F1831" s="48">
        <f t="shared" si="56"/>
        <v>1</v>
      </c>
      <c r="G1831" s="48">
        <f t="shared" si="57"/>
        <v>2020</v>
      </c>
    </row>
    <row r="1832" spans="1:7" x14ac:dyDescent="0.3">
      <c r="A1832" s="51">
        <v>43835</v>
      </c>
      <c r="B1832">
        <f>SUMIFS(user_list!O:O,user_list!F:F,"&lt;="&amp;A1832,user_list!G:G,"&gt;="&amp;A1832)</f>
        <v>2.4377931096681094</v>
      </c>
      <c r="C1832">
        <f>SUMIFS(user_list!P:P,user_list!F:F,"&lt;="&amp;A1832,user_list!G:G,"&gt;="&amp;A1832)</f>
        <v>6.7608225108225106</v>
      </c>
      <c r="D1832">
        <f>SUMIFS(user_list!O:O,user_list!F:F,"&lt;="&amp;A1832,user_list!G:G,"&gt;="&amp;A1832,user_list!I:I,days!G1832)+SUMIFS(user_list!O:O,user_list!F:F,"&lt;="&amp;A1832,user_list!G:G,"&gt;="&amp;A1832,user_list!I:I,days!G1832-1)</f>
        <v>1.4106060606060602</v>
      </c>
      <c r="E1832" s="26">
        <f>COUNTIF(user_list!G:G,A1832)</f>
        <v>0</v>
      </c>
      <c r="F1832" s="48">
        <f t="shared" si="56"/>
        <v>1</v>
      </c>
      <c r="G1832" s="48">
        <f t="shared" si="57"/>
        <v>2020</v>
      </c>
    </row>
    <row r="1833" spans="1:7" x14ac:dyDescent="0.3">
      <c r="A1833" s="51">
        <v>43836</v>
      </c>
      <c r="B1833">
        <f>SUMIFS(user_list!O:O,user_list!F:F,"&lt;="&amp;A1833,user_list!G:G,"&gt;="&amp;A1833)</f>
        <v>2.4377931096681094</v>
      </c>
      <c r="C1833">
        <f>SUMIFS(user_list!P:P,user_list!F:F,"&lt;="&amp;A1833,user_list!G:G,"&gt;="&amp;A1833)</f>
        <v>6.7608225108225106</v>
      </c>
      <c r="D1833">
        <f>SUMIFS(user_list!O:O,user_list!F:F,"&lt;="&amp;A1833,user_list!G:G,"&gt;="&amp;A1833,user_list!I:I,days!G1833)+SUMIFS(user_list!O:O,user_list!F:F,"&lt;="&amp;A1833,user_list!G:G,"&gt;="&amp;A1833,user_list!I:I,days!G1833-1)</f>
        <v>1.4106060606060602</v>
      </c>
      <c r="E1833" s="26">
        <f>COUNTIF(user_list!G:G,A1833)</f>
        <v>0</v>
      </c>
      <c r="F1833" s="48">
        <f t="shared" si="56"/>
        <v>1</v>
      </c>
      <c r="G1833" s="48">
        <f t="shared" si="57"/>
        <v>2020</v>
      </c>
    </row>
    <row r="1834" spans="1:7" x14ac:dyDescent="0.3">
      <c r="A1834" s="51">
        <v>43837</v>
      </c>
      <c r="B1834">
        <f>SUMIFS(user_list!O:O,user_list!F:F,"&lt;="&amp;A1834,user_list!G:G,"&gt;="&amp;A1834)</f>
        <v>3.0031326158409488</v>
      </c>
      <c r="C1834">
        <f>SUMIFS(user_list!P:P,user_list!F:F,"&lt;="&amp;A1834,user_list!G:G,"&gt;="&amp;A1834)</f>
        <v>8.2052669552669553</v>
      </c>
      <c r="D1834">
        <f>SUMIFS(user_list!O:O,user_list!F:F,"&lt;="&amp;A1834,user_list!G:G,"&gt;="&amp;A1834,user_list!I:I,days!G1834)+SUMIFS(user_list!O:O,user_list!F:F,"&lt;="&amp;A1834,user_list!G:G,"&gt;="&amp;A1834,user_list!I:I,days!G1834-1)</f>
        <v>1.4106060606060602</v>
      </c>
      <c r="E1834" s="26">
        <f>COUNTIF(user_list!G:G,A1834)</f>
        <v>2</v>
      </c>
      <c r="F1834" s="48">
        <f t="shared" si="56"/>
        <v>1</v>
      </c>
      <c r="G1834" s="48">
        <f t="shared" si="57"/>
        <v>2020</v>
      </c>
    </row>
    <row r="1835" spans="1:7" x14ac:dyDescent="0.3">
      <c r="A1835" s="51">
        <v>43838</v>
      </c>
      <c r="B1835">
        <f>SUMIFS(user_list!O:O,user_list!F:F,"&lt;="&amp;A1835,user_list!G:G,"&gt;="&amp;A1835)</f>
        <v>2.0477213604296942</v>
      </c>
      <c r="C1835">
        <f>SUMIFS(user_list!P:P,user_list!F:F,"&lt;="&amp;A1835,user_list!G:G,"&gt;="&amp;A1835)</f>
        <v>5.7377344877344862</v>
      </c>
      <c r="D1835">
        <f>SUMIFS(user_list!O:O,user_list!F:F,"&lt;="&amp;A1835,user_list!G:G,"&gt;="&amp;A1835,user_list!I:I,days!G1835)+SUMIFS(user_list!O:O,user_list!F:F,"&lt;="&amp;A1835,user_list!G:G,"&gt;="&amp;A1835,user_list!I:I,days!G1835-1)</f>
        <v>0.90822510822510827</v>
      </c>
      <c r="E1835" s="26">
        <f>COUNTIF(user_list!G:G,A1835)</f>
        <v>0</v>
      </c>
      <c r="F1835" s="48">
        <f t="shared" si="56"/>
        <v>1</v>
      </c>
      <c r="G1835" s="48">
        <f t="shared" si="57"/>
        <v>2020</v>
      </c>
    </row>
    <row r="1836" spans="1:7" x14ac:dyDescent="0.3">
      <c r="A1836" s="51">
        <v>43839</v>
      </c>
      <c r="B1836">
        <f>SUMIFS(user_list!O:O,user_list!F:F,"&lt;="&amp;A1836,user_list!G:G,"&gt;="&amp;A1836)</f>
        <v>2.0477213604296942</v>
      </c>
      <c r="C1836">
        <f>SUMIFS(user_list!P:P,user_list!F:F,"&lt;="&amp;A1836,user_list!G:G,"&gt;="&amp;A1836)</f>
        <v>5.7377344877344862</v>
      </c>
      <c r="D1836">
        <f>SUMIFS(user_list!O:O,user_list!F:F,"&lt;="&amp;A1836,user_list!G:G,"&gt;="&amp;A1836,user_list!I:I,days!G1836)+SUMIFS(user_list!O:O,user_list!F:F,"&lt;="&amp;A1836,user_list!G:G,"&gt;="&amp;A1836,user_list!I:I,days!G1836-1)</f>
        <v>0.90822510822510827</v>
      </c>
      <c r="E1836" s="26">
        <f>COUNTIF(user_list!G:G,A1836)</f>
        <v>0</v>
      </c>
      <c r="F1836" s="48">
        <f t="shared" si="56"/>
        <v>1</v>
      </c>
      <c r="G1836" s="48">
        <f t="shared" si="57"/>
        <v>2020</v>
      </c>
    </row>
    <row r="1837" spans="1:7" x14ac:dyDescent="0.3">
      <c r="A1837" s="51">
        <v>43840</v>
      </c>
      <c r="B1837">
        <f>SUMIFS(user_list!O:O,user_list!F:F,"&lt;="&amp;A1837,user_list!G:G,"&gt;="&amp;A1837)</f>
        <v>2.0477213604296942</v>
      </c>
      <c r="C1837">
        <f>SUMIFS(user_list!P:P,user_list!F:F,"&lt;="&amp;A1837,user_list!G:G,"&gt;="&amp;A1837)</f>
        <v>5.7377344877344862</v>
      </c>
      <c r="D1837">
        <f>SUMIFS(user_list!O:O,user_list!F:F,"&lt;="&amp;A1837,user_list!G:G,"&gt;="&amp;A1837,user_list!I:I,days!G1837)+SUMIFS(user_list!O:O,user_list!F:F,"&lt;="&amp;A1837,user_list!G:G,"&gt;="&amp;A1837,user_list!I:I,days!G1837-1)</f>
        <v>0.90822510822510827</v>
      </c>
      <c r="E1837" s="26">
        <f>COUNTIF(user_list!G:G,A1837)</f>
        <v>1</v>
      </c>
      <c r="F1837" s="48">
        <f t="shared" si="56"/>
        <v>1</v>
      </c>
      <c r="G1837" s="48">
        <f t="shared" si="57"/>
        <v>2020</v>
      </c>
    </row>
    <row r="1838" spans="1:7" x14ac:dyDescent="0.3">
      <c r="A1838" s="51">
        <v>43841</v>
      </c>
      <c r="B1838">
        <f>SUMIFS(user_list!O:O,user_list!F:F,"&lt;="&amp;A1838,user_list!G:G,"&gt;="&amp;A1838)</f>
        <v>3.0204486331569664</v>
      </c>
      <c r="C1838">
        <f>SUMIFS(user_list!P:P,user_list!F:F,"&lt;="&amp;A1838,user_list!G:G,"&gt;="&amp;A1838)</f>
        <v>7.6468253968253954</v>
      </c>
      <c r="D1838">
        <f>SUMIFS(user_list!O:O,user_list!F:F,"&lt;="&amp;A1838,user_list!G:G,"&gt;="&amp;A1838,user_list!I:I,days!G1838)+SUMIFS(user_list!O:O,user_list!F:F,"&lt;="&amp;A1838,user_list!G:G,"&gt;="&amp;A1838,user_list!I:I,days!G1838-1)</f>
        <v>1.8809523809523809</v>
      </c>
      <c r="E1838" s="26">
        <f>COUNTIF(user_list!G:G,A1838)</f>
        <v>0</v>
      </c>
      <c r="F1838" s="48">
        <f t="shared" si="56"/>
        <v>1</v>
      </c>
      <c r="G1838" s="48">
        <f t="shared" si="57"/>
        <v>2020</v>
      </c>
    </row>
    <row r="1839" spans="1:7" x14ac:dyDescent="0.3">
      <c r="A1839" s="51">
        <v>43842</v>
      </c>
      <c r="B1839">
        <f>SUMIFS(user_list!O:O,user_list!F:F,"&lt;="&amp;A1839,user_list!G:G,"&gt;="&amp;A1839)</f>
        <v>3.0204486331569664</v>
      </c>
      <c r="C1839">
        <f>SUMIFS(user_list!P:P,user_list!F:F,"&lt;="&amp;A1839,user_list!G:G,"&gt;="&amp;A1839)</f>
        <v>7.6468253968253954</v>
      </c>
      <c r="D1839">
        <f>SUMIFS(user_list!O:O,user_list!F:F,"&lt;="&amp;A1839,user_list!G:G,"&gt;="&amp;A1839,user_list!I:I,days!G1839)+SUMIFS(user_list!O:O,user_list!F:F,"&lt;="&amp;A1839,user_list!G:G,"&gt;="&amp;A1839,user_list!I:I,days!G1839-1)</f>
        <v>1.8809523809523809</v>
      </c>
      <c r="E1839" s="26">
        <f>COUNTIF(user_list!G:G,A1839)</f>
        <v>0</v>
      </c>
      <c r="F1839" s="48">
        <f t="shared" si="56"/>
        <v>1</v>
      </c>
      <c r="G1839" s="48">
        <f t="shared" si="57"/>
        <v>2020</v>
      </c>
    </row>
    <row r="1840" spans="1:7" x14ac:dyDescent="0.3">
      <c r="A1840" s="51">
        <v>43843</v>
      </c>
      <c r="B1840">
        <f>SUMIFS(user_list!O:O,user_list!F:F,"&lt;="&amp;A1840,user_list!G:G,"&gt;="&amp;A1840)</f>
        <v>3.0204486331569664</v>
      </c>
      <c r="C1840">
        <f>SUMIFS(user_list!P:P,user_list!F:F,"&lt;="&amp;A1840,user_list!G:G,"&gt;="&amp;A1840)</f>
        <v>7.6468253968253954</v>
      </c>
      <c r="D1840">
        <f>SUMIFS(user_list!O:O,user_list!F:F,"&lt;="&amp;A1840,user_list!G:G,"&gt;="&amp;A1840,user_list!I:I,days!G1840)+SUMIFS(user_list!O:O,user_list!F:F,"&lt;="&amp;A1840,user_list!G:G,"&gt;="&amp;A1840,user_list!I:I,days!G1840-1)</f>
        <v>1.8809523809523809</v>
      </c>
      <c r="E1840" s="26">
        <f>COUNTIF(user_list!G:G,A1840)</f>
        <v>0</v>
      </c>
      <c r="F1840" s="48">
        <f t="shared" si="56"/>
        <v>1</v>
      </c>
      <c r="G1840" s="48">
        <f t="shared" si="57"/>
        <v>2020</v>
      </c>
    </row>
    <row r="1841" spans="1:7" x14ac:dyDescent="0.3">
      <c r="A1841" s="51">
        <v>43844</v>
      </c>
      <c r="B1841">
        <f>SUMIFS(user_list!O:O,user_list!F:F,"&lt;="&amp;A1841,user_list!G:G,"&gt;="&amp;A1841)</f>
        <v>3.0204486331569664</v>
      </c>
      <c r="C1841">
        <f>SUMIFS(user_list!P:P,user_list!F:F,"&lt;="&amp;A1841,user_list!G:G,"&gt;="&amp;A1841)</f>
        <v>7.6468253968253954</v>
      </c>
      <c r="D1841">
        <f>SUMIFS(user_list!O:O,user_list!F:F,"&lt;="&amp;A1841,user_list!G:G,"&gt;="&amp;A1841,user_list!I:I,days!G1841)+SUMIFS(user_list!O:O,user_list!F:F,"&lt;="&amp;A1841,user_list!G:G,"&gt;="&amp;A1841,user_list!I:I,days!G1841-1)</f>
        <v>1.8809523809523809</v>
      </c>
      <c r="E1841" s="26">
        <f>COUNTIF(user_list!G:G,A1841)</f>
        <v>1</v>
      </c>
      <c r="F1841" s="48">
        <f t="shared" si="56"/>
        <v>1</v>
      </c>
      <c r="G1841" s="48">
        <f t="shared" si="57"/>
        <v>2020</v>
      </c>
    </row>
    <row r="1842" spans="1:7" x14ac:dyDescent="0.3">
      <c r="A1842" s="51">
        <v>43845</v>
      </c>
      <c r="B1842">
        <f>SUMIFS(user_list!O:O,user_list!F:F,"&lt;="&amp;A1842,user_list!G:G,"&gt;="&amp;A1842)</f>
        <v>1.8204486331569667</v>
      </c>
      <c r="C1842">
        <f>SUMIFS(user_list!P:P,user_list!F:F,"&lt;="&amp;A1842,user_list!G:G,"&gt;="&amp;A1842)</f>
        <v>4.6468253968253954</v>
      </c>
      <c r="D1842">
        <f>SUMIFS(user_list!O:O,user_list!F:F,"&lt;="&amp;A1842,user_list!G:G,"&gt;="&amp;A1842,user_list!I:I,days!G1842)+SUMIFS(user_list!O:O,user_list!F:F,"&lt;="&amp;A1842,user_list!G:G,"&gt;="&amp;A1842,user_list!I:I,days!G1842-1)</f>
        <v>0.68095238095238098</v>
      </c>
      <c r="E1842" s="26">
        <f>COUNTIF(user_list!G:G,A1842)</f>
        <v>1</v>
      </c>
      <c r="F1842" s="48">
        <f t="shared" si="56"/>
        <v>1</v>
      </c>
      <c r="G1842" s="48">
        <f t="shared" si="57"/>
        <v>2020</v>
      </c>
    </row>
    <row r="1843" spans="1:7" x14ac:dyDescent="0.3">
      <c r="A1843" s="51">
        <v>43846</v>
      </c>
      <c r="B1843">
        <f>SUMIFS(user_list!O:O,user_list!F:F,"&lt;="&amp;A1843,user_list!G:G,"&gt;="&amp;A1843)</f>
        <v>1.255109126984127</v>
      </c>
      <c r="C1843">
        <f>SUMIFS(user_list!P:P,user_list!F:F,"&lt;="&amp;A1843,user_list!G:G,"&gt;="&amp;A1843)</f>
        <v>3.2023809523809517</v>
      </c>
      <c r="D1843">
        <f>SUMIFS(user_list!O:O,user_list!F:F,"&lt;="&amp;A1843,user_list!G:G,"&gt;="&amp;A1843,user_list!I:I,days!G1843)+SUMIFS(user_list!O:O,user_list!F:F,"&lt;="&amp;A1843,user_list!G:G,"&gt;="&amp;A1843,user_list!I:I,days!G1843-1)</f>
        <v>0.68095238095238098</v>
      </c>
      <c r="E1843" s="26">
        <f>COUNTIF(user_list!G:G,A1843)</f>
        <v>0</v>
      </c>
      <c r="F1843" s="48">
        <f t="shared" si="56"/>
        <v>1</v>
      </c>
      <c r="G1843" s="48">
        <f t="shared" si="57"/>
        <v>2020</v>
      </c>
    </row>
    <row r="1844" spans="1:7" x14ac:dyDescent="0.3">
      <c r="A1844" s="51">
        <v>43847</v>
      </c>
      <c r="B1844">
        <f>SUMIFS(user_list!O:O,user_list!F:F,"&lt;="&amp;A1844,user_list!G:G,"&gt;="&amp;A1844)</f>
        <v>1.8151091269841269</v>
      </c>
      <c r="C1844">
        <f>SUMIFS(user_list!P:P,user_list!F:F,"&lt;="&amp;A1844,user_list!G:G,"&gt;="&amp;A1844)</f>
        <v>4.4023809523809518</v>
      </c>
      <c r="D1844">
        <f>SUMIFS(user_list!O:O,user_list!F:F,"&lt;="&amp;A1844,user_list!G:G,"&gt;="&amp;A1844,user_list!I:I,days!G1844)+SUMIFS(user_list!O:O,user_list!F:F,"&lt;="&amp;A1844,user_list!G:G,"&gt;="&amp;A1844,user_list!I:I,days!G1844-1)</f>
        <v>1.2409523809523808</v>
      </c>
      <c r="E1844" s="26">
        <f>COUNTIF(user_list!G:G,A1844)</f>
        <v>0</v>
      </c>
      <c r="F1844" s="48">
        <f t="shared" si="56"/>
        <v>1</v>
      </c>
      <c r="G1844" s="48">
        <f t="shared" si="57"/>
        <v>2020</v>
      </c>
    </row>
    <row r="1845" spans="1:7" x14ac:dyDescent="0.3">
      <c r="A1845" s="51">
        <v>43848</v>
      </c>
      <c r="B1845">
        <f>SUMIFS(user_list!O:O,user_list!F:F,"&lt;="&amp;A1845,user_list!G:G,"&gt;="&amp;A1845)</f>
        <v>1.8785237611304684</v>
      </c>
      <c r="C1845">
        <f>SUMIFS(user_list!P:P,user_list!F:F,"&lt;="&amp;A1845,user_list!G:G,"&gt;="&amp;A1845)</f>
        <v>5.3536004645760737</v>
      </c>
      <c r="D1845">
        <f>SUMIFS(user_list!O:O,user_list!F:F,"&lt;="&amp;A1845,user_list!G:G,"&gt;="&amp;A1845,user_list!I:I,days!G1845)+SUMIFS(user_list!O:O,user_list!F:F,"&lt;="&amp;A1845,user_list!G:G,"&gt;="&amp;A1845,user_list!I:I,days!G1845-1)</f>
        <v>1.2409523809523808</v>
      </c>
      <c r="E1845" s="26">
        <f>COUNTIF(user_list!G:G,A1845)</f>
        <v>0</v>
      </c>
      <c r="F1845" s="48">
        <f t="shared" si="56"/>
        <v>1</v>
      </c>
      <c r="G1845" s="48">
        <f t="shared" si="57"/>
        <v>2020</v>
      </c>
    </row>
    <row r="1846" spans="1:7" x14ac:dyDescent="0.3">
      <c r="A1846" s="51">
        <v>43849</v>
      </c>
      <c r="B1846">
        <f>SUMIFS(user_list!O:O,user_list!F:F,"&lt;="&amp;A1846,user_list!G:G,"&gt;="&amp;A1846)</f>
        <v>1.8785237611304684</v>
      </c>
      <c r="C1846">
        <f>SUMIFS(user_list!P:P,user_list!F:F,"&lt;="&amp;A1846,user_list!G:G,"&gt;="&amp;A1846)</f>
        <v>5.3536004645760737</v>
      </c>
      <c r="D1846">
        <f>SUMIFS(user_list!O:O,user_list!F:F,"&lt;="&amp;A1846,user_list!G:G,"&gt;="&amp;A1846,user_list!I:I,days!G1846)+SUMIFS(user_list!O:O,user_list!F:F,"&lt;="&amp;A1846,user_list!G:G,"&gt;="&amp;A1846,user_list!I:I,days!G1846-1)</f>
        <v>1.2409523809523808</v>
      </c>
      <c r="E1846" s="26">
        <f>COUNTIF(user_list!G:G,A1846)</f>
        <v>0</v>
      </c>
      <c r="F1846" s="48">
        <f t="shared" si="56"/>
        <v>1</v>
      </c>
      <c r="G1846" s="48">
        <f t="shared" si="57"/>
        <v>2020</v>
      </c>
    </row>
    <row r="1847" spans="1:7" x14ac:dyDescent="0.3">
      <c r="A1847" s="51">
        <v>43850</v>
      </c>
      <c r="B1847">
        <f>SUMIFS(user_list!O:O,user_list!F:F,"&lt;="&amp;A1847,user_list!G:G,"&gt;="&amp;A1847)</f>
        <v>1.8785237611304684</v>
      </c>
      <c r="C1847">
        <f>SUMIFS(user_list!P:P,user_list!F:F,"&lt;="&amp;A1847,user_list!G:G,"&gt;="&amp;A1847)</f>
        <v>5.3536004645760737</v>
      </c>
      <c r="D1847">
        <f>SUMIFS(user_list!O:O,user_list!F:F,"&lt;="&amp;A1847,user_list!G:G,"&gt;="&amp;A1847,user_list!I:I,days!G1847)+SUMIFS(user_list!O:O,user_list!F:F,"&lt;="&amp;A1847,user_list!G:G,"&gt;="&amp;A1847,user_list!I:I,days!G1847-1)</f>
        <v>1.2409523809523808</v>
      </c>
      <c r="E1847" s="26">
        <f>COUNTIF(user_list!G:G,A1847)</f>
        <v>0</v>
      </c>
      <c r="F1847" s="48">
        <f t="shared" si="56"/>
        <v>1</v>
      </c>
      <c r="G1847" s="48">
        <f t="shared" si="57"/>
        <v>2020</v>
      </c>
    </row>
    <row r="1848" spans="1:7" x14ac:dyDescent="0.3">
      <c r="A1848" s="51">
        <v>43851</v>
      </c>
      <c r="B1848">
        <f>SUMIFS(user_list!O:O,user_list!F:F,"&lt;="&amp;A1848,user_list!G:G,"&gt;="&amp;A1848)</f>
        <v>2.0385237611304685</v>
      </c>
      <c r="C1848">
        <f>SUMIFS(user_list!P:P,user_list!F:F,"&lt;="&amp;A1848,user_list!G:G,"&gt;="&amp;A1848)</f>
        <v>5.7536004645760741</v>
      </c>
      <c r="D1848">
        <f>SUMIFS(user_list!O:O,user_list!F:F,"&lt;="&amp;A1848,user_list!G:G,"&gt;="&amp;A1848,user_list!I:I,days!G1848)+SUMIFS(user_list!O:O,user_list!F:F,"&lt;="&amp;A1848,user_list!G:G,"&gt;="&amp;A1848,user_list!I:I,days!G1848-1)</f>
        <v>1.2409523809523808</v>
      </c>
      <c r="E1848" s="26">
        <f>COUNTIF(user_list!G:G,A1848)</f>
        <v>1</v>
      </c>
      <c r="F1848" s="48">
        <f t="shared" si="56"/>
        <v>1</v>
      </c>
      <c r="G1848" s="48">
        <f t="shared" si="57"/>
        <v>2020</v>
      </c>
    </row>
    <row r="1849" spans="1:7" x14ac:dyDescent="0.3">
      <c r="A1849" s="51">
        <v>43852</v>
      </c>
      <c r="B1849">
        <f>SUMIFS(user_list!O:O,user_list!F:F,"&lt;="&amp;A1849,user_list!G:G,"&gt;="&amp;A1849)</f>
        <v>1.3575713801780875</v>
      </c>
      <c r="C1849">
        <f>SUMIFS(user_list!P:P,user_list!F:F,"&lt;="&amp;A1849,user_list!G:G,"&gt;="&amp;A1849)</f>
        <v>4.0393147502903597</v>
      </c>
      <c r="D1849">
        <f>SUMIFS(user_list!O:O,user_list!F:F,"&lt;="&amp;A1849,user_list!G:G,"&gt;="&amp;A1849,user_list!I:I,days!G1849)+SUMIFS(user_list!O:O,user_list!F:F,"&lt;="&amp;A1849,user_list!G:G,"&gt;="&amp;A1849,user_list!I:I,days!G1849-1)</f>
        <v>0.55999999999999994</v>
      </c>
      <c r="E1849" s="26">
        <f>COUNTIF(user_list!G:G,A1849)</f>
        <v>0</v>
      </c>
      <c r="F1849" s="48">
        <f t="shared" si="56"/>
        <v>1</v>
      </c>
      <c r="G1849" s="48">
        <f t="shared" si="57"/>
        <v>2020</v>
      </c>
    </row>
    <row r="1850" spans="1:7" x14ac:dyDescent="0.3">
      <c r="A1850" s="51">
        <v>43853</v>
      </c>
      <c r="B1850">
        <f>SUMIFS(user_list!O:O,user_list!F:F,"&lt;="&amp;A1850,user_list!G:G,"&gt;="&amp;A1850)</f>
        <v>1.3575713801780875</v>
      </c>
      <c r="C1850">
        <f>SUMIFS(user_list!P:P,user_list!F:F,"&lt;="&amp;A1850,user_list!G:G,"&gt;="&amp;A1850)</f>
        <v>4.0393147502903597</v>
      </c>
      <c r="D1850">
        <f>SUMIFS(user_list!O:O,user_list!F:F,"&lt;="&amp;A1850,user_list!G:G,"&gt;="&amp;A1850,user_list!I:I,days!G1850)+SUMIFS(user_list!O:O,user_list!F:F,"&lt;="&amp;A1850,user_list!G:G,"&gt;="&amp;A1850,user_list!I:I,days!G1850-1)</f>
        <v>0.55999999999999994</v>
      </c>
      <c r="E1850" s="26">
        <f>COUNTIF(user_list!G:G,A1850)</f>
        <v>0</v>
      </c>
      <c r="F1850" s="48">
        <f t="shared" si="56"/>
        <v>1</v>
      </c>
      <c r="G1850" s="48">
        <f t="shared" si="57"/>
        <v>2020</v>
      </c>
    </row>
    <row r="1851" spans="1:7" x14ac:dyDescent="0.3">
      <c r="A1851" s="51">
        <v>43854</v>
      </c>
      <c r="B1851">
        <f>SUMIFS(user_list!O:O,user_list!F:F,"&lt;="&amp;A1851,user_list!G:G,"&gt;="&amp;A1851)</f>
        <v>1.3575713801780875</v>
      </c>
      <c r="C1851">
        <f>SUMIFS(user_list!P:P,user_list!F:F,"&lt;="&amp;A1851,user_list!G:G,"&gt;="&amp;A1851)</f>
        <v>4.0393147502903597</v>
      </c>
      <c r="D1851">
        <f>SUMIFS(user_list!O:O,user_list!F:F,"&lt;="&amp;A1851,user_list!G:G,"&gt;="&amp;A1851,user_list!I:I,days!G1851)+SUMIFS(user_list!O:O,user_list!F:F,"&lt;="&amp;A1851,user_list!G:G,"&gt;="&amp;A1851,user_list!I:I,days!G1851-1)</f>
        <v>0.55999999999999994</v>
      </c>
      <c r="E1851" s="26">
        <f>COUNTIF(user_list!G:G,A1851)</f>
        <v>0</v>
      </c>
      <c r="F1851" s="48">
        <f t="shared" si="56"/>
        <v>1</v>
      </c>
      <c r="G1851" s="48">
        <f t="shared" si="57"/>
        <v>2020</v>
      </c>
    </row>
    <row r="1852" spans="1:7" x14ac:dyDescent="0.3">
      <c r="A1852" s="51">
        <v>43855</v>
      </c>
      <c r="B1852">
        <f>SUMIFS(user_list!O:O,user_list!F:F,"&lt;="&amp;A1852,user_list!G:G,"&gt;="&amp;A1852)</f>
        <v>1.3575713801780875</v>
      </c>
      <c r="C1852">
        <f>SUMIFS(user_list!P:P,user_list!F:F,"&lt;="&amp;A1852,user_list!G:G,"&gt;="&amp;A1852)</f>
        <v>4.0393147502903597</v>
      </c>
      <c r="D1852">
        <f>SUMIFS(user_list!O:O,user_list!F:F,"&lt;="&amp;A1852,user_list!G:G,"&gt;="&amp;A1852,user_list!I:I,days!G1852)+SUMIFS(user_list!O:O,user_list!F:F,"&lt;="&amp;A1852,user_list!G:G,"&gt;="&amp;A1852,user_list!I:I,days!G1852-1)</f>
        <v>0.55999999999999994</v>
      </c>
      <c r="E1852" s="26">
        <f>COUNTIF(user_list!G:G,A1852)</f>
        <v>0</v>
      </c>
      <c r="F1852" s="48">
        <f t="shared" si="56"/>
        <v>1</v>
      </c>
      <c r="G1852" s="48">
        <f t="shared" si="57"/>
        <v>2020</v>
      </c>
    </row>
    <row r="1853" spans="1:7" x14ac:dyDescent="0.3">
      <c r="A1853" s="51">
        <v>43856</v>
      </c>
      <c r="B1853">
        <f>SUMIFS(user_list!O:O,user_list!F:F,"&lt;="&amp;A1853,user_list!G:G,"&gt;="&amp;A1853)</f>
        <v>1.3575713801780875</v>
      </c>
      <c r="C1853">
        <f>SUMIFS(user_list!P:P,user_list!F:F,"&lt;="&amp;A1853,user_list!G:G,"&gt;="&amp;A1853)</f>
        <v>4.0393147502903597</v>
      </c>
      <c r="D1853">
        <f>SUMIFS(user_list!O:O,user_list!F:F,"&lt;="&amp;A1853,user_list!G:G,"&gt;="&amp;A1853,user_list!I:I,days!G1853)+SUMIFS(user_list!O:O,user_list!F:F,"&lt;="&amp;A1853,user_list!G:G,"&gt;="&amp;A1853,user_list!I:I,days!G1853-1)</f>
        <v>0.55999999999999994</v>
      </c>
      <c r="E1853" s="26">
        <f>COUNTIF(user_list!G:G,A1853)</f>
        <v>1</v>
      </c>
      <c r="F1853" s="48">
        <f t="shared" si="56"/>
        <v>1</v>
      </c>
      <c r="G1853" s="48">
        <f t="shared" si="57"/>
        <v>2020</v>
      </c>
    </row>
    <row r="1854" spans="1:7" x14ac:dyDescent="0.3">
      <c r="A1854" s="51">
        <v>43857</v>
      </c>
      <c r="B1854">
        <f>SUMIFS(user_list!O:O,user_list!F:F,"&lt;="&amp;A1854,user_list!G:G,"&gt;="&amp;A1854)</f>
        <v>2.3720158246225322</v>
      </c>
      <c r="C1854">
        <f>SUMIFS(user_list!P:P,user_list!F:F,"&lt;="&amp;A1854,user_list!G:G,"&gt;="&amp;A1854)</f>
        <v>6.8393147502903604</v>
      </c>
      <c r="D1854">
        <f>SUMIFS(user_list!O:O,user_list!F:F,"&lt;="&amp;A1854,user_list!G:G,"&gt;="&amp;A1854,user_list!I:I,days!G1854)+SUMIFS(user_list!O:O,user_list!F:F,"&lt;="&amp;A1854,user_list!G:G,"&gt;="&amp;A1854,user_list!I:I,days!G1854-1)</f>
        <v>1.574444444444445</v>
      </c>
      <c r="E1854" s="26">
        <f>COUNTIF(user_list!G:G,A1854)</f>
        <v>0</v>
      </c>
      <c r="F1854" s="48">
        <f t="shared" si="56"/>
        <v>1</v>
      </c>
      <c r="G1854" s="48">
        <f t="shared" si="57"/>
        <v>2020</v>
      </c>
    </row>
    <row r="1855" spans="1:7" x14ac:dyDescent="0.3">
      <c r="A1855" s="51">
        <v>43858</v>
      </c>
      <c r="B1855">
        <f>SUMIFS(user_list!O:O,user_list!F:F,"&lt;="&amp;A1855,user_list!G:G,"&gt;="&amp;A1855)</f>
        <v>2.3720158246225322</v>
      </c>
      <c r="C1855">
        <f>SUMIFS(user_list!P:P,user_list!F:F,"&lt;="&amp;A1855,user_list!G:G,"&gt;="&amp;A1855)</f>
        <v>6.8393147502903604</v>
      </c>
      <c r="D1855">
        <f>SUMIFS(user_list!O:O,user_list!F:F,"&lt;="&amp;A1855,user_list!G:G,"&gt;="&amp;A1855,user_list!I:I,days!G1855)+SUMIFS(user_list!O:O,user_list!F:F,"&lt;="&amp;A1855,user_list!G:G,"&gt;="&amp;A1855,user_list!I:I,days!G1855-1)</f>
        <v>1.574444444444445</v>
      </c>
      <c r="E1855" s="26">
        <f>COUNTIF(user_list!G:G,A1855)</f>
        <v>0</v>
      </c>
      <c r="F1855" s="48">
        <f t="shared" si="56"/>
        <v>1</v>
      </c>
      <c r="G1855" s="48">
        <f t="shared" si="57"/>
        <v>2020</v>
      </c>
    </row>
    <row r="1856" spans="1:7" x14ac:dyDescent="0.3">
      <c r="A1856" s="51">
        <v>43859</v>
      </c>
      <c r="B1856">
        <f>SUMIFS(user_list!O:O,user_list!F:F,"&lt;="&amp;A1856,user_list!G:G,"&gt;="&amp;A1856)</f>
        <v>2.3720158246225322</v>
      </c>
      <c r="C1856">
        <f>SUMIFS(user_list!P:P,user_list!F:F,"&lt;="&amp;A1856,user_list!G:G,"&gt;="&amp;A1856)</f>
        <v>6.8393147502903604</v>
      </c>
      <c r="D1856">
        <f>SUMIFS(user_list!O:O,user_list!F:F,"&lt;="&amp;A1856,user_list!G:G,"&gt;="&amp;A1856,user_list!I:I,days!G1856)+SUMIFS(user_list!O:O,user_list!F:F,"&lt;="&amp;A1856,user_list!G:G,"&gt;="&amp;A1856,user_list!I:I,days!G1856-1)</f>
        <v>1.574444444444445</v>
      </c>
      <c r="E1856" s="26">
        <f>COUNTIF(user_list!G:G,A1856)</f>
        <v>1</v>
      </c>
      <c r="F1856" s="48">
        <f t="shared" si="56"/>
        <v>1</v>
      </c>
      <c r="G1856" s="48">
        <f t="shared" si="57"/>
        <v>2020</v>
      </c>
    </row>
    <row r="1857" spans="1:7" x14ac:dyDescent="0.3">
      <c r="A1857" s="51">
        <v>43860</v>
      </c>
      <c r="B1857">
        <f>SUMIFS(user_list!O:O,user_list!F:F,"&lt;="&amp;A1857,user_list!G:G,"&gt;="&amp;A1857)</f>
        <v>1.3934047135114209</v>
      </c>
      <c r="C1857">
        <f>SUMIFS(user_list!P:P,user_list!F:F,"&lt;="&amp;A1857,user_list!G:G,"&gt;="&amp;A1857)</f>
        <v>4.4107433217189307</v>
      </c>
      <c r="D1857">
        <f>SUMIFS(user_list!O:O,user_list!F:F,"&lt;="&amp;A1857,user_list!G:G,"&gt;="&amp;A1857,user_list!I:I,days!G1857)+SUMIFS(user_list!O:O,user_list!F:F,"&lt;="&amp;A1857,user_list!G:G,"&gt;="&amp;A1857,user_list!I:I,days!G1857-1)</f>
        <v>0.59583333333333333</v>
      </c>
      <c r="E1857" s="26">
        <f>COUNTIF(user_list!G:G,A1857)</f>
        <v>1</v>
      </c>
      <c r="F1857" s="48">
        <f t="shared" si="56"/>
        <v>1</v>
      </c>
      <c r="G1857" s="48">
        <f t="shared" si="57"/>
        <v>2020</v>
      </c>
    </row>
    <row r="1858" spans="1:7" x14ac:dyDescent="0.3">
      <c r="A1858" s="51">
        <v>43861</v>
      </c>
      <c r="B1858">
        <f>SUMIFS(user_list!O:O,user_list!F:F,"&lt;="&amp;A1858,user_list!G:G,"&gt;="&amp;A1858)</f>
        <v>0.81924796747967488</v>
      </c>
      <c r="C1858">
        <f>SUMIFS(user_list!P:P,user_list!F:F,"&lt;="&amp;A1858,user_list!G:G,"&gt;="&amp;A1858)</f>
        <v>2.922648083623693</v>
      </c>
      <c r="D1858">
        <f>SUMIFS(user_list!O:O,user_list!F:F,"&lt;="&amp;A1858,user_list!G:G,"&gt;="&amp;A1858,user_list!I:I,days!G1858)+SUMIFS(user_list!O:O,user_list!F:F,"&lt;="&amp;A1858,user_list!G:G,"&gt;="&amp;A1858,user_list!I:I,days!G1858-1)</f>
        <v>0.59583333333333333</v>
      </c>
      <c r="E1858" s="26">
        <f>COUNTIF(user_list!G:G,A1858)</f>
        <v>0</v>
      </c>
      <c r="F1858" s="48">
        <f t="shared" ref="F1858:F1921" si="58">MONTH(A1858)</f>
        <v>1</v>
      </c>
      <c r="G1858" s="48">
        <f t="shared" ref="G1858:G1921" si="59">YEAR(A1858)</f>
        <v>2020</v>
      </c>
    </row>
    <row r="1859" spans="1:7" x14ac:dyDescent="0.3">
      <c r="A1859" s="51">
        <v>43862</v>
      </c>
      <c r="B1859">
        <f>SUMIFS(user_list!O:O,user_list!F:F,"&lt;="&amp;A1859,user_list!G:G,"&gt;="&amp;A1859)</f>
        <v>0.81924796747967488</v>
      </c>
      <c r="C1859">
        <f>SUMIFS(user_list!P:P,user_list!F:F,"&lt;="&amp;A1859,user_list!G:G,"&gt;="&amp;A1859)</f>
        <v>2.922648083623693</v>
      </c>
      <c r="D1859">
        <f>SUMIFS(user_list!O:O,user_list!F:F,"&lt;="&amp;A1859,user_list!G:G,"&gt;="&amp;A1859,user_list!I:I,days!G1859)+SUMIFS(user_list!O:O,user_list!F:F,"&lt;="&amp;A1859,user_list!G:G,"&gt;="&amp;A1859,user_list!I:I,days!G1859-1)</f>
        <v>0.59583333333333333</v>
      </c>
      <c r="E1859" s="26">
        <f>COUNTIF(user_list!G:G,A1859)</f>
        <v>0</v>
      </c>
      <c r="F1859" s="48">
        <f t="shared" si="58"/>
        <v>2</v>
      </c>
      <c r="G1859" s="48">
        <f t="shared" si="59"/>
        <v>2020</v>
      </c>
    </row>
    <row r="1860" spans="1:7" x14ac:dyDescent="0.3">
      <c r="A1860" s="51">
        <v>43863</v>
      </c>
      <c r="B1860">
        <f>SUMIFS(user_list!O:O,user_list!F:F,"&lt;="&amp;A1860,user_list!G:G,"&gt;="&amp;A1860)</f>
        <v>0.81924796747967488</v>
      </c>
      <c r="C1860">
        <f>SUMIFS(user_list!P:P,user_list!F:F,"&lt;="&amp;A1860,user_list!G:G,"&gt;="&amp;A1860)</f>
        <v>2.922648083623693</v>
      </c>
      <c r="D1860">
        <f>SUMIFS(user_list!O:O,user_list!F:F,"&lt;="&amp;A1860,user_list!G:G,"&gt;="&amp;A1860,user_list!I:I,days!G1860)+SUMIFS(user_list!O:O,user_list!F:F,"&lt;="&amp;A1860,user_list!G:G,"&gt;="&amp;A1860,user_list!I:I,days!G1860-1)</f>
        <v>0.59583333333333333</v>
      </c>
      <c r="E1860" s="26">
        <f>COUNTIF(user_list!G:G,A1860)</f>
        <v>0</v>
      </c>
      <c r="F1860" s="48">
        <f t="shared" si="58"/>
        <v>2</v>
      </c>
      <c r="G1860" s="48">
        <f t="shared" si="59"/>
        <v>2020</v>
      </c>
    </row>
    <row r="1861" spans="1:7" x14ac:dyDescent="0.3">
      <c r="A1861" s="51">
        <v>43864</v>
      </c>
      <c r="B1861">
        <f>SUMIFS(user_list!O:O,user_list!F:F,"&lt;="&amp;A1861,user_list!G:G,"&gt;="&amp;A1861)</f>
        <v>0.81924796747967488</v>
      </c>
      <c r="C1861">
        <f>SUMIFS(user_list!P:P,user_list!F:F,"&lt;="&amp;A1861,user_list!G:G,"&gt;="&amp;A1861)</f>
        <v>2.922648083623693</v>
      </c>
      <c r="D1861">
        <f>SUMIFS(user_list!O:O,user_list!F:F,"&lt;="&amp;A1861,user_list!G:G,"&gt;="&amp;A1861,user_list!I:I,days!G1861)+SUMIFS(user_list!O:O,user_list!F:F,"&lt;="&amp;A1861,user_list!G:G,"&gt;="&amp;A1861,user_list!I:I,days!G1861-1)</f>
        <v>0.59583333333333333</v>
      </c>
      <c r="E1861" s="26">
        <f>COUNTIF(user_list!G:G,A1861)</f>
        <v>0</v>
      </c>
      <c r="F1861" s="48">
        <f t="shared" si="58"/>
        <v>2</v>
      </c>
      <c r="G1861" s="48">
        <f t="shared" si="59"/>
        <v>2020</v>
      </c>
    </row>
    <row r="1862" spans="1:7" x14ac:dyDescent="0.3">
      <c r="A1862" s="51">
        <v>43865</v>
      </c>
      <c r="B1862">
        <f>SUMIFS(user_list!O:O,user_list!F:F,"&lt;="&amp;A1862,user_list!G:G,"&gt;="&amp;A1862)</f>
        <v>0.81924796747967488</v>
      </c>
      <c r="C1862">
        <f>SUMIFS(user_list!P:P,user_list!F:F,"&lt;="&amp;A1862,user_list!G:G,"&gt;="&amp;A1862)</f>
        <v>2.922648083623693</v>
      </c>
      <c r="D1862">
        <f>SUMIFS(user_list!O:O,user_list!F:F,"&lt;="&amp;A1862,user_list!G:G,"&gt;="&amp;A1862,user_list!I:I,days!G1862)+SUMIFS(user_list!O:O,user_list!F:F,"&lt;="&amp;A1862,user_list!G:G,"&gt;="&amp;A1862,user_list!I:I,days!G1862-1)</f>
        <v>0.59583333333333333</v>
      </c>
      <c r="E1862" s="26">
        <f>COUNTIF(user_list!G:G,A1862)</f>
        <v>0</v>
      </c>
      <c r="F1862" s="48">
        <f t="shared" si="58"/>
        <v>2</v>
      </c>
      <c r="G1862" s="48">
        <f t="shared" si="59"/>
        <v>2020</v>
      </c>
    </row>
    <row r="1863" spans="1:7" x14ac:dyDescent="0.3">
      <c r="A1863" s="51">
        <v>43866</v>
      </c>
      <c r="B1863">
        <f>SUMIFS(user_list!O:O,user_list!F:F,"&lt;="&amp;A1863,user_list!G:G,"&gt;="&amp;A1863)</f>
        <v>0.81924796747967488</v>
      </c>
      <c r="C1863">
        <f>SUMIFS(user_list!P:P,user_list!F:F,"&lt;="&amp;A1863,user_list!G:G,"&gt;="&amp;A1863)</f>
        <v>2.922648083623693</v>
      </c>
      <c r="D1863">
        <f>SUMIFS(user_list!O:O,user_list!F:F,"&lt;="&amp;A1863,user_list!G:G,"&gt;="&amp;A1863,user_list!I:I,days!G1863)+SUMIFS(user_list!O:O,user_list!F:F,"&lt;="&amp;A1863,user_list!G:G,"&gt;="&amp;A1863,user_list!I:I,days!G1863-1)</f>
        <v>0.59583333333333333</v>
      </c>
      <c r="E1863" s="26">
        <f>COUNTIF(user_list!G:G,A1863)</f>
        <v>1</v>
      </c>
      <c r="F1863" s="48">
        <f t="shared" si="58"/>
        <v>2</v>
      </c>
      <c r="G1863" s="48">
        <f t="shared" si="59"/>
        <v>2020</v>
      </c>
    </row>
    <row r="1864" spans="1:7" x14ac:dyDescent="0.3">
      <c r="A1864" s="51">
        <v>43867</v>
      </c>
      <c r="B1864">
        <f>SUMIFS(user_list!O:O,user_list!F:F,"&lt;="&amp;A1864,user_list!G:G,"&gt;="&amp;A1864)</f>
        <v>0.32776246023329797</v>
      </c>
      <c r="C1864">
        <f>SUMIFS(user_list!P:P,user_list!F:F,"&lt;="&amp;A1864,user_list!G:G,"&gt;="&amp;A1864)</f>
        <v>1.6120890774125132</v>
      </c>
      <c r="D1864">
        <f>SUMIFS(user_list!O:O,user_list!F:F,"&lt;="&amp;A1864,user_list!G:G,"&gt;="&amp;A1864,user_list!I:I,days!G1864)+SUMIFS(user_list!O:O,user_list!F:F,"&lt;="&amp;A1864,user_list!G:G,"&gt;="&amp;A1864,user_list!I:I,days!G1864-1)</f>
        <v>0.1043478260869565</v>
      </c>
      <c r="E1864" s="26">
        <f>COUNTIF(user_list!G:G,A1864)</f>
        <v>0</v>
      </c>
      <c r="F1864" s="48">
        <f t="shared" si="58"/>
        <v>2</v>
      </c>
      <c r="G1864" s="48">
        <f t="shared" si="59"/>
        <v>2020</v>
      </c>
    </row>
    <row r="1865" spans="1:7" x14ac:dyDescent="0.3">
      <c r="A1865" s="51">
        <v>43868</v>
      </c>
      <c r="B1865">
        <f>SUMIFS(user_list!O:O,user_list!F:F,"&lt;="&amp;A1865,user_list!G:G,"&gt;="&amp;A1865)</f>
        <v>0.32776246023329797</v>
      </c>
      <c r="C1865">
        <f>SUMIFS(user_list!P:P,user_list!F:F,"&lt;="&amp;A1865,user_list!G:G,"&gt;="&amp;A1865)</f>
        <v>1.6120890774125132</v>
      </c>
      <c r="D1865">
        <f>SUMIFS(user_list!O:O,user_list!F:F,"&lt;="&amp;A1865,user_list!G:G,"&gt;="&amp;A1865,user_list!I:I,days!G1865)+SUMIFS(user_list!O:O,user_list!F:F,"&lt;="&amp;A1865,user_list!G:G,"&gt;="&amp;A1865,user_list!I:I,days!G1865-1)</f>
        <v>0.1043478260869565</v>
      </c>
      <c r="E1865" s="26">
        <f>COUNTIF(user_list!G:G,A1865)</f>
        <v>0</v>
      </c>
      <c r="F1865" s="48">
        <f t="shared" si="58"/>
        <v>2</v>
      </c>
      <c r="G1865" s="48">
        <f t="shared" si="59"/>
        <v>2020</v>
      </c>
    </row>
    <row r="1866" spans="1:7" x14ac:dyDescent="0.3">
      <c r="A1866" s="51">
        <v>43869</v>
      </c>
      <c r="B1866">
        <f>SUMIFS(user_list!O:O,user_list!F:F,"&lt;="&amp;A1866,user_list!G:G,"&gt;="&amp;A1866)</f>
        <v>0.32776246023329797</v>
      </c>
      <c r="C1866">
        <f>SUMIFS(user_list!P:P,user_list!F:F,"&lt;="&amp;A1866,user_list!G:G,"&gt;="&amp;A1866)</f>
        <v>1.6120890774125132</v>
      </c>
      <c r="D1866">
        <f>SUMIFS(user_list!O:O,user_list!F:F,"&lt;="&amp;A1866,user_list!G:G,"&gt;="&amp;A1866,user_list!I:I,days!G1866)+SUMIFS(user_list!O:O,user_list!F:F,"&lt;="&amp;A1866,user_list!G:G,"&gt;="&amp;A1866,user_list!I:I,days!G1866-1)</f>
        <v>0.1043478260869565</v>
      </c>
      <c r="E1866" s="26">
        <f>COUNTIF(user_list!G:G,A1866)</f>
        <v>0</v>
      </c>
      <c r="F1866" s="48">
        <f t="shared" si="58"/>
        <v>2</v>
      </c>
      <c r="G1866" s="48">
        <f t="shared" si="59"/>
        <v>2020</v>
      </c>
    </row>
    <row r="1867" spans="1:7" x14ac:dyDescent="0.3">
      <c r="A1867" s="51">
        <v>43870</v>
      </c>
      <c r="B1867">
        <f>SUMIFS(user_list!O:O,user_list!F:F,"&lt;="&amp;A1867,user_list!G:G,"&gt;="&amp;A1867)</f>
        <v>0.32776246023329797</v>
      </c>
      <c r="C1867">
        <f>SUMIFS(user_list!P:P,user_list!F:F,"&lt;="&amp;A1867,user_list!G:G,"&gt;="&amp;A1867)</f>
        <v>1.6120890774125132</v>
      </c>
      <c r="D1867">
        <f>SUMIFS(user_list!O:O,user_list!F:F,"&lt;="&amp;A1867,user_list!G:G,"&gt;="&amp;A1867,user_list!I:I,days!G1867)+SUMIFS(user_list!O:O,user_list!F:F,"&lt;="&amp;A1867,user_list!G:G,"&gt;="&amp;A1867,user_list!I:I,days!G1867-1)</f>
        <v>0.1043478260869565</v>
      </c>
      <c r="E1867" s="26">
        <f>COUNTIF(user_list!G:G,A1867)</f>
        <v>0</v>
      </c>
      <c r="F1867" s="48">
        <f t="shared" si="58"/>
        <v>2</v>
      </c>
      <c r="G1867" s="48">
        <f t="shared" si="59"/>
        <v>2020</v>
      </c>
    </row>
    <row r="1868" spans="1:7" x14ac:dyDescent="0.3">
      <c r="A1868" s="51">
        <v>43871</v>
      </c>
      <c r="B1868">
        <f>SUMIFS(user_list!O:O,user_list!F:F,"&lt;="&amp;A1868,user_list!G:G,"&gt;="&amp;A1868)</f>
        <v>0.32776246023329797</v>
      </c>
      <c r="C1868">
        <f>SUMIFS(user_list!P:P,user_list!F:F,"&lt;="&amp;A1868,user_list!G:G,"&gt;="&amp;A1868)</f>
        <v>1.6120890774125132</v>
      </c>
      <c r="D1868">
        <f>SUMIFS(user_list!O:O,user_list!F:F,"&lt;="&amp;A1868,user_list!G:G,"&gt;="&amp;A1868,user_list!I:I,days!G1868)+SUMIFS(user_list!O:O,user_list!F:F,"&lt;="&amp;A1868,user_list!G:G,"&gt;="&amp;A1868,user_list!I:I,days!G1868-1)</f>
        <v>0.1043478260869565</v>
      </c>
      <c r="E1868" s="26">
        <f>COUNTIF(user_list!G:G,A1868)</f>
        <v>0</v>
      </c>
      <c r="F1868" s="48">
        <f t="shared" si="58"/>
        <v>2</v>
      </c>
      <c r="G1868" s="48">
        <f t="shared" si="59"/>
        <v>2020</v>
      </c>
    </row>
    <row r="1869" spans="1:7" x14ac:dyDescent="0.3">
      <c r="A1869" s="51">
        <v>43872</v>
      </c>
      <c r="B1869">
        <f>SUMIFS(user_list!O:O,user_list!F:F,"&lt;="&amp;A1869,user_list!G:G,"&gt;="&amp;A1869)</f>
        <v>0.32776246023329797</v>
      </c>
      <c r="C1869">
        <f>SUMIFS(user_list!P:P,user_list!F:F,"&lt;="&amp;A1869,user_list!G:G,"&gt;="&amp;A1869)</f>
        <v>1.6120890774125132</v>
      </c>
      <c r="D1869">
        <f>SUMIFS(user_list!O:O,user_list!F:F,"&lt;="&amp;A1869,user_list!G:G,"&gt;="&amp;A1869,user_list!I:I,days!G1869)+SUMIFS(user_list!O:O,user_list!F:F,"&lt;="&amp;A1869,user_list!G:G,"&gt;="&amp;A1869,user_list!I:I,days!G1869-1)</f>
        <v>0.1043478260869565</v>
      </c>
      <c r="E1869" s="26">
        <f>COUNTIF(user_list!G:G,A1869)</f>
        <v>0</v>
      </c>
      <c r="F1869" s="48">
        <f t="shared" si="58"/>
        <v>2</v>
      </c>
      <c r="G1869" s="48">
        <f t="shared" si="59"/>
        <v>2020</v>
      </c>
    </row>
    <row r="1870" spans="1:7" x14ac:dyDescent="0.3">
      <c r="A1870" s="51">
        <v>43873</v>
      </c>
      <c r="B1870">
        <f>SUMIFS(user_list!O:O,user_list!F:F,"&lt;="&amp;A1870,user_list!G:G,"&gt;="&amp;A1870)</f>
        <v>0.32776246023329797</v>
      </c>
      <c r="C1870">
        <f>SUMIFS(user_list!P:P,user_list!F:F,"&lt;="&amp;A1870,user_list!G:G,"&gt;="&amp;A1870)</f>
        <v>1.6120890774125132</v>
      </c>
      <c r="D1870">
        <f>SUMIFS(user_list!O:O,user_list!F:F,"&lt;="&amp;A1870,user_list!G:G,"&gt;="&amp;A1870,user_list!I:I,days!G1870)+SUMIFS(user_list!O:O,user_list!F:F,"&lt;="&amp;A1870,user_list!G:G,"&gt;="&amp;A1870,user_list!I:I,days!G1870-1)</f>
        <v>0.1043478260869565</v>
      </c>
      <c r="E1870" s="26">
        <f>COUNTIF(user_list!G:G,A1870)</f>
        <v>0</v>
      </c>
      <c r="F1870" s="48">
        <f t="shared" si="58"/>
        <v>2</v>
      </c>
      <c r="G1870" s="48">
        <f t="shared" si="59"/>
        <v>2020</v>
      </c>
    </row>
    <row r="1871" spans="1:7" x14ac:dyDescent="0.3">
      <c r="A1871" s="51">
        <v>43874</v>
      </c>
      <c r="B1871">
        <f>SUMIFS(user_list!O:O,user_list!F:F,"&lt;="&amp;A1871,user_list!G:G,"&gt;="&amp;A1871)</f>
        <v>0.32776246023329797</v>
      </c>
      <c r="C1871">
        <f>SUMIFS(user_list!P:P,user_list!F:F,"&lt;="&amp;A1871,user_list!G:G,"&gt;="&amp;A1871)</f>
        <v>1.6120890774125132</v>
      </c>
      <c r="D1871">
        <f>SUMIFS(user_list!O:O,user_list!F:F,"&lt;="&amp;A1871,user_list!G:G,"&gt;="&amp;A1871,user_list!I:I,days!G1871)+SUMIFS(user_list!O:O,user_list!F:F,"&lt;="&amp;A1871,user_list!G:G,"&gt;="&amp;A1871,user_list!I:I,days!G1871-1)</f>
        <v>0.1043478260869565</v>
      </c>
      <c r="E1871" s="26">
        <f>COUNTIF(user_list!G:G,A1871)</f>
        <v>0</v>
      </c>
      <c r="F1871" s="48">
        <f t="shared" si="58"/>
        <v>2</v>
      </c>
      <c r="G1871" s="48">
        <f t="shared" si="59"/>
        <v>2020</v>
      </c>
    </row>
    <row r="1872" spans="1:7" x14ac:dyDescent="0.3">
      <c r="A1872" s="51">
        <v>43875</v>
      </c>
      <c r="B1872">
        <f>SUMIFS(user_list!O:O,user_list!F:F,"&lt;="&amp;A1872,user_list!G:G,"&gt;="&amp;A1872)</f>
        <v>0.32776246023329797</v>
      </c>
      <c r="C1872">
        <f>SUMIFS(user_list!P:P,user_list!F:F,"&lt;="&amp;A1872,user_list!G:G,"&gt;="&amp;A1872)</f>
        <v>1.6120890774125132</v>
      </c>
      <c r="D1872">
        <f>SUMIFS(user_list!O:O,user_list!F:F,"&lt;="&amp;A1872,user_list!G:G,"&gt;="&amp;A1872,user_list!I:I,days!G1872)+SUMIFS(user_list!O:O,user_list!F:F,"&lt;="&amp;A1872,user_list!G:G,"&gt;="&amp;A1872,user_list!I:I,days!G1872-1)</f>
        <v>0.1043478260869565</v>
      </c>
      <c r="E1872" s="26">
        <f>COUNTIF(user_list!G:G,A1872)</f>
        <v>0</v>
      </c>
      <c r="F1872" s="48">
        <f t="shared" si="58"/>
        <v>2</v>
      </c>
      <c r="G1872" s="48">
        <f t="shared" si="59"/>
        <v>2020</v>
      </c>
    </row>
    <row r="1873" spans="1:7" x14ac:dyDescent="0.3">
      <c r="A1873" s="51">
        <v>43876</v>
      </c>
      <c r="B1873">
        <f>SUMIFS(user_list!O:O,user_list!F:F,"&lt;="&amp;A1873,user_list!G:G,"&gt;="&amp;A1873)</f>
        <v>0.32776246023329797</v>
      </c>
      <c r="C1873">
        <f>SUMIFS(user_list!P:P,user_list!F:F,"&lt;="&amp;A1873,user_list!G:G,"&gt;="&amp;A1873)</f>
        <v>1.6120890774125132</v>
      </c>
      <c r="D1873">
        <f>SUMIFS(user_list!O:O,user_list!F:F,"&lt;="&amp;A1873,user_list!G:G,"&gt;="&amp;A1873,user_list!I:I,days!G1873)+SUMIFS(user_list!O:O,user_list!F:F,"&lt;="&amp;A1873,user_list!G:G,"&gt;="&amp;A1873,user_list!I:I,days!G1873-1)</f>
        <v>0.1043478260869565</v>
      </c>
      <c r="E1873" s="26">
        <f>COUNTIF(user_list!G:G,A1873)</f>
        <v>0</v>
      </c>
      <c r="F1873" s="48">
        <f t="shared" si="58"/>
        <v>2</v>
      </c>
      <c r="G1873" s="48">
        <f t="shared" si="59"/>
        <v>2020</v>
      </c>
    </row>
    <row r="1874" spans="1:7" x14ac:dyDescent="0.3">
      <c r="A1874" s="51">
        <v>43877</v>
      </c>
      <c r="B1874">
        <f>SUMIFS(user_list!O:O,user_list!F:F,"&lt;="&amp;A1874,user_list!G:G,"&gt;="&amp;A1874)</f>
        <v>0.32776246023329797</v>
      </c>
      <c r="C1874">
        <f>SUMIFS(user_list!P:P,user_list!F:F,"&lt;="&amp;A1874,user_list!G:G,"&gt;="&amp;A1874)</f>
        <v>1.6120890774125132</v>
      </c>
      <c r="D1874">
        <f>SUMIFS(user_list!O:O,user_list!F:F,"&lt;="&amp;A1874,user_list!G:G,"&gt;="&amp;A1874,user_list!I:I,days!G1874)+SUMIFS(user_list!O:O,user_list!F:F,"&lt;="&amp;A1874,user_list!G:G,"&gt;="&amp;A1874,user_list!I:I,days!G1874-1)</f>
        <v>0.1043478260869565</v>
      </c>
      <c r="E1874" s="26">
        <f>COUNTIF(user_list!G:G,A1874)</f>
        <v>0</v>
      </c>
      <c r="F1874" s="48">
        <f t="shared" si="58"/>
        <v>2</v>
      </c>
      <c r="G1874" s="48">
        <f t="shared" si="59"/>
        <v>2020</v>
      </c>
    </row>
    <row r="1875" spans="1:7" x14ac:dyDescent="0.3">
      <c r="A1875" s="51">
        <v>43878</v>
      </c>
      <c r="B1875">
        <f>SUMIFS(user_list!O:O,user_list!F:F,"&lt;="&amp;A1875,user_list!G:G,"&gt;="&amp;A1875)</f>
        <v>0.32776246023329797</v>
      </c>
      <c r="C1875">
        <f>SUMIFS(user_list!P:P,user_list!F:F,"&lt;="&amp;A1875,user_list!G:G,"&gt;="&amp;A1875)</f>
        <v>1.6120890774125132</v>
      </c>
      <c r="D1875">
        <f>SUMIFS(user_list!O:O,user_list!F:F,"&lt;="&amp;A1875,user_list!G:G,"&gt;="&amp;A1875,user_list!I:I,days!G1875)+SUMIFS(user_list!O:O,user_list!F:F,"&lt;="&amp;A1875,user_list!G:G,"&gt;="&amp;A1875,user_list!I:I,days!G1875-1)</f>
        <v>0.1043478260869565</v>
      </c>
      <c r="E1875" s="26">
        <f>COUNTIF(user_list!G:G,A1875)</f>
        <v>0</v>
      </c>
      <c r="F1875" s="48">
        <f t="shared" si="58"/>
        <v>2</v>
      </c>
      <c r="G1875" s="48">
        <f t="shared" si="59"/>
        <v>2020</v>
      </c>
    </row>
    <row r="1876" spans="1:7" x14ac:dyDescent="0.3">
      <c r="A1876" s="51">
        <v>43879</v>
      </c>
      <c r="B1876">
        <f>SUMIFS(user_list!O:O,user_list!F:F,"&lt;="&amp;A1876,user_list!G:G,"&gt;="&amp;A1876)</f>
        <v>0.32776246023329797</v>
      </c>
      <c r="C1876">
        <f>SUMIFS(user_list!P:P,user_list!F:F,"&lt;="&amp;A1876,user_list!G:G,"&gt;="&amp;A1876)</f>
        <v>1.6120890774125132</v>
      </c>
      <c r="D1876">
        <f>SUMIFS(user_list!O:O,user_list!F:F,"&lt;="&amp;A1876,user_list!G:G,"&gt;="&amp;A1876,user_list!I:I,days!G1876)+SUMIFS(user_list!O:O,user_list!F:F,"&lt;="&amp;A1876,user_list!G:G,"&gt;="&amp;A1876,user_list!I:I,days!G1876-1)</f>
        <v>0.1043478260869565</v>
      </c>
      <c r="E1876" s="26">
        <f>COUNTIF(user_list!G:G,A1876)</f>
        <v>0</v>
      </c>
      <c r="F1876" s="48">
        <f t="shared" si="58"/>
        <v>2</v>
      </c>
      <c r="G1876" s="48">
        <f t="shared" si="59"/>
        <v>2020</v>
      </c>
    </row>
    <row r="1877" spans="1:7" x14ac:dyDescent="0.3">
      <c r="A1877" s="51">
        <v>43880</v>
      </c>
      <c r="B1877">
        <f>SUMIFS(user_list!O:O,user_list!F:F,"&lt;="&amp;A1877,user_list!G:G,"&gt;="&amp;A1877)</f>
        <v>0.32776246023329797</v>
      </c>
      <c r="C1877">
        <f>SUMIFS(user_list!P:P,user_list!F:F,"&lt;="&amp;A1877,user_list!G:G,"&gt;="&amp;A1877)</f>
        <v>1.6120890774125132</v>
      </c>
      <c r="D1877">
        <f>SUMIFS(user_list!O:O,user_list!F:F,"&lt;="&amp;A1877,user_list!G:G,"&gt;="&amp;A1877,user_list!I:I,days!G1877)+SUMIFS(user_list!O:O,user_list!F:F,"&lt;="&amp;A1877,user_list!G:G,"&gt;="&amp;A1877,user_list!I:I,days!G1877-1)</f>
        <v>0.1043478260869565</v>
      </c>
      <c r="E1877" s="26">
        <f>COUNTIF(user_list!G:G,A1877)</f>
        <v>0</v>
      </c>
      <c r="F1877" s="48">
        <f t="shared" si="58"/>
        <v>2</v>
      </c>
      <c r="G1877" s="48">
        <f t="shared" si="59"/>
        <v>2020</v>
      </c>
    </row>
    <row r="1878" spans="1:7" x14ac:dyDescent="0.3">
      <c r="A1878" s="51">
        <v>43881</v>
      </c>
      <c r="B1878">
        <f>SUMIFS(user_list!O:O,user_list!F:F,"&lt;="&amp;A1878,user_list!G:G,"&gt;="&amp;A1878)</f>
        <v>0.32776246023329797</v>
      </c>
      <c r="C1878">
        <f>SUMIFS(user_list!P:P,user_list!F:F,"&lt;="&amp;A1878,user_list!G:G,"&gt;="&amp;A1878)</f>
        <v>1.6120890774125132</v>
      </c>
      <c r="D1878">
        <f>SUMIFS(user_list!O:O,user_list!F:F,"&lt;="&amp;A1878,user_list!G:G,"&gt;="&amp;A1878,user_list!I:I,days!G1878)+SUMIFS(user_list!O:O,user_list!F:F,"&lt;="&amp;A1878,user_list!G:G,"&gt;="&amp;A1878,user_list!I:I,days!G1878-1)</f>
        <v>0.1043478260869565</v>
      </c>
      <c r="E1878" s="26">
        <f>COUNTIF(user_list!G:G,A1878)</f>
        <v>0</v>
      </c>
      <c r="F1878" s="48">
        <f t="shared" si="58"/>
        <v>2</v>
      </c>
      <c r="G1878" s="48">
        <f t="shared" si="59"/>
        <v>2020</v>
      </c>
    </row>
    <row r="1879" spans="1:7" x14ac:dyDescent="0.3">
      <c r="A1879" s="51">
        <v>43882</v>
      </c>
      <c r="B1879">
        <f>SUMIFS(user_list!O:O,user_list!F:F,"&lt;="&amp;A1879,user_list!G:G,"&gt;="&amp;A1879)</f>
        <v>0.32776246023329797</v>
      </c>
      <c r="C1879">
        <f>SUMIFS(user_list!P:P,user_list!F:F,"&lt;="&amp;A1879,user_list!G:G,"&gt;="&amp;A1879)</f>
        <v>1.6120890774125132</v>
      </c>
      <c r="D1879">
        <f>SUMIFS(user_list!O:O,user_list!F:F,"&lt;="&amp;A1879,user_list!G:G,"&gt;="&amp;A1879,user_list!I:I,days!G1879)+SUMIFS(user_list!O:O,user_list!F:F,"&lt;="&amp;A1879,user_list!G:G,"&gt;="&amp;A1879,user_list!I:I,days!G1879-1)</f>
        <v>0.1043478260869565</v>
      </c>
      <c r="E1879" s="26">
        <f>COUNTIF(user_list!G:G,A1879)</f>
        <v>0</v>
      </c>
      <c r="F1879" s="48">
        <f t="shared" si="58"/>
        <v>2</v>
      </c>
      <c r="G1879" s="48">
        <f t="shared" si="59"/>
        <v>2020</v>
      </c>
    </row>
    <row r="1880" spans="1:7" x14ac:dyDescent="0.3">
      <c r="A1880" s="51">
        <v>43883</v>
      </c>
      <c r="B1880">
        <f>SUMIFS(user_list!O:O,user_list!F:F,"&lt;="&amp;A1880,user_list!G:G,"&gt;="&amp;A1880)</f>
        <v>0.32776246023329797</v>
      </c>
      <c r="C1880">
        <f>SUMIFS(user_list!P:P,user_list!F:F,"&lt;="&amp;A1880,user_list!G:G,"&gt;="&amp;A1880)</f>
        <v>1.6120890774125132</v>
      </c>
      <c r="D1880">
        <f>SUMIFS(user_list!O:O,user_list!F:F,"&lt;="&amp;A1880,user_list!G:G,"&gt;="&amp;A1880,user_list!I:I,days!G1880)+SUMIFS(user_list!O:O,user_list!F:F,"&lt;="&amp;A1880,user_list!G:G,"&gt;="&amp;A1880,user_list!I:I,days!G1880-1)</f>
        <v>0.1043478260869565</v>
      </c>
      <c r="E1880" s="26">
        <f>COUNTIF(user_list!G:G,A1880)</f>
        <v>0</v>
      </c>
      <c r="F1880" s="48">
        <f t="shared" si="58"/>
        <v>2</v>
      </c>
      <c r="G1880" s="48">
        <f t="shared" si="59"/>
        <v>2020</v>
      </c>
    </row>
    <row r="1881" spans="1:7" x14ac:dyDescent="0.3">
      <c r="A1881" s="51">
        <v>43884</v>
      </c>
      <c r="B1881">
        <f>SUMIFS(user_list!O:O,user_list!F:F,"&lt;="&amp;A1881,user_list!G:G,"&gt;="&amp;A1881)</f>
        <v>0.32776246023329797</v>
      </c>
      <c r="C1881">
        <f>SUMIFS(user_list!P:P,user_list!F:F,"&lt;="&amp;A1881,user_list!G:G,"&gt;="&amp;A1881)</f>
        <v>1.6120890774125132</v>
      </c>
      <c r="D1881">
        <f>SUMIFS(user_list!O:O,user_list!F:F,"&lt;="&amp;A1881,user_list!G:G,"&gt;="&amp;A1881,user_list!I:I,days!G1881)+SUMIFS(user_list!O:O,user_list!F:F,"&lt;="&amp;A1881,user_list!G:G,"&gt;="&amp;A1881,user_list!I:I,days!G1881-1)</f>
        <v>0.1043478260869565</v>
      </c>
      <c r="E1881" s="26">
        <f>COUNTIF(user_list!G:G,A1881)</f>
        <v>0</v>
      </c>
      <c r="F1881" s="48">
        <f t="shared" si="58"/>
        <v>2</v>
      </c>
      <c r="G1881" s="48">
        <f t="shared" si="59"/>
        <v>2020</v>
      </c>
    </row>
    <row r="1882" spans="1:7" x14ac:dyDescent="0.3">
      <c r="A1882" s="51">
        <v>43885</v>
      </c>
      <c r="B1882">
        <f>SUMIFS(user_list!O:O,user_list!F:F,"&lt;="&amp;A1882,user_list!G:G,"&gt;="&amp;A1882)</f>
        <v>0.32776246023329797</v>
      </c>
      <c r="C1882">
        <f>SUMIFS(user_list!P:P,user_list!F:F,"&lt;="&amp;A1882,user_list!G:G,"&gt;="&amp;A1882)</f>
        <v>1.6120890774125132</v>
      </c>
      <c r="D1882">
        <f>SUMIFS(user_list!O:O,user_list!F:F,"&lt;="&amp;A1882,user_list!G:G,"&gt;="&amp;A1882,user_list!I:I,days!G1882)+SUMIFS(user_list!O:O,user_list!F:F,"&lt;="&amp;A1882,user_list!G:G,"&gt;="&amp;A1882,user_list!I:I,days!G1882-1)</f>
        <v>0.1043478260869565</v>
      </c>
      <c r="E1882" s="26">
        <f>COUNTIF(user_list!G:G,A1882)</f>
        <v>0</v>
      </c>
      <c r="F1882" s="48">
        <f t="shared" si="58"/>
        <v>2</v>
      </c>
      <c r="G1882" s="48">
        <f t="shared" si="59"/>
        <v>2020</v>
      </c>
    </row>
    <row r="1883" spans="1:7" x14ac:dyDescent="0.3">
      <c r="A1883" s="51">
        <v>43886</v>
      </c>
      <c r="B1883">
        <f>SUMIFS(user_list!O:O,user_list!F:F,"&lt;="&amp;A1883,user_list!G:G,"&gt;="&amp;A1883)</f>
        <v>0.32776246023329797</v>
      </c>
      <c r="C1883">
        <f>SUMIFS(user_list!P:P,user_list!F:F,"&lt;="&amp;A1883,user_list!G:G,"&gt;="&amp;A1883)</f>
        <v>1.6120890774125132</v>
      </c>
      <c r="D1883">
        <f>SUMIFS(user_list!O:O,user_list!F:F,"&lt;="&amp;A1883,user_list!G:G,"&gt;="&amp;A1883,user_list!I:I,days!G1883)+SUMIFS(user_list!O:O,user_list!F:F,"&lt;="&amp;A1883,user_list!G:G,"&gt;="&amp;A1883,user_list!I:I,days!G1883-1)</f>
        <v>0.1043478260869565</v>
      </c>
      <c r="E1883" s="26">
        <f>COUNTIF(user_list!G:G,A1883)</f>
        <v>0</v>
      </c>
      <c r="F1883" s="48">
        <f t="shared" si="58"/>
        <v>2</v>
      </c>
      <c r="G1883" s="48">
        <f t="shared" si="59"/>
        <v>2020</v>
      </c>
    </row>
    <row r="1884" spans="1:7" x14ac:dyDescent="0.3">
      <c r="A1884" s="51">
        <v>43887</v>
      </c>
      <c r="B1884">
        <f>SUMIFS(user_list!O:O,user_list!F:F,"&lt;="&amp;A1884,user_list!G:G,"&gt;="&amp;A1884)</f>
        <v>0.64776246023329809</v>
      </c>
      <c r="C1884">
        <f>SUMIFS(user_list!P:P,user_list!F:F,"&lt;="&amp;A1884,user_list!G:G,"&gt;="&amp;A1884)</f>
        <v>2.4120890774125137</v>
      </c>
      <c r="D1884">
        <f>SUMIFS(user_list!O:O,user_list!F:F,"&lt;="&amp;A1884,user_list!G:G,"&gt;="&amp;A1884,user_list!I:I,days!G1884)+SUMIFS(user_list!O:O,user_list!F:F,"&lt;="&amp;A1884,user_list!G:G,"&gt;="&amp;A1884,user_list!I:I,days!G1884-1)</f>
        <v>0.42434782608695665</v>
      </c>
      <c r="E1884" s="26">
        <f>COUNTIF(user_list!G:G,A1884)</f>
        <v>0</v>
      </c>
      <c r="F1884" s="48">
        <f t="shared" si="58"/>
        <v>2</v>
      </c>
      <c r="G1884" s="48">
        <f t="shared" si="59"/>
        <v>2020</v>
      </c>
    </row>
    <row r="1885" spans="1:7" x14ac:dyDescent="0.3">
      <c r="A1885" s="51">
        <v>43888</v>
      </c>
      <c r="B1885">
        <f>SUMIFS(user_list!O:O,user_list!F:F,"&lt;="&amp;A1885,user_list!G:G,"&gt;="&amp;A1885)</f>
        <v>0.74376246023329806</v>
      </c>
      <c r="C1885">
        <f>SUMIFS(user_list!P:P,user_list!F:F,"&lt;="&amp;A1885,user_list!G:G,"&gt;="&amp;A1885)</f>
        <v>2.8920890774125136</v>
      </c>
      <c r="D1885">
        <f>SUMIFS(user_list!O:O,user_list!F:F,"&lt;="&amp;A1885,user_list!G:G,"&gt;="&amp;A1885,user_list!I:I,days!G1885)+SUMIFS(user_list!O:O,user_list!F:F,"&lt;="&amp;A1885,user_list!G:G,"&gt;="&amp;A1885,user_list!I:I,days!G1885-1)</f>
        <v>0.52034782608695662</v>
      </c>
      <c r="E1885" s="26">
        <f>COUNTIF(user_list!G:G,A1885)</f>
        <v>1</v>
      </c>
      <c r="F1885" s="48">
        <f t="shared" si="58"/>
        <v>2</v>
      </c>
      <c r="G1885" s="48">
        <f t="shared" si="59"/>
        <v>2020</v>
      </c>
    </row>
    <row r="1886" spans="1:7" x14ac:dyDescent="0.3">
      <c r="A1886" s="51">
        <v>43889</v>
      </c>
      <c r="B1886">
        <f>SUMIFS(user_list!O:O,user_list!F:F,"&lt;="&amp;A1886,user_list!G:G,"&gt;="&amp;A1886)</f>
        <v>0.68034782608695654</v>
      </c>
      <c r="C1886">
        <f>SUMIFS(user_list!P:P,user_list!F:F,"&lt;="&amp;A1886,user_list!G:G,"&gt;="&amp;A1886)</f>
        <v>1.9408695652173915</v>
      </c>
      <c r="D1886">
        <f>SUMIFS(user_list!O:O,user_list!F:F,"&lt;="&amp;A1886,user_list!G:G,"&gt;="&amp;A1886,user_list!I:I,days!G1886)+SUMIFS(user_list!O:O,user_list!F:F,"&lt;="&amp;A1886,user_list!G:G,"&gt;="&amp;A1886,user_list!I:I,days!G1886-1)</f>
        <v>0.52034782608695662</v>
      </c>
      <c r="E1886" s="26">
        <f>COUNTIF(user_list!G:G,A1886)</f>
        <v>0</v>
      </c>
      <c r="F1886" s="48">
        <f t="shared" si="58"/>
        <v>2</v>
      </c>
      <c r="G1886" s="48">
        <f t="shared" si="59"/>
        <v>2020</v>
      </c>
    </row>
    <row r="1887" spans="1:7" x14ac:dyDescent="0.3">
      <c r="A1887" s="51">
        <v>43890</v>
      </c>
      <c r="B1887">
        <f>SUMIFS(user_list!O:O,user_list!F:F,"&lt;="&amp;A1887,user_list!G:G,"&gt;="&amp;A1887)</f>
        <v>0.68034782608695654</v>
      </c>
      <c r="C1887">
        <f>SUMIFS(user_list!P:P,user_list!F:F,"&lt;="&amp;A1887,user_list!G:G,"&gt;="&amp;A1887)</f>
        <v>1.9408695652173915</v>
      </c>
      <c r="D1887">
        <f>SUMIFS(user_list!O:O,user_list!F:F,"&lt;="&amp;A1887,user_list!G:G,"&gt;="&amp;A1887,user_list!I:I,days!G1887)+SUMIFS(user_list!O:O,user_list!F:F,"&lt;="&amp;A1887,user_list!G:G,"&gt;="&amp;A1887,user_list!I:I,days!G1887-1)</f>
        <v>0.52034782608695662</v>
      </c>
      <c r="E1887" s="26">
        <f>COUNTIF(user_list!G:G,A1887)</f>
        <v>0</v>
      </c>
      <c r="F1887" s="48">
        <f t="shared" si="58"/>
        <v>2</v>
      </c>
      <c r="G1887" s="48">
        <f t="shared" si="59"/>
        <v>2020</v>
      </c>
    </row>
    <row r="1888" spans="1:7" x14ac:dyDescent="0.3">
      <c r="A1888" s="51">
        <v>43891</v>
      </c>
      <c r="B1888">
        <f>SUMIFS(user_list!O:O,user_list!F:F,"&lt;="&amp;A1888,user_list!G:G,"&gt;="&amp;A1888)</f>
        <v>0.68034782608695654</v>
      </c>
      <c r="C1888">
        <f>SUMIFS(user_list!P:P,user_list!F:F,"&lt;="&amp;A1888,user_list!G:G,"&gt;="&amp;A1888)</f>
        <v>1.9408695652173915</v>
      </c>
      <c r="D1888">
        <f>SUMIFS(user_list!O:O,user_list!F:F,"&lt;="&amp;A1888,user_list!G:G,"&gt;="&amp;A1888,user_list!I:I,days!G1888)+SUMIFS(user_list!O:O,user_list!F:F,"&lt;="&amp;A1888,user_list!G:G,"&gt;="&amp;A1888,user_list!I:I,days!G1888-1)</f>
        <v>0.52034782608695662</v>
      </c>
      <c r="E1888" s="26">
        <f>COUNTIF(user_list!G:G,A1888)</f>
        <v>0</v>
      </c>
      <c r="F1888" s="48">
        <f t="shared" si="58"/>
        <v>3</v>
      </c>
      <c r="G1888" s="48">
        <f t="shared" si="59"/>
        <v>2020</v>
      </c>
    </row>
    <row r="1889" spans="1:7" x14ac:dyDescent="0.3">
      <c r="A1889" s="51">
        <v>43892</v>
      </c>
      <c r="B1889">
        <f>SUMIFS(user_list!O:O,user_list!F:F,"&lt;="&amp;A1889,user_list!G:G,"&gt;="&amp;A1889)</f>
        <v>0.68034782608695654</v>
      </c>
      <c r="C1889">
        <f>SUMIFS(user_list!P:P,user_list!F:F,"&lt;="&amp;A1889,user_list!G:G,"&gt;="&amp;A1889)</f>
        <v>1.9408695652173915</v>
      </c>
      <c r="D1889">
        <f>SUMIFS(user_list!O:O,user_list!F:F,"&lt;="&amp;A1889,user_list!G:G,"&gt;="&amp;A1889,user_list!I:I,days!G1889)+SUMIFS(user_list!O:O,user_list!F:F,"&lt;="&amp;A1889,user_list!G:G,"&gt;="&amp;A1889,user_list!I:I,days!G1889-1)</f>
        <v>0.52034782608695662</v>
      </c>
      <c r="E1889" s="26">
        <f>COUNTIF(user_list!G:G,A1889)</f>
        <v>0</v>
      </c>
      <c r="F1889" s="48">
        <f t="shared" si="58"/>
        <v>3</v>
      </c>
      <c r="G1889" s="48">
        <f t="shared" si="59"/>
        <v>2020</v>
      </c>
    </row>
    <row r="1890" spans="1:7" x14ac:dyDescent="0.3">
      <c r="A1890" s="51">
        <v>43893</v>
      </c>
      <c r="B1890">
        <f>SUMIFS(user_list!O:O,user_list!F:F,"&lt;="&amp;A1890,user_list!G:G,"&gt;="&amp;A1890)</f>
        <v>0.68034782608695654</v>
      </c>
      <c r="C1890">
        <f>SUMIFS(user_list!P:P,user_list!F:F,"&lt;="&amp;A1890,user_list!G:G,"&gt;="&amp;A1890)</f>
        <v>1.9408695652173915</v>
      </c>
      <c r="D1890">
        <f>SUMIFS(user_list!O:O,user_list!F:F,"&lt;="&amp;A1890,user_list!G:G,"&gt;="&amp;A1890,user_list!I:I,days!G1890)+SUMIFS(user_list!O:O,user_list!F:F,"&lt;="&amp;A1890,user_list!G:G,"&gt;="&amp;A1890,user_list!I:I,days!G1890-1)</f>
        <v>0.52034782608695662</v>
      </c>
      <c r="E1890" s="26">
        <f>COUNTIF(user_list!G:G,A1890)</f>
        <v>0</v>
      </c>
      <c r="F1890" s="48">
        <f t="shared" si="58"/>
        <v>3</v>
      </c>
      <c r="G1890" s="48">
        <f t="shared" si="59"/>
        <v>2020</v>
      </c>
    </row>
    <row r="1891" spans="1:7" x14ac:dyDescent="0.3">
      <c r="A1891" s="51">
        <v>43894</v>
      </c>
      <c r="B1891">
        <f>SUMIFS(user_list!O:O,user_list!F:F,"&lt;="&amp;A1891,user_list!G:G,"&gt;="&amp;A1891)</f>
        <v>0.68034782608695654</v>
      </c>
      <c r="C1891">
        <f>SUMIFS(user_list!P:P,user_list!F:F,"&lt;="&amp;A1891,user_list!G:G,"&gt;="&amp;A1891)</f>
        <v>1.9408695652173915</v>
      </c>
      <c r="D1891">
        <f>SUMIFS(user_list!O:O,user_list!F:F,"&lt;="&amp;A1891,user_list!G:G,"&gt;="&amp;A1891,user_list!I:I,days!G1891)+SUMIFS(user_list!O:O,user_list!F:F,"&lt;="&amp;A1891,user_list!G:G,"&gt;="&amp;A1891,user_list!I:I,days!G1891-1)</f>
        <v>0.52034782608695662</v>
      </c>
      <c r="E1891" s="26">
        <f>COUNTIF(user_list!G:G,A1891)</f>
        <v>0</v>
      </c>
      <c r="F1891" s="48">
        <f t="shared" si="58"/>
        <v>3</v>
      </c>
      <c r="G1891" s="48">
        <f t="shared" si="59"/>
        <v>2020</v>
      </c>
    </row>
    <row r="1892" spans="1:7" x14ac:dyDescent="0.3">
      <c r="A1892" s="51">
        <v>43895</v>
      </c>
      <c r="B1892">
        <f>SUMIFS(user_list!O:O,user_list!F:F,"&lt;="&amp;A1892,user_list!G:G,"&gt;="&amp;A1892)</f>
        <v>0.68034782608695654</v>
      </c>
      <c r="C1892">
        <f>SUMIFS(user_list!P:P,user_list!F:F,"&lt;="&amp;A1892,user_list!G:G,"&gt;="&amp;A1892)</f>
        <v>1.9408695652173915</v>
      </c>
      <c r="D1892">
        <f>SUMIFS(user_list!O:O,user_list!F:F,"&lt;="&amp;A1892,user_list!G:G,"&gt;="&amp;A1892,user_list!I:I,days!G1892)+SUMIFS(user_list!O:O,user_list!F:F,"&lt;="&amp;A1892,user_list!G:G,"&gt;="&amp;A1892,user_list!I:I,days!G1892-1)</f>
        <v>0.52034782608695662</v>
      </c>
      <c r="E1892" s="26">
        <f>COUNTIF(user_list!G:G,A1892)</f>
        <v>0</v>
      </c>
      <c r="F1892" s="48">
        <f t="shared" si="58"/>
        <v>3</v>
      </c>
      <c r="G1892" s="48">
        <f t="shared" si="59"/>
        <v>2020</v>
      </c>
    </row>
    <row r="1893" spans="1:7" x14ac:dyDescent="0.3">
      <c r="A1893" s="51">
        <v>43896</v>
      </c>
      <c r="B1893">
        <f>SUMIFS(user_list!O:O,user_list!F:F,"&lt;="&amp;A1893,user_list!G:G,"&gt;="&amp;A1893)</f>
        <v>0.68034782608695654</v>
      </c>
      <c r="C1893">
        <f>SUMIFS(user_list!P:P,user_list!F:F,"&lt;="&amp;A1893,user_list!G:G,"&gt;="&amp;A1893)</f>
        <v>1.9408695652173915</v>
      </c>
      <c r="D1893">
        <f>SUMIFS(user_list!O:O,user_list!F:F,"&lt;="&amp;A1893,user_list!G:G,"&gt;="&amp;A1893,user_list!I:I,days!G1893)+SUMIFS(user_list!O:O,user_list!F:F,"&lt;="&amp;A1893,user_list!G:G,"&gt;="&amp;A1893,user_list!I:I,days!G1893-1)</f>
        <v>0.52034782608695662</v>
      </c>
      <c r="E1893" s="26">
        <f>COUNTIF(user_list!G:G,A1893)</f>
        <v>0</v>
      </c>
      <c r="F1893" s="48">
        <f t="shared" si="58"/>
        <v>3</v>
      </c>
      <c r="G1893" s="48">
        <f t="shared" si="59"/>
        <v>2020</v>
      </c>
    </row>
    <row r="1894" spans="1:7" x14ac:dyDescent="0.3">
      <c r="A1894" s="51">
        <v>43897</v>
      </c>
      <c r="B1894">
        <f>SUMIFS(user_list!O:O,user_list!F:F,"&lt;="&amp;A1894,user_list!G:G,"&gt;="&amp;A1894)</f>
        <v>0.68034782608695654</v>
      </c>
      <c r="C1894">
        <f>SUMIFS(user_list!P:P,user_list!F:F,"&lt;="&amp;A1894,user_list!G:G,"&gt;="&amp;A1894)</f>
        <v>1.9408695652173915</v>
      </c>
      <c r="D1894">
        <f>SUMIFS(user_list!O:O,user_list!F:F,"&lt;="&amp;A1894,user_list!G:G,"&gt;="&amp;A1894,user_list!I:I,days!G1894)+SUMIFS(user_list!O:O,user_list!F:F,"&lt;="&amp;A1894,user_list!G:G,"&gt;="&amp;A1894,user_list!I:I,days!G1894-1)</f>
        <v>0.52034782608695662</v>
      </c>
      <c r="E1894" s="26">
        <f>COUNTIF(user_list!G:G,A1894)</f>
        <v>0</v>
      </c>
      <c r="F1894" s="48">
        <f t="shared" si="58"/>
        <v>3</v>
      </c>
      <c r="G1894" s="48">
        <f t="shared" si="59"/>
        <v>2020</v>
      </c>
    </row>
    <row r="1895" spans="1:7" x14ac:dyDescent="0.3">
      <c r="A1895" s="51">
        <v>43898</v>
      </c>
      <c r="B1895">
        <f>SUMIFS(user_list!O:O,user_list!F:F,"&lt;="&amp;A1895,user_list!G:G,"&gt;="&amp;A1895)</f>
        <v>0.68034782608695654</v>
      </c>
      <c r="C1895">
        <f>SUMIFS(user_list!P:P,user_list!F:F,"&lt;="&amp;A1895,user_list!G:G,"&gt;="&amp;A1895)</f>
        <v>1.9408695652173915</v>
      </c>
      <c r="D1895">
        <f>SUMIFS(user_list!O:O,user_list!F:F,"&lt;="&amp;A1895,user_list!G:G,"&gt;="&amp;A1895,user_list!I:I,days!G1895)+SUMIFS(user_list!O:O,user_list!F:F,"&lt;="&amp;A1895,user_list!G:G,"&gt;="&amp;A1895,user_list!I:I,days!G1895-1)</f>
        <v>0.52034782608695662</v>
      </c>
      <c r="E1895" s="26">
        <f>COUNTIF(user_list!G:G,A1895)</f>
        <v>0</v>
      </c>
      <c r="F1895" s="48">
        <f t="shared" si="58"/>
        <v>3</v>
      </c>
      <c r="G1895" s="48">
        <f t="shared" si="59"/>
        <v>2020</v>
      </c>
    </row>
    <row r="1896" spans="1:7" x14ac:dyDescent="0.3">
      <c r="A1896" s="51">
        <v>43899</v>
      </c>
      <c r="B1896">
        <f>SUMIFS(user_list!O:O,user_list!F:F,"&lt;="&amp;A1896,user_list!G:G,"&gt;="&amp;A1896)</f>
        <v>0.68034782608695654</v>
      </c>
      <c r="C1896">
        <f>SUMIFS(user_list!P:P,user_list!F:F,"&lt;="&amp;A1896,user_list!G:G,"&gt;="&amp;A1896)</f>
        <v>1.9408695652173915</v>
      </c>
      <c r="D1896">
        <f>SUMIFS(user_list!O:O,user_list!F:F,"&lt;="&amp;A1896,user_list!G:G,"&gt;="&amp;A1896,user_list!I:I,days!G1896)+SUMIFS(user_list!O:O,user_list!F:F,"&lt;="&amp;A1896,user_list!G:G,"&gt;="&amp;A1896,user_list!I:I,days!G1896-1)</f>
        <v>0.52034782608695662</v>
      </c>
      <c r="E1896" s="26">
        <f>COUNTIF(user_list!G:G,A1896)</f>
        <v>0</v>
      </c>
      <c r="F1896" s="48">
        <f t="shared" si="58"/>
        <v>3</v>
      </c>
      <c r="G1896" s="48">
        <f t="shared" si="59"/>
        <v>2020</v>
      </c>
    </row>
    <row r="1897" spans="1:7" x14ac:dyDescent="0.3">
      <c r="A1897" s="51">
        <v>43900</v>
      </c>
      <c r="B1897">
        <f>SUMIFS(user_list!O:O,user_list!F:F,"&lt;="&amp;A1897,user_list!G:G,"&gt;="&amp;A1897)</f>
        <v>0.68034782608695654</v>
      </c>
      <c r="C1897">
        <f>SUMIFS(user_list!P:P,user_list!F:F,"&lt;="&amp;A1897,user_list!G:G,"&gt;="&amp;A1897)</f>
        <v>1.9408695652173915</v>
      </c>
      <c r="D1897">
        <f>SUMIFS(user_list!O:O,user_list!F:F,"&lt;="&amp;A1897,user_list!G:G,"&gt;="&amp;A1897,user_list!I:I,days!G1897)+SUMIFS(user_list!O:O,user_list!F:F,"&lt;="&amp;A1897,user_list!G:G,"&gt;="&amp;A1897,user_list!I:I,days!G1897-1)</f>
        <v>0.52034782608695662</v>
      </c>
      <c r="E1897" s="26">
        <f>COUNTIF(user_list!G:G,A1897)</f>
        <v>0</v>
      </c>
      <c r="F1897" s="48">
        <f t="shared" si="58"/>
        <v>3</v>
      </c>
      <c r="G1897" s="48">
        <f t="shared" si="59"/>
        <v>2020</v>
      </c>
    </row>
    <row r="1898" spans="1:7" x14ac:dyDescent="0.3">
      <c r="A1898" s="51">
        <v>43901</v>
      </c>
      <c r="B1898">
        <f>SUMIFS(user_list!O:O,user_list!F:F,"&lt;="&amp;A1898,user_list!G:G,"&gt;="&amp;A1898)</f>
        <v>0.93737396987780619</v>
      </c>
      <c r="C1898">
        <f>SUMIFS(user_list!P:P,user_list!F:F,"&lt;="&amp;A1898,user_list!G:G,"&gt;="&amp;A1898)</f>
        <v>2.5879283887468034</v>
      </c>
      <c r="D1898">
        <f>SUMIFS(user_list!O:O,user_list!F:F,"&lt;="&amp;A1898,user_list!G:G,"&gt;="&amp;A1898,user_list!I:I,days!G1898)+SUMIFS(user_list!O:O,user_list!F:F,"&lt;="&amp;A1898,user_list!G:G,"&gt;="&amp;A1898,user_list!I:I,days!G1898-1)</f>
        <v>0.77737396987780627</v>
      </c>
      <c r="E1898" s="26">
        <f>COUNTIF(user_list!G:G,A1898)</f>
        <v>1</v>
      </c>
      <c r="F1898" s="48">
        <f t="shared" si="58"/>
        <v>3</v>
      </c>
      <c r="G1898" s="48">
        <f t="shared" si="59"/>
        <v>2020</v>
      </c>
    </row>
    <row r="1899" spans="1:7" x14ac:dyDescent="0.3">
      <c r="A1899" s="51">
        <v>43902</v>
      </c>
      <c r="B1899">
        <f>SUMIFS(user_list!O:O,user_list!F:F,"&lt;="&amp;A1899,user_list!G:G,"&gt;="&amp;A1899)</f>
        <v>0.61737396987780613</v>
      </c>
      <c r="C1899">
        <f>SUMIFS(user_list!P:P,user_list!F:F,"&lt;="&amp;A1899,user_list!G:G,"&gt;="&amp;A1899)</f>
        <v>1.7879283887468032</v>
      </c>
      <c r="D1899">
        <f>SUMIFS(user_list!O:O,user_list!F:F,"&lt;="&amp;A1899,user_list!G:G,"&gt;="&amp;A1899,user_list!I:I,days!G1899)+SUMIFS(user_list!O:O,user_list!F:F,"&lt;="&amp;A1899,user_list!G:G,"&gt;="&amp;A1899,user_list!I:I,days!G1899-1)</f>
        <v>0.45737396987780615</v>
      </c>
      <c r="E1899" s="26">
        <f>COUNTIF(user_list!G:G,A1899)</f>
        <v>0</v>
      </c>
      <c r="F1899" s="48">
        <f t="shared" si="58"/>
        <v>3</v>
      </c>
      <c r="G1899" s="48">
        <f t="shared" si="59"/>
        <v>2020</v>
      </c>
    </row>
    <row r="1900" spans="1:7" x14ac:dyDescent="0.3">
      <c r="A1900" s="51">
        <v>43903</v>
      </c>
      <c r="B1900">
        <f>SUMIFS(user_list!O:O,user_list!F:F,"&lt;="&amp;A1900,user_list!G:G,"&gt;="&amp;A1900)</f>
        <v>0.61737396987780613</v>
      </c>
      <c r="C1900">
        <f>SUMIFS(user_list!P:P,user_list!F:F,"&lt;="&amp;A1900,user_list!G:G,"&gt;="&amp;A1900)</f>
        <v>1.7879283887468032</v>
      </c>
      <c r="D1900">
        <f>SUMIFS(user_list!O:O,user_list!F:F,"&lt;="&amp;A1900,user_list!G:G,"&gt;="&amp;A1900,user_list!I:I,days!G1900)+SUMIFS(user_list!O:O,user_list!F:F,"&lt;="&amp;A1900,user_list!G:G,"&gt;="&amp;A1900,user_list!I:I,days!G1900-1)</f>
        <v>0.45737396987780615</v>
      </c>
      <c r="E1900" s="26">
        <f>COUNTIF(user_list!G:G,A1900)</f>
        <v>0</v>
      </c>
      <c r="F1900" s="48">
        <f t="shared" si="58"/>
        <v>3</v>
      </c>
      <c r="G1900" s="48">
        <f t="shared" si="59"/>
        <v>2020</v>
      </c>
    </row>
    <row r="1901" spans="1:7" x14ac:dyDescent="0.3">
      <c r="A1901" s="51">
        <v>43904</v>
      </c>
      <c r="B1901">
        <f>SUMIFS(user_list!O:O,user_list!F:F,"&lt;="&amp;A1901,user_list!G:G,"&gt;="&amp;A1901)</f>
        <v>1.0973739698778062</v>
      </c>
      <c r="C1901">
        <f>SUMIFS(user_list!P:P,user_list!F:F,"&lt;="&amp;A1901,user_list!G:G,"&gt;="&amp;A1901)</f>
        <v>2.9879283887468033</v>
      </c>
      <c r="D1901">
        <f>SUMIFS(user_list!O:O,user_list!F:F,"&lt;="&amp;A1901,user_list!G:G,"&gt;="&amp;A1901,user_list!I:I,days!G1901)+SUMIFS(user_list!O:O,user_list!F:F,"&lt;="&amp;A1901,user_list!G:G,"&gt;="&amp;A1901,user_list!I:I,days!G1901-1)</f>
        <v>0.45737396987780615</v>
      </c>
      <c r="E1901" s="26">
        <f>COUNTIF(user_list!G:G,A1901)</f>
        <v>0</v>
      </c>
      <c r="F1901" s="48">
        <f t="shared" si="58"/>
        <v>3</v>
      </c>
      <c r="G1901" s="48">
        <f t="shared" si="59"/>
        <v>2020</v>
      </c>
    </row>
    <row r="1902" spans="1:7" x14ac:dyDescent="0.3">
      <c r="A1902" s="51">
        <v>43905</v>
      </c>
      <c r="B1902">
        <f>SUMIFS(user_list!O:O,user_list!F:F,"&lt;="&amp;A1902,user_list!G:G,"&gt;="&amp;A1902)</f>
        <v>1.0973739698778062</v>
      </c>
      <c r="C1902">
        <f>SUMIFS(user_list!P:P,user_list!F:F,"&lt;="&amp;A1902,user_list!G:G,"&gt;="&amp;A1902)</f>
        <v>2.9879283887468033</v>
      </c>
      <c r="D1902">
        <f>SUMIFS(user_list!O:O,user_list!F:F,"&lt;="&amp;A1902,user_list!G:G,"&gt;="&amp;A1902,user_list!I:I,days!G1902)+SUMIFS(user_list!O:O,user_list!F:F,"&lt;="&amp;A1902,user_list!G:G,"&gt;="&amp;A1902,user_list!I:I,days!G1902-1)</f>
        <v>0.45737396987780615</v>
      </c>
      <c r="E1902" s="26">
        <f>COUNTIF(user_list!G:G,A1902)</f>
        <v>0</v>
      </c>
      <c r="F1902" s="48">
        <f t="shared" si="58"/>
        <v>3</v>
      </c>
      <c r="G1902" s="48">
        <f t="shared" si="59"/>
        <v>2020</v>
      </c>
    </row>
    <row r="1903" spans="1:7" x14ac:dyDescent="0.3">
      <c r="A1903" s="51">
        <v>43906</v>
      </c>
      <c r="B1903">
        <f>SUMIFS(user_list!O:O,user_list!F:F,"&lt;="&amp;A1903,user_list!G:G,"&gt;="&amp;A1903)</f>
        <v>1.0973739698778062</v>
      </c>
      <c r="C1903">
        <f>SUMIFS(user_list!P:P,user_list!F:F,"&lt;="&amp;A1903,user_list!G:G,"&gt;="&amp;A1903)</f>
        <v>2.9879283887468033</v>
      </c>
      <c r="D1903">
        <f>SUMIFS(user_list!O:O,user_list!F:F,"&lt;="&amp;A1903,user_list!G:G,"&gt;="&amp;A1903,user_list!I:I,days!G1903)+SUMIFS(user_list!O:O,user_list!F:F,"&lt;="&amp;A1903,user_list!G:G,"&gt;="&amp;A1903,user_list!I:I,days!G1903-1)</f>
        <v>0.45737396987780615</v>
      </c>
      <c r="E1903" s="26">
        <f>COUNTIF(user_list!G:G,A1903)</f>
        <v>0</v>
      </c>
      <c r="F1903" s="48">
        <f t="shared" si="58"/>
        <v>3</v>
      </c>
      <c r="G1903" s="48">
        <f t="shared" si="59"/>
        <v>2020</v>
      </c>
    </row>
    <row r="1904" spans="1:7" x14ac:dyDescent="0.3">
      <c r="A1904" s="51">
        <v>43907</v>
      </c>
      <c r="B1904">
        <f>SUMIFS(user_list!O:O,user_list!F:F,"&lt;="&amp;A1904,user_list!G:G,"&gt;="&amp;A1904)</f>
        <v>1.0973739698778062</v>
      </c>
      <c r="C1904">
        <f>SUMIFS(user_list!P:P,user_list!F:F,"&lt;="&amp;A1904,user_list!G:G,"&gt;="&amp;A1904)</f>
        <v>2.9879283887468033</v>
      </c>
      <c r="D1904">
        <f>SUMIFS(user_list!O:O,user_list!F:F,"&lt;="&amp;A1904,user_list!G:G,"&gt;="&amp;A1904,user_list!I:I,days!G1904)+SUMIFS(user_list!O:O,user_list!F:F,"&lt;="&amp;A1904,user_list!G:G,"&gt;="&amp;A1904,user_list!I:I,days!G1904-1)</f>
        <v>0.45737396987780615</v>
      </c>
      <c r="E1904" s="26">
        <f>COUNTIF(user_list!G:G,A1904)</f>
        <v>0</v>
      </c>
      <c r="F1904" s="48">
        <f t="shared" si="58"/>
        <v>3</v>
      </c>
      <c r="G1904" s="48">
        <f t="shared" si="59"/>
        <v>2020</v>
      </c>
    </row>
    <row r="1905" spans="1:7" x14ac:dyDescent="0.3">
      <c r="A1905" s="51">
        <v>43908</v>
      </c>
      <c r="B1905">
        <f>SUMIFS(user_list!O:O,user_list!F:F,"&lt;="&amp;A1905,user_list!G:G,"&gt;="&amp;A1905)</f>
        <v>1.0973739698778062</v>
      </c>
      <c r="C1905">
        <f>SUMIFS(user_list!P:P,user_list!F:F,"&lt;="&amp;A1905,user_list!G:G,"&gt;="&amp;A1905)</f>
        <v>2.9879283887468033</v>
      </c>
      <c r="D1905">
        <f>SUMIFS(user_list!O:O,user_list!F:F,"&lt;="&amp;A1905,user_list!G:G,"&gt;="&amp;A1905,user_list!I:I,days!G1905)+SUMIFS(user_list!O:O,user_list!F:F,"&lt;="&amp;A1905,user_list!G:G,"&gt;="&amp;A1905,user_list!I:I,days!G1905-1)</f>
        <v>0.45737396987780615</v>
      </c>
      <c r="E1905" s="26">
        <f>COUNTIF(user_list!G:G,A1905)</f>
        <v>0</v>
      </c>
      <c r="F1905" s="48">
        <f t="shared" si="58"/>
        <v>3</v>
      </c>
      <c r="G1905" s="48">
        <f t="shared" si="59"/>
        <v>2020</v>
      </c>
    </row>
    <row r="1906" spans="1:7" x14ac:dyDescent="0.3">
      <c r="A1906" s="51">
        <v>43909</v>
      </c>
      <c r="B1906">
        <f>SUMIFS(user_list!O:O,user_list!F:F,"&lt;="&amp;A1906,user_list!G:G,"&gt;="&amp;A1906)</f>
        <v>1.0973739698778062</v>
      </c>
      <c r="C1906">
        <f>SUMIFS(user_list!P:P,user_list!F:F,"&lt;="&amp;A1906,user_list!G:G,"&gt;="&amp;A1906)</f>
        <v>2.9879283887468033</v>
      </c>
      <c r="D1906">
        <f>SUMIFS(user_list!O:O,user_list!F:F,"&lt;="&amp;A1906,user_list!G:G,"&gt;="&amp;A1906,user_list!I:I,days!G1906)+SUMIFS(user_list!O:O,user_list!F:F,"&lt;="&amp;A1906,user_list!G:G,"&gt;="&amp;A1906,user_list!I:I,days!G1906-1)</f>
        <v>0.45737396987780615</v>
      </c>
      <c r="E1906" s="26">
        <f>COUNTIF(user_list!G:G,A1906)</f>
        <v>0</v>
      </c>
      <c r="F1906" s="48">
        <f t="shared" si="58"/>
        <v>3</v>
      </c>
      <c r="G1906" s="48">
        <f t="shared" si="59"/>
        <v>2020</v>
      </c>
    </row>
    <row r="1907" spans="1:7" x14ac:dyDescent="0.3">
      <c r="A1907" s="51">
        <v>43910</v>
      </c>
      <c r="B1907">
        <f>SUMIFS(user_list!O:O,user_list!F:F,"&lt;="&amp;A1907,user_list!G:G,"&gt;="&amp;A1907)</f>
        <v>1.0973739698778062</v>
      </c>
      <c r="C1907">
        <f>SUMIFS(user_list!P:P,user_list!F:F,"&lt;="&amp;A1907,user_list!G:G,"&gt;="&amp;A1907)</f>
        <v>2.9879283887468033</v>
      </c>
      <c r="D1907">
        <f>SUMIFS(user_list!O:O,user_list!F:F,"&lt;="&amp;A1907,user_list!G:G,"&gt;="&amp;A1907,user_list!I:I,days!G1907)+SUMIFS(user_list!O:O,user_list!F:F,"&lt;="&amp;A1907,user_list!G:G,"&gt;="&amp;A1907,user_list!I:I,days!G1907-1)</f>
        <v>0.45737396987780615</v>
      </c>
      <c r="E1907" s="26">
        <f>COUNTIF(user_list!G:G,A1907)</f>
        <v>0</v>
      </c>
      <c r="F1907" s="48">
        <f t="shared" si="58"/>
        <v>3</v>
      </c>
      <c r="G1907" s="48">
        <f t="shared" si="59"/>
        <v>2020</v>
      </c>
    </row>
    <row r="1908" spans="1:7" x14ac:dyDescent="0.3">
      <c r="A1908" s="51">
        <v>43911</v>
      </c>
      <c r="B1908">
        <f>SUMIFS(user_list!O:O,user_list!F:F,"&lt;="&amp;A1908,user_list!G:G,"&gt;="&amp;A1908)</f>
        <v>1.0973739698778062</v>
      </c>
      <c r="C1908">
        <f>SUMIFS(user_list!P:P,user_list!F:F,"&lt;="&amp;A1908,user_list!G:G,"&gt;="&amp;A1908)</f>
        <v>2.9879283887468033</v>
      </c>
      <c r="D1908">
        <f>SUMIFS(user_list!O:O,user_list!F:F,"&lt;="&amp;A1908,user_list!G:G,"&gt;="&amp;A1908,user_list!I:I,days!G1908)+SUMIFS(user_list!O:O,user_list!F:F,"&lt;="&amp;A1908,user_list!G:G,"&gt;="&amp;A1908,user_list!I:I,days!G1908-1)</f>
        <v>0.45737396987780615</v>
      </c>
      <c r="E1908" s="26">
        <f>COUNTIF(user_list!G:G,A1908)</f>
        <v>0</v>
      </c>
      <c r="F1908" s="48">
        <f t="shared" si="58"/>
        <v>3</v>
      </c>
      <c r="G1908" s="48">
        <f t="shared" si="59"/>
        <v>2020</v>
      </c>
    </row>
    <row r="1909" spans="1:7" x14ac:dyDescent="0.3">
      <c r="A1909" s="51">
        <v>43912</v>
      </c>
      <c r="B1909">
        <f>SUMIFS(user_list!O:O,user_list!F:F,"&lt;="&amp;A1909,user_list!G:G,"&gt;="&amp;A1909)</f>
        <v>1.0973739698778062</v>
      </c>
      <c r="C1909">
        <f>SUMIFS(user_list!P:P,user_list!F:F,"&lt;="&amp;A1909,user_list!G:G,"&gt;="&amp;A1909)</f>
        <v>2.9879283887468033</v>
      </c>
      <c r="D1909">
        <f>SUMIFS(user_list!O:O,user_list!F:F,"&lt;="&amp;A1909,user_list!G:G,"&gt;="&amp;A1909,user_list!I:I,days!G1909)+SUMIFS(user_list!O:O,user_list!F:F,"&lt;="&amp;A1909,user_list!G:G,"&gt;="&amp;A1909,user_list!I:I,days!G1909-1)</f>
        <v>0.45737396987780615</v>
      </c>
      <c r="E1909" s="26">
        <f>COUNTIF(user_list!G:G,A1909)</f>
        <v>2</v>
      </c>
      <c r="F1909" s="48">
        <f t="shared" si="58"/>
        <v>3</v>
      </c>
      <c r="G1909" s="48">
        <f t="shared" si="59"/>
        <v>2020</v>
      </c>
    </row>
    <row r="1910" spans="1:7" x14ac:dyDescent="0.3">
      <c r="A1910" s="51">
        <v>43913</v>
      </c>
      <c r="B1910">
        <f>SUMIFS(user_list!O:O,user_list!F:F,"&lt;="&amp;A1910,user_list!G:G,"&gt;="&amp;A1910)</f>
        <v>1.0723347857661585</v>
      </c>
      <c r="C1910">
        <f>SUMIFS(user_list!P:P,user_list!F:F,"&lt;="&amp;A1910,user_list!G:G,"&gt;="&amp;A1910)</f>
        <v>2.6915032679738564</v>
      </c>
      <c r="D1910">
        <f>SUMIFS(user_list!O:O,user_list!F:F,"&lt;="&amp;A1910,user_list!G:G,"&gt;="&amp;A1910,user_list!I:I,days!G1910)+SUMIFS(user_list!O:O,user_list!F:F,"&lt;="&amp;A1910,user_list!G:G,"&gt;="&amp;A1910,user_list!I:I,days!G1910-1)</f>
        <v>0.4323347857661583</v>
      </c>
      <c r="E1910" s="26">
        <f>COUNTIF(user_list!G:G,A1910)</f>
        <v>1</v>
      </c>
      <c r="F1910" s="48">
        <f t="shared" si="58"/>
        <v>3</v>
      </c>
      <c r="G1910" s="48">
        <f t="shared" si="59"/>
        <v>2020</v>
      </c>
    </row>
    <row r="1911" spans="1:7" x14ac:dyDescent="0.3">
      <c r="A1911" s="51">
        <v>43914</v>
      </c>
      <c r="B1911">
        <f>SUMIFS(user_list!O:O,user_list!F:F,"&lt;="&amp;A1911,user_list!G:G,"&gt;="&amp;A1911)</f>
        <v>0.59233478576615828</v>
      </c>
      <c r="C1911">
        <f>SUMIFS(user_list!P:P,user_list!F:F,"&lt;="&amp;A1911,user_list!G:G,"&gt;="&amp;A1911)</f>
        <v>1.4915032679738562</v>
      </c>
      <c r="D1911">
        <f>SUMIFS(user_list!O:O,user_list!F:F,"&lt;="&amp;A1911,user_list!G:G,"&gt;="&amp;A1911,user_list!I:I,days!G1911)+SUMIFS(user_list!O:O,user_list!F:F,"&lt;="&amp;A1911,user_list!G:G,"&gt;="&amp;A1911,user_list!I:I,days!G1911-1)</f>
        <v>0.4323347857661583</v>
      </c>
      <c r="E1911" s="26">
        <f>COUNTIF(user_list!G:G,A1911)</f>
        <v>0</v>
      </c>
      <c r="F1911" s="48">
        <f t="shared" si="58"/>
        <v>3</v>
      </c>
      <c r="G1911" s="48">
        <f t="shared" si="59"/>
        <v>2020</v>
      </c>
    </row>
    <row r="1912" spans="1:7" x14ac:dyDescent="0.3">
      <c r="A1912" s="51">
        <v>43915</v>
      </c>
      <c r="B1912">
        <f>SUMIFS(user_list!O:O,user_list!F:F,"&lt;="&amp;A1912,user_list!G:G,"&gt;="&amp;A1912)</f>
        <v>2.1553903413217137</v>
      </c>
      <c r="C1912">
        <f>SUMIFS(user_list!P:P,user_list!F:F,"&lt;="&amp;A1912,user_list!G:G,"&gt;="&amp;A1912)</f>
        <v>3.4915032679738562</v>
      </c>
      <c r="D1912">
        <f>SUMIFS(user_list!O:O,user_list!F:F,"&lt;="&amp;A1912,user_list!G:G,"&gt;="&amp;A1912,user_list!I:I,days!G1912)+SUMIFS(user_list!O:O,user_list!F:F,"&lt;="&amp;A1912,user_list!G:G,"&gt;="&amp;A1912,user_list!I:I,days!G1912-1)</f>
        <v>1.995390341321714</v>
      </c>
      <c r="E1912" s="26">
        <f>COUNTIF(user_list!G:G,A1912)</f>
        <v>1</v>
      </c>
      <c r="F1912" s="48">
        <f t="shared" si="58"/>
        <v>3</v>
      </c>
      <c r="G1912" s="48">
        <f t="shared" si="59"/>
        <v>2020</v>
      </c>
    </row>
    <row r="1913" spans="1:7" x14ac:dyDescent="0.3">
      <c r="A1913" s="51">
        <v>43916</v>
      </c>
      <c r="B1913">
        <f>SUMIFS(user_list!O:O,user_list!F:F,"&lt;="&amp;A1913,user_list!G:G,"&gt;="&amp;A1913)</f>
        <v>2.3167236746550475</v>
      </c>
      <c r="C1913">
        <f>SUMIFS(user_list!P:P,user_list!F:F,"&lt;="&amp;A1913,user_list!G:G,"&gt;="&amp;A1913)</f>
        <v>3.8915032679738557</v>
      </c>
      <c r="D1913">
        <f>SUMIFS(user_list!O:O,user_list!F:F,"&lt;="&amp;A1913,user_list!G:G,"&gt;="&amp;A1913,user_list!I:I,days!G1913)+SUMIFS(user_list!O:O,user_list!F:F,"&lt;="&amp;A1913,user_list!G:G,"&gt;="&amp;A1913,user_list!I:I,days!G1913-1)</f>
        <v>2.3167236746550475</v>
      </c>
      <c r="E1913" s="26">
        <f>COUNTIF(user_list!G:G,A1913)</f>
        <v>1</v>
      </c>
      <c r="F1913" s="48">
        <f t="shared" si="58"/>
        <v>3</v>
      </c>
      <c r="G1913" s="48">
        <f t="shared" si="59"/>
        <v>2020</v>
      </c>
    </row>
    <row r="1914" spans="1:7" x14ac:dyDescent="0.3">
      <c r="A1914" s="51">
        <v>43917</v>
      </c>
      <c r="B1914">
        <f>SUMIFS(user_list!O:O,user_list!F:F,"&lt;="&amp;A1914,user_list!G:G,"&gt;="&amp;A1914)</f>
        <v>3.5324181190994919</v>
      </c>
      <c r="C1914">
        <f>SUMIFS(user_list!P:P,user_list!F:F,"&lt;="&amp;A1914,user_list!G:G,"&gt;="&amp;A1914)</f>
        <v>11.691503267973856</v>
      </c>
      <c r="D1914">
        <f>SUMIFS(user_list!O:O,user_list!F:F,"&lt;="&amp;A1914,user_list!G:G,"&gt;="&amp;A1914,user_list!I:I,days!G1914)+SUMIFS(user_list!O:O,user_list!F:F,"&lt;="&amp;A1914,user_list!G:G,"&gt;="&amp;A1914,user_list!I:I,days!G1914-1)</f>
        <v>1.8793625635439364</v>
      </c>
      <c r="E1914" s="26">
        <f>COUNTIF(user_list!G:G,A1914)</f>
        <v>3</v>
      </c>
      <c r="F1914" s="48">
        <f t="shared" si="58"/>
        <v>3</v>
      </c>
      <c r="G1914" s="48">
        <f t="shared" si="59"/>
        <v>2020</v>
      </c>
    </row>
    <row r="1915" spans="1:7" x14ac:dyDescent="0.3">
      <c r="A1915" s="51">
        <v>43918</v>
      </c>
      <c r="B1915">
        <f>SUMIFS(user_list!O:O,user_list!F:F,"&lt;="&amp;A1915,user_list!G:G,"&gt;="&amp;A1915)</f>
        <v>1.6223364197530867</v>
      </c>
      <c r="C1915">
        <f>SUMIFS(user_list!P:P,user_list!F:F,"&lt;="&amp;A1915,user_list!G:G,"&gt;="&amp;A1915)</f>
        <v>4.0444444444444443</v>
      </c>
      <c r="D1915">
        <f>SUMIFS(user_list!O:O,user_list!F:F,"&lt;="&amp;A1915,user_list!G:G,"&gt;="&amp;A1915,user_list!I:I,days!G1915)+SUMIFS(user_list!O:O,user_list!F:F,"&lt;="&amp;A1915,user_list!G:G,"&gt;="&amp;A1915,user_list!I:I,days!G1915-1)</f>
        <v>1.6223364197530867</v>
      </c>
      <c r="E1915" s="26">
        <f>COUNTIF(user_list!G:G,A1915)</f>
        <v>0</v>
      </c>
      <c r="F1915" s="48">
        <f t="shared" si="58"/>
        <v>3</v>
      </c>
      <c r="G1915" s="48">
        <f t="shared" si="59"/>
        <v>2020</v>
      </c>
    </row>
    <row r="1916" spans="1:7" x14ac:dyDescent="0.3">
      <c r="A1916" s="51">
        <v>43919</v>
      </c>
      <c r="B1916">
        <f>SUMIFS(user_list!O:O,user_list!F:F,"&lt;="&amp;A1916,user_list!G:G,"&gt;="&amp;A1916)</f>
        <v>1.6223364197530867</v>
      </c>
      <c r="C1916">
        <f>SUMIFS(user_list!P:P,user_list!F:F,"&lt;="&amp;A1916,user_list!G:G,"&gt;="&amp;A1916)</f>
        <v>4.0444444444444443</v>
      </c>
      <c r="D1916">
        <f>SUMIFS(user_list!O:O,user_list!F:F,"&lt;="&amp;A1916,user_list!G:G,"&gt;="&amp;A1916,user_list!I:I,days!G1916)+SUMIFS(user_list!O:O,user_list!F:F,"&lt;="&amp;A1916,user_list!G:G,"&gt;="&amp;A1916,user_list!I:I,days!G1916-1)</f>
        <v>1.6223364197530867</v>
      </c>
      <c r="E1916" s="26">
        <f>COUNTIF(user_list!G:G,A1916)</f>
        <v>0</v>
      </c>
      <c r="F1916" s="48">
        <f t="shared" si="58"/>
        <v>3</v>
      </c>
      <c r="G1916" s="48">
        <f t="shared" si="59"/>
        <v>2020</v>
      </c>
    </row>
    <row r="1917" spans="1:7" x14ac:dyDescent="0.3">
      <c r="A1917" s="51">
        <v>43920</v>
      </c>
      <c r="B1917">
        <f>SUMIFS(user_list!O:O,user_list!F:F,"&lt;="&amp;A1917,user_list!G:G,"&gt;="&amp;A1917)</f>
        <v>1.6223364197530867</v>
      </c>
      <c r="C1917">
        <f>SUMIFS(user_list!P:P,user_list!F:F,"&lt;="&amp;A1917,user_list!G:G,"&gt;="&amp;A1917)</f>
        <v>4.0444444444444443</v>
      </c>
      <c r="D1917">
        <f>SUMIFS(user_list!O:O,user_list!F:F,"&lt;="&amp;A1917,user_list!G:G,"&gt;="&amp;A1917,user_list!I:I,days!G1917)+SUMIFS(user_list!O:O,user_list!F:F,"&lt;="&amp;A1917,user_list!G:G,"&gt;="&amp;A1917,user_list!I:I,days!G1917-1)</f>
        <v>1.6223364197530867</v>
      </c>
      <c r="E1917" s="26">
        <f>COUNTIF(user_list!G:G,A1917)</f>
        <v>0</v>
      </c>
      <c r="F1917" s="48">
        <f t="shared" si="58"/>
        <v>3</v>
      </c>
      <c r="G1917" s="48">
        <f t="shared" si="59"/>
        <v>2020</v>
      </c>
    </row>
    <row r="1918" spans="1:7" x14ac:dyDescent="0.3">
      <c r="A1918" s="51">
        <v>43921</v>
      </c>
      <c r="B1918">
        <f>SUMIFS(user_list!O:O,user_list!F:F,"&lt;="&amp;A1918,user_list!G:G,"&gt;="&amp;A1918)</f>
        <v>1.6223364197530867</v>
      </c>
      <c r="C1918">
        <f>SUMIFS(user_list!P:P,user_list!F:F,"&lt;="&amp;A1918,user_list!G:G,"&gt;="&amp;A1918)</f>
        <v>4.0444444444444443</v>
      </c>
      <c r="D1918">
        <f>SUMIFS(user_list!O:O,user_list!F:F,"&lt;="&amp;A1918,user_list!G:G,"&gt;="&amp;A1918,user_list!I:I,days!G1918)+SUMIFS(user_list!O:O,user_list!F:F,"&lt;="&amp;A1918,user_list!G:G,"&gt;="&amp;A1918,user_list!I:I,days!G1918-1)</f>
        <v>1.6223364197530867</v>
      </c>
      <c r="E1918" s="26">
        <f>COUNTIF(user_list!G:G,A1918)</f>
        <v>0</v>
      </c>
      <c r="F1918" s="48">
        <f t="shared" si="58"/>
        <v>3</v>
      </c>
      <c r="G1918" s="48">
        <f t="shared" si="59"/>
        <v>2020</v>
      </c>
    </row>
    <row r="1919" spans="1:7" x14ac:dyDescent="0.3">
      <c r="A1919" s="51">
        <v>43922</v>
      </c>
      <c r="B1919">
        <f>SUMIFS(user_list!O:O,user_list!F:F,"&lt;="&amp;A1919,user_list!G:G,"&gt;="&amp;A1919)</f>
        <v>1.9939927983539099</v>
      </c>
      <c r="C1919">
        <f>SUMIFS(user_list!P:P,user_list!F:F,"&lt;="&amp;A1919,user_list!G:G,"&gt;="&amp;A1919)</f>
        <v>4.9703703703703699</v>
      </c>
      <c r="D1919">
        <f>SUMIFS(user_list!O:O,user_list!F:F,"&lt;="&amp;A1919,user_list!G:G,"&gt;="&amp;A1919,user_list!I:I,days!G1919)+SUMIFS(user_list!O:O,user_list!F:F,"&lt;="&amp;A1919,user_list!G:G,"&gt;="&amp;A1919,user_list!I:I,days!G1919-1)</f>
        <v>1.6223364197530867</v>
      </c>
      <c r="E1919" s="26">
        <f>COUNTIF(user_list!G:G,A1919)</f>
        <v>1</v>
      </c>
      <c r="F1919" s="48">
        <f t="shared" si="58"/>
        <v>4</v>
      </c>
      <c r="G1919" s="48">
        <f t="shared" si="59"/>
        <v>2020</v>
      </c>
    </row>
    <row r="1920" spans="1:7" x14ac:dyDescent="0.3">
      <c r="A1920" s="51">
        <v>43923</v>
      </c>
      <c r="B1920">
        <f>SUMIFS(user_list!O:O,user_list!F:F,"&lt;="&amp;A1920,user_list!G:G,"&gt;="&amp;A1920)</f>
        <v>1.3919094650205763</v>
      </c>
      <c r="C1920">
        <f>SUMIFS(user_list!P:P,user_list!F:F,"&lt;="&amp;A1920,user_list!G:G,"&gt;="&amp;A1920)</f>
        <v>3.4703703703703703</v>
      </c>
      <c r="D1920">
        <f>SUMIFS(user_list!O:O,user_list!F:F,"&lt;="&amp;A1920,user_list!G:G,"&gt;="&amp;A1920,user_list!I:I,days!G1920)+SUMIFS(user_list!O:O,user_list!F:F,"&lt;="&amp;A1920,user_list!G:G,"&gt;="&amp;A1920,user_list!I:I,days!G1920-1)</f>
        <v>1.0202530864197532</v>
      </c>
      <c r="E1920" s="26">
        <f>COUNTIF(user_list!G:G,A1920)</f>
        <v>0</v>
      </c>
      <c r="F1920" s="48">
        <f t="shared" si="58"/>
        <v>4</v>
      </c>
      <c r="G1920" s="48">
        <f t="shared" si="59"/>
        <v>2020</v>
      </c>
    </row>
    <row r="1921" spans="1:7" x14ac:dyDescent="0.3">
      <c r="A1921" s="51">
        <v>43924</v>
      </c>
      <c r="B1921">
        <f>SUMIFS(user_list!O:O,user_list!F:F,"&lt;="&amp;A1921,user_list!G:G,"&gt;="&amp;A1921)</f>
        <v>1.3919094650205763</v>
      </c>
      <c r="C1921">
        <f>SUMIFS(user_list!P:P,user_list!F:F,"&lt;="&amp;A1921,user_list!G:G,"&gt;="&amp;A1921)</f>
        <v>3.4703703703703703</v>
      </c>
      <c r="D1921">
        <f>SUMIFS(user_list!O:O,user_list!F:F,"&lt;="&amp;A1921,user_list!G:G,"&gt;="&amp;A1921,user_list!I:I,days!G1921)+SUMIFS(user_list!O:O,user_list!F:F,"&lt;="&amp;A1921,user_list!G:G,"&gt;="&amp;A1921,user_list!I:I,days!G1921-1)</f>
        <v>1.0202530864197532</v>
      </c>
      <c r="E1921" s="26">
        <f>COUNTIF(user_list!G:G,A1921)</f>
        <v>0</v>
      </c>
      <c r="F1921" s="48">
        <f t="shared" si="58"/>
        <v>4</v>
      </c>
      <c r="G1921" s="48">
        <f t="shared" si="59"/>
        <v>2020</v>
      </c>
    </row>
    <row r="1922" spans="1:7" x14ac:dyDescent="0.3">
      <c r="A1922" s="51">
        <v>43925</v>
      </c>
      <c r="B1922">
        <f>SUMIFS(user_list!O:O,user_list!F:F,"&lt;="&amp;A1922,user_list!G:G,"&gt;="&amp;A1922)</f>
        <v>1.3919094650205763</v>
      </c>
      <c r="C1922">
        <f>SUMIFS(user_list!P:P,user_list!F:F,"&lt;="&amp;A1922,user_list!G:G,"&gt;="&amp;A1922)</f>
        <v>3.4703703703703703</v>
      </c>
      <c r="D1922">
        <f>SUMIFS(user_list!O:O,user_list!F:F,"&lt;="&amp;A1922,user_list!G:G,"&gt;="&amp;A1922,user_list!I:I,days!G1922)+SUMIFS(user_list!O:O,user_list!F:F,"&lt;="&amp;A1922,user_list!G:G,"&gt;="&amp;A1922,user_list!I:I,days!G1922-1)</f>
        <v>1.0202530864197532</v>
      </c>
      <c r="E1922" s="26">
        <f>COUNTIF(user_list!G:G,A1922)</f>
        <v>0</v>
      </c>
      <c r="F1922" s="48">
        <f t="shared" ref="F1922:F1985" si="60">MONTH(A1922)</f>
        <v>4</v>
      </c>
      <c r="G1922" s="48">
        <f t="shared" ref="G1922:G1985" si="61">YEAR(A1922)</f>
        <v>2020</v>
      </c>
    </row>
    <row r="1923" spans="1:7" x14ac:dyDescent="0.3">
      <c r="A1923" s="51">
        <v>43926</v>
      </c>
      <c r="B1923">
        <f>SUMIFS(user_list!O:O,user_list!F:F,"&lt;="&amp;A1923,user_list!G:G,"&gt;="&amp;A1923)</f>
        <v>1.3919094650205763</v>
      </c>
      <c r="C1923">
        <f>SUMIFS(user_list!P:P,user_list!F:F,"&lt;="&amp;A1923,user_list!G:G,"&gt;="&amp;A1923)</f>
        <v>3.4703703703703703</v>
      </c>
      <c r="D1923">
        <f>SUMIFS(user_list!O:O,user_list!F:F,"&lt;="&amp;A1923,user_list!G:G,"&gt;="&amp;A1923,user_list!I:I,days!G1923)+SUMIFS(user_list!O:O,user_list!F:F,"&lt;="&amp;A1923,user_list!G:G,"&gt;="&amp;A1923,user_list!I:I,days!G1923-1)</f>
        <v>1.0202530864197532</v>
      </c>
      <c r="E1923" s="26">
        <f>COUNTIF(user_list!G:G,A1923)</f>
        <v>1</v>
      </c>
      <c r="F1923" s="48">
        <f t="shared" si="60"/>
        <v>4</v>
      </c>
      <c r="G1923" s="48">
        <f t="shared" si="61"/>
        <v>2020</v>
      </c>
    </row>
    <row r="1924" spans="1:7" x14ac:dyDescent="0.3">
      <c r="A1924" s="51">
        <v>43927</v>
      </c>
      <c r="B1924">
        <f>SUMIFS(user_list!O:O,user_list!F:F,"&lt;="&amp;A1924,user_list!G:G,"&gt;="&amp;A1924)</f>
        <v>0.8682983539094653</v>
      </c>
      <c r="C1924">
        <f>SUMIFS(user_list!P:P,user_list!F:F,"&lt;="&amp;A1924,user_list!G:G,"&gt;="&amp;A1924)</f>
        <v>2.1703703703703705</v>
      </c>
      <c r="D1924">
        <f>SUMIFS(user_list!O:O,user_list!F:F,"&lt;="&amp;A1924,user_list!G:G,"&gt;="&amp;A1924,user_list!I:I,days!G1924)+SUMIFS(user_list!O:O,user_list!F:F,"&lt;="&amp;A1924,user_list!G:G,"&gt;="&amp;A1924,user_list!I:I,days!G1924-1)</f>
        <v>0.49664197530864213</v>
      </c>
      <c r="E1924" s="26">
        <f>COUNTIF(user_list!G:G,A1924)</f>
        <v>0</v>
      </c>
      <c r="F1924" s="48">
        <f t="shared" si="60"/>
        <v>4</v>
      </c>
      <c r="G1924" s="48">
        <f t="shared" si="61"/>
        <v>2020</v>
      </c>
    </row>
    <row r="1925" spans="1:7" x14ac:dyDescent="0.3">
      <c r="A1925" s="51">
        <v>43928</v>
      </c>
      <c r="B1925">
        <f>SUMIFS(user_list!O:O,user_list!F:F,"&lt;="&amp;A1925,user_list!G:G,"&gt;="&amp;A1925)</f>
        <v>0.8682983539094653</v>
      </c>
      <c r="C1925">
        <f>SUMIFS(user_list!P:P,user_list!F:F,"&lt;="&amp;A1925,user_list!G:G,"&gt;="&amp;A1925)</f>
        <v>2.1703703703703705</v>
      </c>
      <c r="D1925">
        <f>SUMIFS(user_list!O:O,user_list!F:F,"&lt;="&amp;A1925,user_list!G:G,"&gt;="&amp;A1925,user_list!I:I,days!G1925)+SUMIFS(user_list!O:O,user_list!F:F,"&lt;="&amp;A1925,user_list!G:G,"&gt;="&amp;A1925,user_list!I:I,days!G1925-1)</f>
        <v>0.49664197530864213</v>
      </c>
      <c r="E1925" s="26">
        <f>COUNTIF(user_list!G:G,A1925)</f>
        <v>0</v>
      </c>
      <c r="F1925" s="48">
        <f t="shared" si="60"/>
        <v>4</v>
      </c>
      <c r="G1925" s="48">
        <f t="shared" si="61"/>
        <v>2020</v>
      </c>
    </row>
    <row r="1926" spans="1:7" x14ac:dyDescent="0.3">
      <c r="A1926" s="51">
        <v>43929</v>
      </c>
      <c r="B1926">
        <f>SUMIFS(user_list!O:O,user_list!F:F,"&lt;="&amp;A1926,user_list!G:G,"&gt;="&amp;A1926)</f>
        <v>0.8682983539094653</v>
      </c>
      <c r="C1926">
        <f>SUMIFS(user_list!P:P,user_list!F:F,"&lt;="&amp;A1926,user_list!G:G,"&gt;="&amp;A1926)</f>
        <v>2.1703703703703705</v>
      </c>
      <c r="D1926">
        <f>SUMIFS(user_list!O:O,user_list!F:F,"&lt;="&amp;A1926,user_list!G:G,"&gt;="&amp;A1926,user_list!I:I,days!G1926)+SUMIFS(user_list!O:O,user_list!F:F,"&lt;="&amp;A1926,user_list!G:G,"&gt;="&amp;A1926,user_list!I:I,days!G1926-1)</f>
        <v>0.49664197530864213</v>
      </c>
      <c r="E1926" s="26">
        <f>COUNTIF(user_list!G:G,A1926)</f>
        <v>0</v>
      </c>
      <c r="F1926" s="48">
        <f t="shared" si="60"/>
        <v>4</v>
      </c>
      <c r="G1926" s="48">
        <f t="shared" si="61"/>
        <v>2020</v>
      </c>
    </row>
    <row r="1927" spans="1:7" x14ac:dyDescent="0.3">
      <c r="A1927" s="51">
        <v>43930</v>
      </c>
      <c r="B1927">
        <f>SUMIFS(user_list!O:O,user_list!F:F,"&lt;="&amp;A1927,user_list!G:G,"&gt;="&amp;A1927)</f>
        <v>0.8682983539094653</v>
      </c>
      <c r="C1927">
        <f>SUMIFS(user_list!P:P,user_list!F:F,"&lt;="&amp;A1927,user_list!G:G,"&gt;="&amp;A1927)</f>
        <v>2.1703703703703705</v>
      </c>
      <c r="D1927">
        <f>SUMIFS(user_list!O:O,user_list!F:F,"&lt;="&amp;A1927,user_list!G:G,"&gt;="&amp;A1927,user_list!I:I,days!G1927)+SUMIFS(user_list!O:O,user_list!F:F,"&lt;="&amp;A1927,user_list!G:G,"&gt;="&amp;A1927,user_list!I:I,days!G1927-1)</f>
        <v>0.49664197530864213</v>
      </c>
      <c r="E1927" s="26">
        <f>COUNTIF(user_list!G:G,A1927)</f>
        <v>0</v>
      </c>
      <c r="F1927" s="48">
        <f t="shared" si="60"/>
        <v>4</v>
      </c>
      <c r="G1927" s="48">
        <f t="shared" si="61"/>
        <v>2020</v>
      </c>
    </row>
    <row r="1928" spans="1:7" x14ac:dyDescent="0.3">
      <c r="A1928" s="51">
        <v>43931</v>
      </c>
      <c r="B1928">
        <f>SUMIFS(user_list!O:O,user_list!F:F,"&lt;="&amp;A1928,user_list!G:G,"&gt;="&amp;A1928)</f>
        <v>0.8682983539094653</v>
      </c>
      <c r="C1928">
        <f>SUMIFS(user_list!P:P,user_list!F:F,"&lt;="&amp;A1928,user_list!G:G,"&gt;="&amp;A1928)</f>
        <v>2.1703703703703705</v>
      </c>
      <c r="D1928">
        <f>SUMIFS(user_list!O:O,user_list!F:F,"&lt;="&amp;A1928,user_list!G:G,"&gt;="&amp;A1928,user_list!I:I,days!G1928)+SUMIFS(user_list!O:O,user_list!F:F,"&lt;="&amp;A1928,user_list!G:G,"&gt;="&amp;A1928,user_list!I:I,days!G1928-1)</f>
        <v>0.49664197530864213</v>
      </c>
      <c r="E1928" s="26">
        <f>COUNTIF(user_list!G:G,A1928)</f>
        <v>0</v>
      </c>
      <c r="F1928" s="48">
        <f t="shared" si="60"/>
        <v>4</v>
      </c>
      <c r="G1928" s="48">
        <f t="shared" si="61"/>
        <v>2020</v>
      </c>
    </row>
    <row r="1929" spans="1:7" x14ac:dyDescent="0.3">
      <c r="A1929" s="51">
        <v>43932</v>
      </c>
      <c r="B1929">
        <f>SUMIFS(user_list!O:O,user_list!F:F,"&lt;="&amp;A1929,user_list!G:G,"&gt;="&amp;A1929)</f>
        <v>0.8682983539094653</v>
      </c>
      <c r="C1929">
        <f>SUMIFS(user_list!P:P,user_list!F:F,"&lt;="&amp;A1929,user_list!G:G,"&gt;="&amp;A1929)</f>
        <v>2.1703703703703705</v>
      </c>
      <c r="D1929">
        <f>SUMIFS(user_list!O:O,user_list!F:F,"&lt;="&amp;A1929,user_list!G:G,"&gt;="&amp;A1929,user_list!I:I,days!G1929)+SUMIFS(user_list!O:O,user_list!F:F,"&lt;="&amp;A1929,user_list!G:G,"&gt;="&amp;A1929,user_list!I:I,days!G1929-1)</f>
        <v>0.49664197530864213</v>
      </c>
      <c r="E1929" s="26">
        <f>COUNTIF(user_list!G:G,A1929)</f>
        <v>0</v>
      </c>
      <c r="F1929" s="48">
        <f t="shared" si="60"/>
        <v>4</v>
      </c>
      <c r="G1929" s="48">
        <f t="shared" si="61"/>
        <v>2020</v>
      </c>
    </row>
    <row r="1930" spans="1:7" x14ac:dyDescent="0.3">
      <c r="A1930" s="51">
        <v>43933</v>
      </c>
      <c r="B1930">
        <f>SUMIFS(user_list!O:O,user_list!F:F,"&lt;="&amp;A1930,user_list!G:G,"&gt;="&amp;A1930)</f>
        <v>0.8682983539094653</v>
      </c>
      <c r="C1930">
        <f>SUMIFS(user_list!P:P,user_list!F:F,"&lt;="&amp;A1930,user_list!G:G,"&gt;="&amp;A1930)</f>
        <v>2.1703703703703705</v>
      </c>
      <c r="D1930">
        <f>SUMIFS(user_list!O:O,user_list!F:F,"&lt;="&amp;A1930,user_list!G:G,"&gt;="&amp;A1930,user_list!I:I,days!G1930)+SUMIFS(user_list!O:O,user_list!F:F,"&lt;="&amp;A1930,user_list!G:G,"&gt;="&amp;A1930,user_list!I:I,days!G1930-1)</f>
        <v>0.49664197530864213</v>
      </c>
      <c r="E1930" s="26">
        <f>COUNTIF(user_list!G:G,A1930)</f>
        <v>0</v>
      </c>
      <c r="F1930" s="48">
        <f t="shared" si="60"/>
        <v>4</v>
      </c>
      <c r="G1930" s="48">
        <f t="shared" si="61"/>
        <v>2020</v>
      </c>
    </row>
    <row r="1931" spans="1:7" x14ac:dyDescent="0.3">
      <c r="A1931" s="51">
        <v>43934</v>
      </c>
      <c r="B1931">
        <f>SUMIFS(user_list!O:O,user_list!F:F,"&lt;="&amp;A1931,user_list!G:G,"&gt;="&amp;A1931)</f>
        <v>0.8682983539094653</v>
      </c>
      <c r="C1931">
        <f>SUMIFS(user_list!P:P,user_list!F:F,"&lt;="&amp;A1931,user_list!G:G,"&gt;="&amp;A1931)</f>
        <v>2.1703703703703705</v>
      </c>
      <c r="D1931">
        <f>SUMIFS(user_list!O:O,user_list!F:F,"&lt;="&amp;A1931,user_list!G:G,"&gt;="&amp;A1931,user_list!I:I,days!G1931)+SUMIFS(user_list!O:O,user_list!F:F,"&lt;="&amp;A1931,user_list!G:G,"&gt;="&amp;A1931,user_list!I:I,days!G1931-1)</f>
        <v>0.49664197530864213</v>
      </c>
      <c r="E1931" s="26">
        <f>COUNTIF(user_list!G:G,A1931)</f>
        <v>0</v>
      </c>
      <c r="F1931" s="48">
        <f t="shared" si="60"/>
        <v>4</v>
      </c>
      <c r="G1931" s="48">
        <f t="shared" si="61"/>
        <v>2020</v>
      </c>
    </row>
    <row r="1932" spans="1:7" x14ac:dyDescent="0.3">
      <c r="A1932" s="51">
        <v>43935</v>
      </c>
      <c r="B1932">
        <f>SUMIFS(user_list!O:O,user_list!F:F,"&lt;="&amp;A1932,user_list!G:G,"&gt;="&amp;A1932)</f>
        <v>0.8682983539094653</v>
      </c>
      <c r="C1932">
        <f>SUMIFS(user_list!P:P,user_list!F:F,"&lt;="&amp;A1932,user_list!G:G,"&gt;="&amp;A1932)</f>
        <v>2.1703703703703705</v>
      </c>
      <c r="D1932">
        <f>SUMIFS(user_list!O:O,user_list!F:F,"&lt;="&amp;A1932,user_list!G:G,"&gt;="&amp;A1932,user_list!I:I,days!G1932)+SUMIFS(user_list!O:O,user_list!F:F,"&lt;="&amp;A1932,user_list!G:G,"&gt;="&amp;A1932,user_list!I:I,days!G1932-1)</f>
        <v>0.49664197530864213</v>
      </c>
      <c r="E1932" s="26">
        <f>COUNTIF(user_list!G:G,A1932)</f>
        <v>0</v>
      </c>
      <c r="F1932" s="48">
        <f t="shared" si="60"/>
        <v>4</v>
      </c>
      <c r="G1932" s="48">
        <f t="shared" si="61"/>
        <v>2020</v>
      </c>
    </row>
    <row r="1933" spans="1:7" x14ac:dyDescent="0.3">
      <c r="A1933" s="51">
        <v>43936</v>
      </c>
      <c r="B1933">
        <f>SUMIFS(user_list!O:O,user_list!F:F,"&lt;="&amp;A1933,user_list!G:G,"&gt;="&amp;A1933)</f>
        <v>0.8682983539094653</v>
      </c>
      <c r="C1933">
        <f>SUMIFS(user_list!P:P,user_list!F:F,"&lt;="&amp;A1933,user_list!G:G,"&gt;="&amp;A1933)</f>
        <v>2.1703703703703705</v>
      </c>
      <c r="D1933">
        <f>SUMIFS(user_list!O:O,user_list!F:F,"&lt;="&amp;A1933,user_list!G:G,"&gt;="&amp;A1933,user_list!I:I,days!G1933)+SUMIFS(user_list!O:O,user_list!F:F,"&lt;="&amp;A1933,user_list!G:G,"&gt;="&amp;A1933,user_list!I:I,days!G1933-1)</f>
        <v>0.49664197530864213</v>
      </c>
      <c r="E1933" s="26">
        <f>COUNTIF(user_list!G:G,A1933)</f>
        <v>0</v>
      </c>
      <c r="F1933" s="48">
        <f t="shared" si="60"/>
        <v>4</v>
      </c>
      <c r="G1933" s="48">
        <f t="shared" si="61"/>
        <v>2020</v>
      </c>
    </row>
    <row r="1934" spans="1:7" x14ac:dyDescent="0.3">
      <c r="A1934" s="51">
        <v>43937</v>
      </c>
      <c r="B1934">
        <f>SUMIFS(user_list!O:O,user_list!F:F,"&lt;="&amp;A1934,user_list!G:G,"&gt;="&amp;A1934)</f>
        <v>0.8682983539094653</v>
      </c>
      <c r="C1934">
        <f>SUMIFS(user_list!P:P,user_list!F:F,"&lt;="&amp;A1934,user_list!G:G,"&gt;="&amp;A1934)</f>
        <v>2.1703703703703705</v>
      </c>
      <c r="D1934">
        <f>SUMIFS(user_list!O:O,user_list!F:F,"&lt;="&amp;A1934,user_list!G:G,"&gt;="&amp;A1934,user_list!I:I,days!G1934)+SUMIFS(user_list!O:O,user_list!F:F,"&lt;="&amp;A1934,user_list!G:G,"&gt;="&amp;A1934,user_list!I:I,days!G1934-1)</f>
        <v>0.49664197530864213</v>
      </c>
      <c r="E1934" s="26">
        <f>COUNTIF(user_list!G:G,A1934)</f>
        <v>0</v>
      </c>
      <c r="F1934" s="48">
        <f t="shared" si="60"/>
        <v>4</v>
      </c>
      <c r="G1934" s="48">
        <f t="shared" si="61"/>
        <v>2020</v>
      </c>
    </row>
    <row r="1935" spans="1:7" x14ac:dyDescent="0.3">
      <c r="A1935" s="51">
        <v>43938</v>
      </c>
      <c r="B1935">
        <f>SUMIFS(user_list!O:O,user_list!F:F,"&lt;="&amp;A1935,user_list!G:G,"&gt;="&amp;A1935)</f>
        <v>0.8682983539094653</v>
      </c>
      <c r="C1935">
        <f>SUMIFS(user_list!P:P,user_list!F:F,"&lt;="&amp;A1935,user_list!G:G,"&gt;="&amp;A1935)</f>
        <v>2.1703703703703705</v>
      </c>
      <c r="D1935">
        <f>SUMIFS(user_list!O:O,user_list!F:F,"&lt;="&amp;A1935,user_list!G:G,"&gt;="&amp;A1935,user_list!I:I,days!G1935)+SUMIFS(user_list!O:O,user_list!F:F,"&lt;="&amp;A1935,user_list!G:G,"&gt;="&amp;A1935,user_list!I:I,days!G1935-1)</f>
        <v>0.49664197530864213</v>
      </c>
      <c r="E1935" s="26">
        <f>COUNTIF(user_list!G:G,A1935)</f>
        <v>0</v>
      </c>
      <c r="F1935" s="48">
        <f t="shared" si="60"/>
        <v>4</v>
      </c>
      <c r="G1935" s="48">
        <f t="shared" si="61"/>
        <v>2020</v>
      </c>
    </row>
    <row r="1936" spans="1:7" x14ac:dyDescent="0.3">
      <c r="A1936" s="51">
        <v>43939</v>
      </c>
      <c r="B1936">
        <f>SUMIFS(user_list!O:O,user_list!F:F,"&lt;="&amp;A1936,user_list!G:G,"&gt;="&amp;A1936)</f>
        <v>0.8682983539094653</v>
      </c>
      <c r="C1936">
        <f>SUMIFS(user_list!P:P,user_list!F:F,"&lt;="&amp;A1936,user_list!G:G,"&gt;="&amp;A1936)</f>
        <v>2.1703703703703705</v>
      </c>
      <c r="D1936">
        <f>SUMIFS(user_list!O:O,user_list!F:F,"&lt;="&amp;A1936,user_list!G:G,"&gt;="&amp;A1936,user_list!I:I,days!G1936)+SUMIFS(user_list!O:O,user_list!F:F,"&lt;="&amp;A1936,user_list!G:G,"&gt;="&amp;A1936,user_list!I:I,days!G1936-1)</f>
        <v>0.49664197530864213</v>
      </c>
      <c r="E1936" s="26">
        <f>COUNTIF(user_list!G:G,A1936)</f>
        <v>1</v>
      </c>
      <c r="F1936" s="48">
        <f t="shared" si="60"/>
        <v>4</v>
      </c>
      <c r="G1936" s="48">
        <f t="shared" si="61"/>
        <v>2020</v>
      </c>
    </row>
    <row r="1937" spans="1:7" x14ac:dyDescent="0.3">
      <c r="A1937" s="51">
        <v>43940</v>
      </c>
      <c r="B1937">
        <f>SUMIFS(user_list!O:O,user_list!F:F,"&lt;="&amp;A1937,user_list!G:G,"&gt;="&amp;A1937)</f>
        <v>2.1583102247546693</v>
      </c>
      <c r="C1937">
        <f>SUMIFS(user_list!P:P,user_list!F:F,"&lt;="&amp;A1937,user_list!G:G,"&gt;="&amp;A1937)</f>
        <v>4.1874643874643871</v>
      </c>
      <c r="D1937">
        <f>SUMIFS(user_list!O:O,user_list!F:F,"&lt;="&amp;A1937,user_list!G:G,"&gt;="&amp;A1937,user_list!I:I,days!G1937)+SUMIFS(user_list!O:O,user_list!F:F,"&lt;="&amp;A1937,user_list!G:G,"&gt;="&amp;A1937,user_list!I:I,days!G1937-1)</f>
        <v>0.72688888888888903</v>
      </c>
      <c r="E1937" s="26">
        <f>COUNTIF(user_list!G:G,A1937)</f>
        <v>2</v>
      </c>
      <c r="F1937" s="48">
        <f t="shared" si="60"/>
        <v>4</v>
      </c>
      <c r="G1937" s="48">
        <f t="shared" si="61"/>
        <v>2020</v>
      </c>
    </row>
    <row r="1938" spans="1:7" x14ac:dyDescent="0.3">
      <c r="A1938" s="51">
        <v>43941</v>
      </c>
      <c r="B1938">
        <f>SUMIFS(user_list!O:O,user_list!F:F,"&lt;="&amp;A1938,user_list!G:G,"&gt;="&amp;A1938)</f>
        <v>0.7441435580880027</v>
      </c>
      <c r="C1938">
        <f>SUMIFS(user_list!P:P,user_list!F:F,"&lt;="&amp;A1938,user_list!G:G,"&gt;="&amp;A1938)</f>
        <v>2.1874643874643875</v>
      </c>
      <c r="D1938">
        <f>SUMIFS(user_list!O:O,user_list!F:F,"&lt;="&amp;A1938,user_list!G:G,"&gt;="&amp;A1938,user_list!I:I,days!G1938)+SUMIFS(user_list!O:O,user_list!F:F,"&lt;="&amp;A1938,user_list!G:G,"&gt;="&amp;A1938,user_list!I:I,days!G1938-1)</f>
        <v>0.32133333333333342</v>
      </c>
      <c r="E1938" s="26">
        <f>COUNTIF(user_list!G:G,A1938)</f>
        <v>0</v>
      </c>
      <c r="F1938" s="48">
        <f t="shared" si="60"/>
        <v>4</v>
      </c>
      <c r="G1938" s="48">
        <f t="shared" si="61"/>
        <v>2020</v>
      </c>
    </row>
    <row r="1939" spans="1:7" x14ac:dyDescent="0.3">
      <c r="A1939" s="51">
        <v>43942</v>
      </c>
      <c r="B1939">
        <f>SUMIFS(user_list!O:O,user_list!F:F,"&lt;="&amp;A1939,user_list!G:G,"&gt;="&amp;A1939)</f>
        <v>0.7441435580880027</v>
      </c>
      <c r="C1939">
        <f>SUMIFS(user_list!P:P,user_list!F:F,"&lt;="&amp;A1939,user_list!G:G,"&gt;="&amp;A1939)</f>
        <v>2.1874643874643875</v>
      </c>
      <c r="D1939">
        <f>SUMIFS(user_list!O:O,user_list!F:F,"&lt;="&amp;A1939,user_list!G:G,"&gt;="&amp;A1939,user_list!I:I,days!G1939)+SUMIFS(user_list!O:O,user_list!F:F,"&lt;="&amp;A1939,user_list!G:G,"&gt;="&amp;A1939,user_list!I:I,days!G1939-1)</f>
        <v>0.32133333333333342</v>
      </c>
      <c r="E1939" s="26">
        <f>COUNTIF(user_list!G:G,A1939)</f>
        <v>0</v>
      </c>
      <c r="F1939" s="48">
        <f t="shared" si="60"/>
        <v>4</v>
      </c>
      <c r="G1939" s="48">
        <f t="shared" si="61"/>
        <v>2020</v>
      </c>
    </row>
    <row r="1940" spans="1:7" x14ac:dyDescent="0.3">
      <c r="A1940" s="51">
        <v>43943</v>
      </c>
      <c r="B1940">
        <f>SUMIFS(user_list!O:O,user_list!F:F,"&lt;="&amp;A1940,user_list!G:G,"&gt;="&amp;A1940)</f>
        <v>0.7441435580880027</v>
      </c>
      <c r="C1940">
        <f>SUMIFS(user_list!P:P,user_list!F:F,"&lt;="&amp;A1940,user_list!G:G,"&gt;="&amp;A1940)</f>
        <v>2.1874643874643875</v>
      </c>
      <c r="D1940">
        <f>SUMIFS(user_list!O:O,user_list!F:F,"&lt;="&amp;A1940,user_list!G:G,"&gt;="&amp;A1940,user_list!I:I,days!G1940)+SUMIFS(user_list!O:O,user_list!F:F,"&lt;="&amp;A1940,user_list!G:G,"&gt;="&amp;A1940,user_list!I:I,days!G1940-1)</f>
        <v>0.32133333333333342</v>
      </c>
      <c r="E1940" s="26">
        <f>COUNTIF(user_list!G:G,A1940)</f>
        <v>0</v>
      </c>
      <c r="F1940" s="48">
        <f t="shared" si="60"/>
        <v>4</v>
      </c>
      <c r="G1940" s="48">
        <f t="shared" si="61"/>
        <v>2020</v>
      </c>
    </row>
    <row r="1941" spans="1:7" x14ac:dyDescent="0.3">
      <c r="A1941" s="51">
        <v>43944</v>
      </c>
      <c r="B1941">
        <f>SUMIFS(user_list!O:O,user_list!F:F,"&lt;="&amp;A1941,user_list!G:G,"&gt;="&amp;A1941)</f>
        <v>0.7441435580880027</v>
      </c>
      <c r="C1941">
        <f>SUMIFS(user_list!P:P,user_list!F:F,"&lt;="&amp;A1941,user_list!G:G,"&gt;="&amp;A1941)</f>
        <v>2.1874643874643875</v>
      </c>
      <c r="D1941">
        <f>SUMIFS(user_list!O:O,user_list!F:F,"&lt;="&amp;A1941,user_list!G:G,"&gt;="&amp;A1941,user_list!I:I,days!G1941)+SUMIFS(user_list!O:O,user_list!F:F,"&lt;="&amp;A1941,user_list!G:G,"&gt;="&amp;A1941,user_list!I:I,days!G1941-1)</f>
        <v>0.32133333333333342</v>
      </c>
      <c r="E1941" s="26">
        <f>COUNTIF(user_list!G:G,A1941)</f>
        <v>0</v>
      </c>
      <c r="F1941" s="48">
        <f t="shared" si="60"/>
        <v>4</v>
      </c>
      <c r="G1941" s="48">
        <f t="shared" si="61"/>
        <v>2020</v>
      </c>
    </row>
    <row r="1942" spans="1:7" x14ac:dyDescent="0.3">
      <c r="A1942" s="51">
        <v>43945</v>
      </c>
      <c r="B1942">
        <f>SUMIFS(user_list!O:O,user_list!F:F,"&lt;="&amp;A1942,user_list!G:G,"&gt;="&amp;A1942)</f>
        <v>1.5346991136435582</v>
      </c>
      <c r="C1942">
        <f>SUMIFS(user_list!P:P,user_list!F:F,"&lt;="&amp;A1942,user_list!G:G,"&gt;="&amp;A1942)</f>
        <v>4.1874643874643871</v>
      </c>
      <c r="D1942">
        <f>SUMIFS(user_list!O:O,user_list!F:F,"&lt;="&amp;A1942,user_list!G:G,"&gt;="&amp;A1942,user_list!I:I,days!G1942)+SUMIFS(user_list!O:O,user_list!F:F,"&lt;="&amp;A1942,user_list!G:G,"&gt;="&amp;A1942,user_list!I:I,days!G1942-1)</f>
        <v>1.1118888888888889</v>
      </c>
      <c r="E1942" s="26">
        <f>COUNTIF(user_list!G:G,A1942)</f>
        <v>1</v>
      </c>
      <c r="F1942" s="48">
        <f t="shared" si="60"/>
        <v>4</v>
      </c>
      <c r="G1942" s="48">
        <f t="shared" si="61"/>
        <v>2020</v>
      </c>
    </row>
    <row r="1943" spans="1:7" x14ac:dyDescent="0.3">
      <c r="A1943" s="51">
        <v>43946</v>
      </c>
      <c r="B1943">
        <f>SUMIFS(user_list!O:O,user_list!F:F,"&lt;="&amp;A1943,user_list!G:G,"&gt;="&amp;A1943)</f>
        <v>1.2133657803102249</v>
      </c>
      <c r="C1943">
        <f>SUMIFS(user_list!P:P,user_list!F:F,"&lt;="&amp;A1943,user_list!G:G,"&gt;="&amp;A1943)</f>
        <v>3.3874643874643877</v>
      </c>
      <c r="D1943">
        <f>SUMIFS(user_list!O:O,user_list!F:F,"&lt;="&amp;A1943,user_list!G:G,"&gt;="&amp;A1943,user_list!I:I,days!G1943)+SUMIFS(user_list!O:O,user_list!F:F,"&lt;="&amp;A1943,user_list!G:G,"&gt;="&amp;A1943,user_list!I:I,days!G1943-1)</f>
        <v>0.79055555555555557</v>
      </c>
      <c r="E1943" s="26">
        <f>COUNTIF(user_list!G:G,A1943)</f>
        <v>0</v>
      </c>
      <c r="F1943" s="48">
        <f t="shared" si="60"/>
        <v>4</v>
      </c>
      <c r="G1943" s="48">
        <f t="shared" si="61"/>
        <v>2020</v>
      </c>
    </row>
    <row r="1944" spans="1:7" x14ac:dyDescent="0.3">
      <c r="A1944" s="51">
        <v>43947</v>
      </c>
      <c r="B1944">
        <f>SUMIFS(user_list!O:O,user_list!F:F,"&lt;="&amp;A1944,user_list!G:G,"&gt;="&amp;A1944)</f>
        <v>1.2822546691991137</v>
      </c>
      <c r="C1944">
        <f>SUMIFS(user_list!P:P,user_list!F:F,"&lt;="&amp;A1944,user_list!G:G,"&gt;="&amp;A1944)</f>
        <v>4.3874643874643873</v>
      </c>
      <c r="D1944">
        <f>SUMIFS(user_list!O:O,user_list!F:F,"&lt;="&amp;A1944,user_list!G:G,"&gt;="&amp;A1944,user_list!I:I,days!G1944)+SUMIFS(user_list!O:O,user_list!F:F,"&lt;="&amp;A1944,user_list!G:G,"&gt;="&amp;A1944,user_list!I:I,days!G1944-1)</f>
        <v>0.79055555555555557</v>
      </c>
      <c r="E1944" s="26">
        <f>COUNTIF(user_list!G:G,A1944)</f>
        <v>1</v>
      </c>
      <c r="F1944" s="48">
        <f t="shared" si="60"/>
        <v>4</v>
      </c>
      <c r="G1944" s="48">
        <f t="shared" si="61"/>
        <v>2020</v>
      </c>
    </row>
    <row r="1945" spans="1:7" x14ac:dyDescent="0.3">
      <c r="A1945" s="51">
        <v>43948</v>
      </c>
      <c r="B1945">
        <f>SUMIFS(user_list!O:O,user_list!F:F,"&lt;="&amp;A1945,user_list!G:G,"&gt;="&amp;A1945)</f>
        <v>1.4516991136435582</v>
      </c>
      <c r="C1945">
        <f>SUMIFS(user_list!P:P,user_list!F:F,"&lt;="&amp;A1945,user_list!G:G,"&gt;="&amp;A1945)</f>
        <v>3.9874643874643878</v>
      </c>
      <c r="D1945">
        <f>SUMIFS(user_list!O:O,user_list!F:F,"&lt;="&amp;A1945,user_list!G:G,"&gt;="&amp;A1945,user_list!I:I,days!G1945)+SUMIFS(user_list!O:O,user_list!F:F,"&lt;="&amp;A1945,user_list!G:G,"&gt;="&amp;A1945,user_list!I:I,days!G1945-1)</f>
        <v>1.028888888888889</v>
      </c>
      <c r="E1945" s="26">
        <f>COUNTIF(user_list!G:G,A1945)</f>
        <v>1</v>
      </c>
      <c r="F1945" s="48">
        <f t="shared" si="60"/>
        <v>4</v>
      </c>
      <c r="G1945" s="48">
        <f t="shared" si="61"/>
        <v>2020</v>
      </c>
    </row>
    <row r="1946" spans="1:7" x14ac:dyDescent="0.3">
      <c r="A1946" s="51">
        <v>43949</v>
      </c>
      <c r="B1946">
        <f>SUMIFS(user_list!O:O,user_list!F:F,"&lt;="&amp;A1946,user_list!G:G,"&gt;="&amp;A1946)</f>
        <v>1.0800427350427351</v>
      </c>
      <c r="C1946">
        <f>SUMIFS(user_list!P:P,user_list!F:F,"&lt;="&amp;A1946,user_list!G:G,"&gt;="&amp;A1946)</f>
        <v>3.0615384615384618</v>
      </c>
      <c r="D1946">
        <f>SUMIFS(user_list!O:O,user_list!F:F,"&lt;="&amp;A1946,user_list!G:G,"&gt;="&amp;A1946,user_list!I:I,days!G1946)+SUMIFS(user_list!O:O,user_list!F:F,"&lt;="&amp;A1946,user_list!G:G,"&gt;="&amp;A1946,user_list!I:I,days!G1946-1)</f>
        <v>1.028888888888889</v>
      </c>
      <c r="E1946" s="26">
        <f>COUNTIF(user_list!G:G,A1946)</f>
        <v>0</v>
      </c>
      <c r="F1946" s="48">
        <f t="shared" si="60"/>
        <v>4</v>
      </c>
      <c r="G1946" s="48">
        <f t="shared" si="61"/>
        <v>2020</v>
      </c>
    </row>
    <row r="1947" spans="1:7" x14ac:dyDescent="0.3">
      <c r="A1947" s="51">
        <v>43950</v>
      </c>
      <c r="B1947">
        <f>SUMIFS(user_list!O:O,user_list!F:F,"&lt;="&amp;A1947,user_list!G:G,"&gt;="&amp;A1947)</f>
        <v>2.0383760683760683</v>
      </c>
      <c r="C1947">
        <f>SUMIFS(user_list!P:P,user_list!F:F,"&lt;="&amp;A1947,user_list!G:G,"&gt;="&amp;A1947)</f>
        <v>5.5615384615384613</v>
      </c>
      <c r="D1947">
        <f>SUMIFS(user_list!O:O,user_list!F:F,"&lt;="&amp;A1947,user_list!G:G,"&gt;="&amp;A1947,user_list!I:I,days!G1947)+SUMIFS(user_list!O:O,user_list!F:F,"&lt;="&amp;A1947,user_list!G:G,"&gt;="&amp;A1947,user_list!I:I,days!G1947-1)</f>
        <v>1.028888888888889</v>
      </c>
      <c r="E1947" s="26">
        <f>COUNTIF(user_list!G:G,A1947)</f>
        <v>1</v>
      </c>
      <c r="F1947" s="48">
        <f t="shared" si="60"/>
        <v>4</v>
      </c>
      <c r="G1947" s="48">
        <f t="shared" si="61"/>
        <v>2020</v>
      </c>
    </row>
    <row r="1948" spans="1:7" x14ac:dyDescent="0.3">
      <c r="A1948" s="51">
        <v>43951</v>
      </c>
      <c r="B1948">
        <f>SUMIFS(user_list!O:O,user_list!F:F,"&lt;="&amp;A1948,user_list!G:G,"&gt;="&amp;A1948)</f>
        <v>2.1998205128205131</v>
      </c>
      <c r="C1948">
        <f>SUMIFS(user_list!P:P,user_list!F:F,"&lt;="&amp;A1948,user_list!G:G,"&gt;="&amp;A1948)</f>
        <v>5.9615384615384617</v>
      </c>
      <c r="D1948">
        <f>SUMIFS(user_list!O:O,user_list!F:F,"&lt;="&amp;A1948,user_list!G:G,"&gt;="&amp;A1948,user_list!I:I,days!G1948)+SUMIFS(user_list!O:O,user_list!F:F,"&lt;="&amp;A1948,user_list!G:G,"&gt;="&amp;A1948,user_list!I:I,days!G1948-1)</f>
        <v>1.1903333333333332</v>
      </c>
      <c r="E1948" s="26">
        <f>COUNTIF(user_list!G:G,A1948)</f>
        <v>0</v>
      </c>
      <c r="F1948" s="48">
        <f t="shared" si="60"/>
        <v>4</v>
      </c>
      <c r="G1948" s="48">
        <f t="shared" si="61"/>
        <v>2020</v>
      </c>
    </row>
    <row r="1949" spans="1:7" x14ac:dyDescent="0.3">
      <c r="A1949" s="51">
        <v>43952</v>
      </c>
      <c r="B1949">
        <f>SUMIFS(user_list!O:O,user_list!F:F,"&lt;="&amp;A1949,user_list!G:G,"&gt;="&amp;A1949)</f>
        <v>3.3831538461538457</v>
      </c>
      <c r="C1949">
        <f>SUMIFS(user_list!P:P,user_list!F:F,"&lt;="&amp;A1949,user_list!G:G,"&gt;="&amp;A1949)</f>
        <v>8.9615384615384617</v>
      </c>
      <c r="D1949">
        <f>SUMIFS(user_list!O:O,user_list!F:F,"&lt;="&amp;A1949,user_list!G:G,"&gt;="&amp;A1949,user_list!I:I,days!G1949)+SUMIFS(user_list!O:O,user_list!F:F,"&lt;="&amp;A1949,user_list!G:G,"&gt;="&amp;A1949,user_list!I:I,days!G1949-1)</f>
        <v>2.3736666666666659</v>
      </c>
      <c r="E1949" s="26">
        <f>COUNTIF(user_list!G:G,A1949)</f>
        <v>1</v>
      </c>
      <c r="F1949" s="48">
        <f t="shared" si="60"/>
        <v>5</v>
      </c>
      <c r="G1949" s="48">
        <f t="shared" si="61"/>
        <v>2020</v>
      </c>
    </row>
    <row r="1950" spans="1:7" x14ac:dyDescent="0.3">
      <c r="A1950" s="51">
        <v>43953</v>
      </c>
      <c r="B1950">
        <f>SUMIFS(user_list!O:O,user_list!F:F,"&lt;="&amp;A1950,user_list!G:G,"&gt;="&amp;A1950)</f>
        <v>4.2189444444444444</v>
      </c>
      <c r="C1950">
        <f>SUMIFS(user_list!P:P,user_list!F:F,"&lt;="&amp;A1950,user_list!G:G,"&gt;="&amp;A1950)</f>
        <v>10.5</v>
      </c>
      <c r="D1950">
        <f>SUMIFS(user_list!O:O,user_list!F:F,"&lt;="&amp;A1950,user_list!G:G,"&gt;="&amp;A1950,user_list!I:I,days!G1950)+SUMIFS(user_list!O:O,user_list!F:F,"&lt;="&amp;A1950,user_list!G:G,"&gt;="&amp;A1950,user_list!I:I,days!G1950-1)</f>
        <v>2.3736666666666659</v>
      </c>
      <c r="E1950" s="26">
        <f>COUNTIF(user_list!G:G,A1950)</f>
        <v>3</v>
      </c>
      <c r="F1950" s="48">
        <f t="shared" si="60"/>
        <v>5</v>
      </c>
      <c r="G1950" s="48">
        <f t="shared" si="61"/>
        <v>2020</v>
      </c>
    </row>
    <row r="1951" spans="1:7" x14ac:dyDescent="0.3">
      <c r="A1951" s="51">
        <v>43954</v>
      </c>
      <c r="B1951">
        <f>SUMIFS(user_list!O:O,user_list!F:F,"&lt;="&amp;A1951,user_list!G:G,"&gt;="&amp;A1951)</f>
        <v>2.4306111111111104</v>
      </c>
      <c r="C1951">
        <f>SUMIFS(user_list!P:P,user_list!F:F,"&lt;="&amp;A1951,user_list!G:G,"&gt;="&amp;A1951)</f>
        <v>7</v>
      </c>
      <c r="D1951">
        <f>SUMIFS(user_list!O:O,user_list!F:F,"&lt;="&amp;A1951,user_list!G:G,"&gt;="&amp;A1951,user_list!I:I,days!G1951)+SUMIFS(user_list!O:O,user_list!F:F,"&lt;="&amp;A1951,user_list!G:G,"&gt;="&amp;A1951,user_list!I:I,days!G1951-1)</f>
        <v>2.3736666666666659</v>
      </c>
      <c r="E1951" s="26">
        <f>COUNTIF(user_list!G:G,A1951)</f>
        <v>1</v>
      </c>
      <c r="F1951" s="48">
        <f t="shared" si="60"/>
        <v>5</v>
      </c>
      <c r="G1951" s="48">
        <f t="shared" si="61"/>
        <v>2020</v>
      </c>
    </row>
    <row r="1952" spans="1:7" x14ac:dyDescent="0.3">
      <c r="A1952" s="51">
        <v>43955</v>
      </c>
      <c r="B1952">
        <f>SUMIFS(user_list!O:O,user_list!F:F,"&lt;="&amp;A1952,user_list!G:G,"&gt;="&amp;A1952)</f>
        <v>3.850534798534798</v>
      </c>
      <c r="C1952">
        <f>SUMIFS(user_list!P:P,user_list!F:F,"&lt;="&amp;A1952,user_list!G:G,"&gt;="&amp;A1952)</f>
        <v>9.6758241758241752</v>
      </c>
      <c r="D1952">
        <f>SUMIFS(user_list!O:O,user_list!F:F,"&lt;="&amp;A1952,user_list!G:G,"&gt;="&amp;A1952,user_list!I:I,days!G1952)+SUMIFS(user_list!O:O,user_list!F:F,"&lt;="&amp;A1952,user_list!G:G,"&gt;="&amp;A1952,user_list!I:I,days!G1952-1)</f>
        <v>3.0593809523809519</v>
      </c>
      <c r="E1952" s="26">
        <f>COUNTIF(user_list!G:G,A1952)</f>
        <v>2</v>
      </c>
      <c r="F1952" s="48">
        <f t="shared" si="60"/>
        <v>5</v>
      </c>
      <c r="G1952" s="48">
        <f t="shared" si="61"/>
        <v>2020</v>
      </c>
    </row>
    <row r="1953" spans="1:7" x14ac:dyDescent="0.3">
      <c r="A1953" s="51">
        <v>43956</v>
      </c>
      <c r="B1953">
        <f>SUMIFS(user_list!O:O,user_list!F:F,"&lt;="&amp;A1953,user_list!G:G,"&gt;="&amp;A1953)</f>
        <v>1.7152014652014653</v>
      </c>
      <c r="C1953">
        <f>SUMIFS(user_list!P:P,user_list!F:F,"&lt;="&amp;A1953,user_list!G:G,"&gt;="&amp;A1953)</f>
        <v>4.2758241758241748</v>
      </c>
      <c r="D1953">
        <f>SUMIFS(user_list!O:O,user_list!F:F,"&lt;="&amp;A1953,user_list!G:G,"&gt;="&amp;A1953,user_list!I:I,days!G1953)+SUMIFS(user_list!O:O,user_list!F:F,"&lt;="&amp;A1953,user_list!G:G,"&gt;="&amp;A1953,user_list!I:I,days!G1953-1)</f>
        <v>0.92404761904761912</v>
      </c>
      <c r="E1953" s="26">
        <f>COUNTIF(user_list!G:G,A1953)</f>
        <v>0</v>
      </c>
      <c r="F1953" s="48">
        <f t="shared" si="60"/>
        <v>5</v>
      </c>
      <c r="G1953" s="48">
        <f t="shared" si="61"/>
        <v>2020</v>
      </c>
    </row>
    <row r="1954" spans="1:7" x14ac:dyDescent="0.3">
      <c r="A1954" s="51">
        <v>43957</v>
      </c>
      <c r="B1954">
        <f>SUMIFS(user_list!O:O,user_list!F:F,"&lt;="&amp;A1954,user_list!G:G,"&gt;="&amp;A1954)</f>
        <v>2.9068681318681322</v>
      </c>
      <c r="C1954">
        <f>SUMIFS(user_list!P:P,user_list!F:F,"&lt;="&amp;A1954,user_list!G:G,"&gt;="&amp;A1954)</f>
        <v>7.275824175824174</v>
      </c>
      <c r="D1954">
        <f>SUMIFS(user_list!O:O,user_list!F:F,"&lt;="&amp;A1954,user_list!G:G,"&gt;="&amp;A1954,user_list!I:I,days!G1954)+SUMIFS(user_list!O:O,user_list!F:F,"&lt;="&amp;A1954,user_list!G:G,"&gt;="&amp;A1954,user_list!I:I,days!G1954-1)</f>
        <v>2.1157142857142861</v>
      </c>
      <c r="E1954" s="26">
        <f>COUNTIF(user_list!G:G,A1954)</f>
        <v>0</v>
      </c>
      <c r="F1954" s="48">
        <f t="shared" si="60"/>
        <v>5</v>
      </c>
      <c r="G1954" s="48">
        <f t="shared" si="61"/>
        <v>2020</v>
      </c>
    </row>
    <row r="1955" spans="1:7" x14ac:dyDescent="0.3">
      <c r="A1955" s="51">
        <v>43958</v>
      </c>
      <c r="B1955">
        <f>SUMIFS(user_list!O:O,user_list!F:F,"&lt;="&amp;A1955,user_list!G:G,"&gt;="&amp;A1955)</f>
        <v>2.9068681318681322</v>
      </c>
      <c r="C1955">
        <f>SUMIFS(user_list!P:P,user_list!F:F,"&lt;="&amp;A1955,user_list!G:G,"&gt;="&amp;A1955)</f>
        <v>7.275824175824174</v>
      </c>
      <c r="D1955">
        <f>SUMIFS(user_list!O:O,user_list!F:F,"&lt;="&amp;A1955,user_list!G:G,"&gt;="&amp;A1955,user_list!I:I,days!G1955)+SUMIFS(user_list!O:O,user_list!F:F,"&lt;="&amp;A1955,user_list!G:G,"&gt;="&amp;A1955,user_list!I:I,days!G1955-1)</f>
        <v>2.1157142857142861</v>
      </c>
      <c r="E1955" s="26">
        <f>COUNTIF(user_list!G:G,A1955)</f>
        <v>0</v>
      </c>
      <c r="F1955" s="48">
        <f t="shared" si="60"/>
        <v>5</v>
      </c>
      <c r="G1955" s="48">
        <f t="shared" si="61"/>
        <v>2020</v>
      </c>
    </row>
    <row r="1956" spans="1:7" x14ac:dyDescent="0.3">
      <c r="A1956" s="51">
        <v>43959</v>
      </c>
      <c r="B1956">
        <f>SUMIFS(user_list!O:O,user_list!F:F,"&lt;="&amp;A1956,user_list!G:G,"&gt;="&amp;A1956)</f>
        <v>2.9068681318681322</v>
      </c>
      <c r="C1956">
        <f>SUMIFS(user_list!P:P,user_list!F:F,"&lt;="&amp;A1956,user_list!G:G,"&gt;="&amp;A1956)</f>
        <v>7.275824175824174</v>
      </c>
      <c r="D1956">
        <f>SUMIFS(user_list!O:O,user_list!F:F,"&lt;="&amp;A1956,user_list!G:G,"&gt;="&amp;A1956,user_list!I:I,days!G1956)+SUMIFS(user_list!O:O,user_list!F:F,"&lt;="&amp;A1956,user_list!G:G,"&gt;="&amp;A1956,user_list!I:I,days!G1956-1)</f>
        <v>2.1157142857142861</v>
      </c>
      <c r="E1956" s="26">
        <f>COUNTIF(user_list!G:G,A1956)</f>
        <v>0</v>
      </c>
      <c r="F1956" s="48">
        <f t="shared" si="60"/>
        <v>5</v>
      </c>
      <c r="G1956" s="48">
        <f t="shared" si="61"/>
        <v>2020</v>
      </c>
    </row>
    <row r="1957" spans="1:7" x14ac:dyDescent="0.3">
      <c r="A1957" s="51">
        <v>43960</v>
      </c>
      <c r="B1957">
        <f>SUMIFS(user_list!O:O,user_list!F:F,"&lt;="&amp;A1957,user_list!G:G,"&gt;="&amp;A1957)</f>
        <v>3.1220196470196475</v>
      </c>
      <c r="C1957">
        <f>SUMIFS(user_list!P:P,user_list!F:F,"&lt;="&amp;A1957,user_list!G:G,"&gt;="&amp;A1957)</f>
        <v>7.8212787212787198</v>
      </c>
      <c r="D1957">
        <f>SUMIFS(user_list!O:O,user_list!F:F,"&lt;="&amp;A1957,user_list!G:G,"&gt;="&amp;A1957,user_list!I:I,days!G1957)+SUMIFS(user_list!O:O,user_list!F:F,"&lt;="&amp;A1957,user_list!G:G,"&gt;="&amp;A1957,user_list!I:I,days!G1957-1)</f>
        <v>2.3308658008658014</v>
      </c>
      <c r="E1957" s="26">
        <f>COUNTIF(user_list!G:G,A1957)</f>
        <v>1</v>
      </c>
      <c r="F1957" s="48">
        <f t="shared" si="60"/>
        <v>5</v>
      </c>
      <c r="G1957" s="48">
        <f t="shared" si="61"/>
        <v>2020</v>
      </c>
    </row>
    <row r="1958" spans="1:7" x14ac:dyDescent="0.3">
      <c r="A1958" s="51">
        <v>43961</v>
      </c>
      <c r="B1958">
        <f>SUMIFS(user_list!O:O,user_list!F:F,"&lt;="&amp;A1958,user_list!G:G,"&gt;="&amp;A1958)</f>
        <v>2.3336863136863135</v>
      </c>
      <c r="C1958">
        <f>SUMIFS(user_list!P:P,user_list!F:F,"&lt;="&amp;A1958,user_list!G:G,"&gt;="&amp;A1958)</f>
        <v>5.8212787212787198</v>
      </c>
      <c r="D1958">
        <f>SUMIFS(user_list!O:O,user_list!F:F,"&lt;="&amp;A1958,user_list!G:G,"&gt;="&amp;A1958,user_list!I:I,days!G1958)+SUMIFS(user_list!O:O,user_list!F:F,"&lt;="&amp;A1958,user_list!G:G,"&gt;="&amp;A1958,user_list!I:I,days!G1958-1)</f>
        <v>1.5425324675324674</v>
      </c>
      <c r="E1958" s="26">
        <f>COUNTIF(user_list!G:G,A1958)</f>
        <v>1</v>
      </c>
      <c r="F1958" s="48">
        <f t="shared" si="60"/>
        <v>5</v>
      </c>
      <c r="G1958" s="48">
        <f t="shared" si="61"/>
        <v>2020</v>
      </c>
    </row>
    <row r="1959" spans="1:7" x14ac:dyDescent="0.3">
      <c r="A1959" s="51">
        <v>43962</v>
      </c>
      <c r="B1959">
        <f>SUMIFS(user_list!O:O,user_list!F:F,"&lt;="&amp;A1959,user_list!G:G,"&gt;="&amp;A1959)</f>
        <v>1.647972027972028</v>
      </c>
      <c r="C1959">
        <f>SUMIFS(user_list!P:P,user_list!F:F,"&lt;="&amp;A1959,user_list!G:G,"&gt;="&amp;A1959)</f>
        <v>4.1069930069930063</v>
      </c>
      <c r="D1959">
        <f>SUMIFS(user_list!O:O,user_list!F:F,"&lt;="&amp;A1959,user_list!G:G,"&gt;="&amp;A1959,user_list!I:I,days!G1959)+SUMIFS(user_list!O:O,user_list!F:F,"&lt;="&amp;A1959,user_list!G:G,"&gt;="&amp;A1959,user_list!I:I,days!G1959-1)</f>
        <v>0.8568181818181817</v>
      </c>
      <c r="E1959" s="26">
        <f>COUNTIF(user_list!G:G,A1959)</f>
        <v>0</v>
      </c>
      <c r="F1959" s="48">
        <f t="shared" si="60"/>
        <v>5</v>
      </c>
      <c r="G1959" s="48">
        <f t="shared" si="61"/>
        <v>2020</v>
      </c>
    </row>
    <row r="1960" spans="1:7" x14ac:dyDescent="0.3">
      <c r="A1960" s="51">
        <v>43963</v>
      </c>
      <c r="B1960">
        <f>SUMIFS(user_list!O:O,user_list!F:F,"&lt;="&amp;A1960,user_list!G:G,"&gt;="&amp;A1960)</f>
        <v>1.647972027972028</v>
      </c>
      <c r="C1960">
        <f>SUMIFS(user_list!P:P,user_list!F:F,"&lt;="&amp;A1960,user_list!G:G,"&gt;="&amp;A1960)</f>
        <v>4.1069930069930063</v>
      </c>
      <c r="D1960">
        <f>SUMIFS(user_list!O:O,user_list!F:F,"&lt;="&amp;A1960,user_list!G:G,"&gt;="&amp;A1960,user_list!I:I,days!G1960)+SUMIFS(user_list!O:O,user_list!F:F,"&lt;="&amp;A1960,user_list!G:G,"&gt;="&amp;A1960,user_list!I:I,days!G1960-1)</f>
        <v>0.8568181818181817</v>
      </c>
      <c r="E1960" s="26">
        <f>COUNTIF(user_list!G:G,A1960)</f>
        <v>0</v>
      </c>
      <c r="F1960" s="48">
        <f t="shared" si="60"/>
        <v>5</v>
      </c>
      <c r="G1960" s="48">
        <f t="shared" si="61"/>
        <v>2020</v>
      </c>
    </row>
    <row r="1961" spans="1:7" x14ac:dyDescent="0.3">
      <c r="A1961" s="51">
        <v>43964</v>
      </c>
      <c r="B1961">
        <f>SUMIFS(user_list!O:O,user_list!F:F,"&lt;="&amp;A1961,user_list!G:G,"&gt;="&amp;A1961)</f>
        <v>1.647972027972028</v>
      </c>
      <c r="C1961">
        <f>SUMIFS(user_list!P:P,user_list!F:F,"&lt;="&amp;A1961,user_list!G:G,"&gt;="&amp;A1961)</f>
        <v>4.1069930069930063</v>
      </c>
      <c r="D1961">
        <f>SUMIFS(user_list!O:O,user_list!F:F,"&lt;="&amp;A1961,user_list!G:G,"&gt;="&amp;A1961,user_list!I:I,days!G1961)+SUMIFS(user_list!O:O,user_list!F:F,"&lt;="&amp;A1961,user_list!G:G,"&gt;="&amp;A1961,user_list!I:I,days!G1961-1)</f>
        <v>0.8568181818181817</v>
      </c>
      <c r="E1961" s="26">
        <f>COUNTIF(user_list!G:G,A1961)</f>
        <v>0</v>
      </c>
      <c r="F1961" s="48">
        <f t="shared" si="60"/>
        <v>5</v>
      </c>
      <c r="G1961" s="48">
        <f t="shared" si="61"/>
        <v>2020</v>
      </c>
    </row>
    <row r="1962" spans="1:7" x14ac:dyDescent="0.3">
      <c r="A1962" s="51">
        <v>43965</v>
      </c>
      <c r="B1962">
        <f>SUMIFS(user_list!O:O,user_list!F:F,"&lt;="&amp;A1962,user_list!G:G,"&gt;="&amp;A1962)</f>
        <v>1.647972027972028</v>
      </c>
      <c r="C1962">
        <f>SUMIFS(user_list!P:P,user_list!F:F,"&lt;="&amp;A1962,user_list!G:G,"&gt;="&amp;A1962)</f>
        <v>4.1069930069930063</v>
      </c>
      <c r="D1962">
        <f>SUMIFS(user_list!O:O,user_list!F:F,"&lt;="&amp;A1962,user_list!G:G,"&gt;="&amp;A1962,user_list!I:I,days!G1962)+SUMIFS(user_list!O:O,user_list!F:F,"&lt;="&amp;A1962,user_list!G:G,"&gt;="&amp;A1962,user_list!I:I,days!G1962-1)</f>
        <v>0.8568181818181817</v>
      </c>
      <c r="E1962" s="26">
        <f>COUNTIF(user_list!G:G,A1962)</f>
        <v>0</v>
      </c>
      <c r="F1962" s="48">
        <f t="shared" si="60"/>
        <v>5</v>
      </c>
      <c r="G1962" s="48">
        <f t="shared" si="61"/>
        <v>2020</v>
      </c>
    </row>
    <row r="1963" spans="1:7" x14ac:dyDescent="0.3">
      <c r="A1963" s="51">
        <v>43966</v>
      </c>
      <c r="B1963">
        <f>SUMIFS(user_list!O:O,user_list!F:F,"&lt;="&amp;A1963,user_list!G:G,"&gt;="&amp;A1963)</f>
        <v>1.647972027972028</v>
      </c>
      <c r="C1963">
        <f>SUMIFS(user_list!P:P,user_list!F:F,"&lt;="&amp;A1963,user_list!G:G,"&gt;="&amp;A1963)</f>
        <v>4.1069930069930063</v>
      </c>
      <c r="D1963">
        <f>SUMIFS(user_list!O:O,user_list!F:F,"&lt;="&amp;A1963,user_list!G:G,"&gt;="&amp;A1963,user_list!I:I,days!G1963)+SUMIFS(user_list!O:O,user_list!F:F,"&lt;="&amp;A1963,user_list!G:G,"&gt;="&amp;A1963,user_list!I:I,days!G1963-1)</f>
        <v>0.8568181818181817</v>
      </c>
      <c r="E1963" s="26">
        <f>COUNTIF(user_list!G:G,A1963)</f>
        <v>0</v>
      </c>
      <c r="F1963" s="48">
        <f t="shared" si="60"/>
        <v>5</v>
      </c>
      <c r="G1963" s="48">
        <f t="shared" si="61"/>
        <v>2020</v>
      </c>
    </row>
    <row r="1964" spans="1:7" x14ac:dyDescent="0.3">
      <c r="A1964" s="51">
        <v>43967</v>
      </c>
      <c r="B1964">
        <f>SUMIFS(user_list!O:O,user_list!F:F,"&lt;="&amp;A1964,user_list!G:G,"&gt;="&amp;A1964)</f>
        <v>1.647972027972028</v>
      </c>
      <c r="C1964">
        <f>SUMIFS(user_list!P:P,user_list!F:F,"&lt;="&amp;A1964,user_list!G:G,"&gt;="&amp;A1964)</f>
        <v>4.1069930069930063</v>
      </c>
      <c r="D1964">
        <f>SUMIFS(user_list!O:O,user_list!F:F,"&lt;="&amp;A1964,user_list!G:G,"&gt;="&amp;A1964,user_list!I:I,days!G1964)+SUMIFS(user_list!O:O,user_list!F:F,"&lt;="&amp;A1964,user_list!G:G,"&gt;="&amp;A1964,user_list!I:I,days!G1964-1)</f>
        <v>0.8568181818181817</v>
      </c>
      <c r="E1964" s="26">
        <f>COUNTIF(user_list!G:G,A1964)</f>
        <v>1</v>
      </c>
      <c r="F1964" s="48">
        <f t="shared" si="60"/>
        <v>5</v>
      </c>
      <c r="G1964" s="48">
        <f t="shared" si="61"/>
        <v>2020</v>
      </c>
    </row>
    <row r="1965" spans="1:7" x14ac:dyDescent="0.3">
      <c r="A1965" s="51">
        <v>43968</v>
      </c>
      <c r="B1965">
        <f>SUMIFS(user_list!O:O,user_list!F:F,"&lt;="&amp;A1965,user_list!G:G,"&gt;="&amp;A1965)</f>
        <v>1.4096386946386947</v>
      </c>
      <c r="C1965">
        <f>SUMIFS(user_list!P:P,user_list!F:F,"&lt;="&amp;A1965,user_list!G:G,"&gt;="&amp;A1965)</f>
        <v>3.5069930069930066</v>
      </c>
      <c r="D1965">
        <f>SUMIFS(user_list!O:O,user_list!F:F,"&lt;="&amp;A1965,user_list!G:G,"&gt;="&amp;A1965,user_list!I:I,days!G1965)+SUMIFS(user_list!O:O,user_list!F:F,"&lt;="&amp;A1965,user_list!G:G,"&gt;="&amp;A1965,user_list!I:I,days!G1965-1)</f>
        <v>0.61848484848484842</v>
      </c>
      <c r="E1965" s="26">
        <f>COUNTIF(user_list!G:G,A1965)</f>
        <v>0</v>
      </c>
      <c r="F1965" s="48">
        <f t="shared" si="60"/>
        <v>5</v>
      </c>
      <c r="G1965" s="48">
        <f t="shared" si="61"/>
        <v>2020</v>
      </c>
    </row>
    <row r="1966" spans="1:7" x14ac:dyDescent="0.3">
      <c r="A1966" s="51">
        <v>43969</v>
      </c>
      <c r="B1966">
        <f>SUMIFS(user_list!O:O,user_list!F:F,"&lt;="&amp;A1966,user_list!G:G,"&gt;="&amp;A1966)</f>
        <v>1.4096386946386947</v>
      </c>
      <c r="C1966">
        <f>SUMIFS(user_list!P:P,user_list!F:F,"&lt;="&amp;A1966,user_list!G:G,"&gt;="&amp;A1966)</f>
        <v>3.5069930069930066</v>
      </c>
      <c r="D1966">
        <f>SUMIFS(user_list!O:O,user_list!F:F,"&lt;="&amp;A1966,user_list!G:G,"&gt;="&amp;A1966,user_list!I:I,days!G1966)+SUMIFS(user_list!O:O,user_list!F:F,"&lt;="&amp;A1966,user_list!G:G,"&gt;="&amp;A1966,user_list!I:I,days!G1966-1)</f>
        <v>0.61848484848484842</v>
      </c>
      <c r="E1966" s="26">
        <f>COUNTIF(user_list!G:G,A1966)</f>
        <v>0</v>
      </c>
      <c r="F1966" s="48">
        <f t="shared" si="60"/>
        <v>5</v>
      </c>
      <c r="G1966" s="48">
        <f t="shared" si="61"/>
        <v>2020</v>
      </c>
    </row>
    <row r="1967" spans="1:7" x14ac:dyDescent="0.3">
      <c r="A1967" s="51">
        <v>43970</v>
      </c>
      <c r="B1967">
        <f>SUMIFS(user_list!O:O,user_list!F:F,"&lt;="&amp;A1967,user_list!G:G,"&gt;="&amp;A1967)</f>
        <v>1.4096386946386947</v>
      </c>
      <c r="C1967">
        <f>SUMIFS(user_list!P:P,user_list!F:F,"&lt;="&amp;A1967,user_list!G:G,"&gt;="&amp;A1967)</f>
        <v>3.5069930069930066</v>
      </c>
      <c r="D1967">
        <f>SUMIFS(user_list!O:O,user_list!F:F,"&lt;="&amp;A1967,user_list!G:G,"&gt;="&amp;A1967,user_list!I:I,days!G1967)+SUMIFS(user_list!O:O,user_list!F:F,"&lt;="&amp;A1967,user_list!G:G,"&gt;="&amp;A1967,user_list!I:I,days!G1967-1)</f>
        <v>0.61848484848484842</v>
      </c>
      <c r="E1967" s="26">
        <f>COUNTIF(user_list!G:G,A1967)</f>
        <v>0</v>
      </c>
      <c r="F1967" s="48">
        <f t="shared" si="60"/>
        <v>5</v>
      </c>
      <c r="G1967" s="48">
        <f t="shared" si="61"/>
        <v>2020</v>
      </c>
    </row>
    <row r="1968" spans="1:7" x14ac:dyDescent="0.3">
      <c r="A1968" s="51">
        <v>43971</v>
      </c>
      <c r="B1968">
        <f>SUMIFS(user_list!O:O,user_list!F:F,"&lt;="&amp;A1968,user_list!G:G,"&gt;="&amp;A1968)</f>
        <v>2.4929720279720278</v>
      </c>
      <c r="C1968">
        <f>SUMIFS(user_list!P:P,user_list!F:F,"&lt;="&amp;A1968,user_list!G:G,"&gt;="&amp;A1968)</f>
        <v>4.5069930069930066</v>
      </c>
      <c r="D1968">
        <f>SUMIFS(user_list!O:O,user_list!F:F,"&lt;="&amp;A1968,user_list!G:G,"&gt;="&amp;A1968,user_list!I:I,days!G1968)+SUMIFS(user_list!O:O,user_list!F:F,"&lt;="&amp;A1968,user_list!G:G,"&gt;="&amp;A1968,user_list!I:I,days!G1968-1)</f>
        <v>0.61848484848484842</v>
      </c>
      <c r="E1968" s="26">
        <f>COUNTIF(user_list!G:G,A1968)</f>
        <v>1</v>
      </c>
      <c r="F1968" s="48">
        <f t="shared" si="60"/>
        <v>5</v>
      </c>
      <c r="G1968" s="48">
        <f t="shared" si="61"/>
        <v>2020</v>
      </c>
    </row>
    <row r="1969" spans="1:7" x14ac:dyDescent="0.3">
      <c r="A1969" s="51">
        <v>43972</v>
      </c>
      <c r="B1969">
        <f>SUMIFS(user_list!O:O,user_list!F:F,"&lt;="&amp;A1969,user_list!G:G,"&gt;="&amp;A1969)</f>
        <v>1.9392683242683244</v>
      </c>
      <c r="C1969">
        <f>SUMIFS(user_list!P:P,user_list!F:F,"&lt;="&amp;A1969,user_list!G:G,"&gt;="&amp;A1969)</f>
        <v>4.8403263403263397</v>
      </c>
      <c r="D1969">
        <f>SUMIFS(user_list!O:O,user_list!F:F,"&lt;="&amp;A1969,user_list!G:G,"&gt;="&amp;A1969,user_list!I:I,days!G1969)+SUMIFS(user_list!O:O,user_list!F:F,"&lt;="&amp;A1969,user_list!G:G,"&gt;="&amp;A1969,user_list!I:I,days!G1969-1)</f>
        <v>1.1481144781144781</v>
      </c>
      <c r="E1969" s="26">
        <f>COUNTIF(user_list!G:G,A1969)</f>
        <v>1</v>
      </c>
      <c r="F1969" s="48">
        <f t="shared" si="60"/>
        <v>5</v>
      </c>
      <c r="G1969" s="48">
        <f t="shared" si="61"/>
        <v>2020</v>
      </c>
    </row>
    <row r="1970" spans="1:7" x14ac:dyDescent="0.3">
      <c r="A1970" s="51">
        <v>43973</v>
      </c>
      <c r="B1970">
        <f>SUMIFS(user_list!O:O,user_list!F:F,"&lt;="&amp;A1970,user_list!G:G,"&gt;="&amp;A1970)</f>
        <v>3.113712768712769</v>
      </c>
      <c r="C1970">
        <f>SUMIFS(user_list!P:P,user_list!F:F,"&lt;="&amp;A1970,user_list!G:G,"&gt;="&amp;A1970)</f>
        <v>7.8403263403263388</v>
      </c>
      <c r="D1970">
        <f>SUMIFS(user_list!O:O,user_list!F:F,"&lt;="&amp;A1970,user_list!G:G,"&gt;="&amp;A1970,user_list!I:I,days!G1970)+SUMIFS(user_list!O:O,user_list!F:F,"&lt;="&amp;A1970,user_list!G:G,"&gt;="&amp;A1970,user_list!I:I,days!G1970-1)</f>
        <v>2.3225589225589225</v>
      </c>
      <c r="E1970" s="26">
        <f>COUNTIF(user_list!G:G,A1970)</f>
        <v>0</v>
      </c>
      <c r="F1970" s="48">
        <f t="shared" si="60"/>
        <v>5</v>
      </c>
      <c r="G1970" s="48">
        <f t="shared" si="61"/>
        <v>2020</v>
      </c>
    </row>
    <row r="1971" spans="1:7" x14ac:dyDescent="0.3">
      <c r="A1971" s="51">
        <v>43974</v>
      </c>
      <c r="B1971">
        <f>SUMIFS(user_list!O:O,user_list!F:F,"&lt;="&amp;A1971,user_list!G:G,"&gt;="&amp;A1971)</f>
        <v>3.113712768712769</v>
      </c>
      <c r="C1971">
        <f>SUMIFS(user_list!P:P,user_list!F:F,"&lt;="&amp;A1971,user_list!G:G,"&gt;="&amp;A1971)</f>
        <v>7.8403263403263388</v>
      </c>
      <c r="D1971">
        <f>SUMIFS(user_list!O:O,user_list!F:F,"&lt;="&amp;A1971,user_list!G:G,"&gt;="&amp;A1971,user_list!I:I,days!G1971)+SUMIFS(user_list!O:O,user_list!F:F,"&lt;="&amp;A1971,user_list!G:G,"&gt;="&amp;A1971,user_list!I:I,days!G1971-1)</f>
        <v>2.3225589225589225</v>
      </c>
      <c r="E1971" s="26">
        <f>COUNTIF(user_list!G:G,A1971)</f>
        <v>0</v>
      </c>
      <c r="F1971" s="48">
        <f t="shared" si="60"/>
        <v>5</v>
      </c>
      <c r="G1971" s="48">
        <f t="shared" si="61"/>
        <v>2020</v>
      </c>
    </row>
    <row r="1972" spans="1:7" x14ac:dyDescent="0.3">
      <c r="A1972" s="51">
        <v>43975</v>
      </c>
      <c r="B1972">
        <f>SUMIFS(user_list!O:O,user_list!F:F,"&lt;="&amp;A1972,user_list!G:G,"&gt;="&amp;A1972)</f>
        <v>3.113712768712769</v>
      </c>
      <c r="C1972">
        <f>SUMIFS(user_list!P:P,user_list!F:F,"&lt;="&amp;A1972,user_list!G:G,"&gt;="&amp;A1972)</f>
        <v>7.8403263403263388</v>
      </c>
      <c r="D1972">
        <f>SUMIFS(user_list!O:O,user_list!F:F,"&lt;="&amp;A1972,user_list!G:G,"&gt;="&amp;A1972,user_list!I:I,days!G1972)+SUMIFS(user_list!O:O,user_list!F:F,"&lt;="&amp;A1972,user_list!G:G,"&gt;="&amp;A1972,user_list!I:I,days!G1972-1)</f>
        <v>2.3225589225589225</v>
      </c>
      <c r="E1972" s="26">
        <f>COUNTIF(user_list!G:G,A1972)</f>
        <v>1</v>
      </c>
      <c r="F1972" s="48">
        <f t="shared" si="60"/>
        <v>5</v>
      </c>
      <c r="G1972" s="48">
        <f t="shared" si="61"/>
        <v>2020</v>
      </c>
    </row>
    <row r="1973" spans="1:7" x14ac:dyDescent="0.3">
      <c r="A1973" s="51">
        <v>43976</v>
      </c>
      <c r="B1973">
        <f>SUMIFS(user_list!O:O,user_list!F:F,"&lt;="&amp;A1973,user_list!G:G,"&gt;="&amp;A1973)</f>
        <v>1.5359349909349911</v>
      </c>
      <c r="C1973">
        <f>SUMIFS(user_list!P:P,user_list!F:F,"&lt;="&amp;A1973,user_list!G:G,"&gt;="&amp;A1973)</f>
        <v>3.8403263403263397</v>
      </c>
      <c r="D1973">
        <f>SUMIFS(user_list!O:O,user_list!F:F,"&lt;="&amp;A1973,user_list!G:G,"&gt;="&amp;A1973,user_list!I:I,days!G1973)+SUMIFS(user_list!O:O,user_list!F:F,"&lt;="&amp;A1973,user_list!G:G,"&gt;="&amp;A1973,user_list!I:I,days!G1973-1)</f>
        <v>0.74478114478114477</v>
      </c>
      <c r="E1973" s="26">
        <f>COUNTIF(user_list!G:G,A1973)</f>
        <v>0</v>
      </c>
      <c r="F1973" s="48">
        <f t="shared" si="60"/>
        <v>5</v>
      </c>
      <c r="G1973" s="48">
        <f t="shared" si="61"/>
        <v>2020</v>
      </c>
    </row>
    <row r="1974" spans="1:7" x14ac:dyDescent="0.3">
      <c r="A1974" s="51">
        <v>43977</v>
      </c>
      <c r="B1974">
        <f>SUMIFS(user_list!O:O,user_list!F:F,"&lt;="&amp;A1974,user_list!G:G,"&gt;="&amp;A1974)</f>
        <v>1.5359349909349911</v>
      </c>
      <c r="C1974">
        <f>SUMIFS(user_list!P:P,user_list!F:F,"&lt;="&amp;A1974,user_list!G:G,"&gt;="&amp;A1974)</f>
        <v>3.8403263403263397</v>
      </c>
      <c r="D1974">
        <f>SUMIFS(user_list!O:O,user_list!F:F,"&lt;="&amp;A1974,user_list!G:G,"&gt;="&amp;A1974,user_list!I:I,days!G1974)+SUMIFS(user_list!O:O,user_list!F:F,"&lt;="&amp;A1974,user_list!G:G,"&gt;="&amp;A1974,user_list!I:I,days!G1974-1)</f>
        <v>0.74478114478114477</v>
      </c>
      <c r="E1974" s="26">
        <f>COUNTIF(user_list!G:G,A1974)</f>
        <v>0</v>
      </c>
      <c r="F1974" s="48">
        <f t="shared" si="60"/>
        <v>5</v>
      </c>
      <c r="G1974" s="48">
        <f t="shared" si="61"/>
        <v>2020</v>
      </c>
    </row>
    <row r="1975" spans="1:7" x14ac:dyDescent="0.3">
      <c r="A1975" s="51">
        <v>43978</v>
      </c>
      <c r="B1975">
        <f>SUMIFS(user_list!O:O,user_list!F:F,"&lt;="&amp;A1975,user_list!G:G,"&gt;="&amp;A1975)</f>
        <v>1.5359349909349911</v>
      </c>
      <c r="C1975">
        <f>SUMIFS(user_list!P:P,user_list!F:F,"&lt;="&amp;A1975,user_list!G:G,"&gt;="&amp;A1975)</f>
        <v>3.8403263403263397</v>
      </c>
      <c r="D1975">
        <f>SUMIFS(user_list!O:O,user_list!F:F,"&lt;="&amp;A1975,user_list!G:G,"&gt;="&amp;A1975,user_list!I:I,days!G1975)+SUMIFS(user_list!O:O,user_list!F:F,"&lt;="&amp;A1975,user_list!G:G,"&gt;="&amp;A1975,user_list!I:I,days!G1975-1)</f>
        <v>0.74478114478114477</v>
      </c>
      <c r="E1975" s="26">
        <f>COUNTIF(user_list!G:G,A1975)</f>
        <v>0</v>
      </c>
      <c r="F1975" s="48">
        <f t="shared" si="60"/>
        <v>5</v>
      </c>
      <c r="G1975" s="48">
        <f t="shared" si="61"/>
        <v>2020</v>
      </c>
    </row>
    <row r="1976" spans="1:7" x14ac:dyDescent="0.3">
      <c r="A1976" s="51">
        <v>43979</v>
      </c>
      <c r="B1976">
        <f>SUMIFS(user_list!O:O,user_list!F:F,"&lt;="&amp;A1976,user_list!G:G,"&gt;="&amp;A1976)</f>
        <v>1.5359349909349911</v>
      </c>
      <c r="C1976">
        <f>SUMIFS(user_list!P:P,user_list!F:F,"&lt;="&amp;A1976,user_list!G:G,"&gt;="&amp;A1976)</f>
        <v>3.8403263403263397</v>
      </c>
      <c r="D1976">
        <f>SUMIFS(user_list!O:O,user_list!F:F,"&lt;="&amp;A1976,user_list!G:G,"&gt;="&amp;A1976,user_list!I:I,days!G1976)+SUMIFS(user_list!O:O,user_list!F:F,"&lt;="&amp;A1976,user_list!G:G,"&gt;="&amp;A1976,user_list!I:I,days!G1976-1)</f>
        <v>0.74478114478114477</v>
      </c>
      <c r="E1976" s="26">
        <f>COUNTIF(user_list!G:G,A1976)</f>
        <v>0</v>
      </c>
      <c r="F1976" s="48">
        <f t="shared" si="60"/>
        <v>5</v>
      </c>
      <c r="G1976" s="48">
        <f t="shared" si="61"/>
        <v>2020</v>
      </c>
    </row>
    <row r="1977" spans="1:7" x14ac:dyDescent="0.3">
      <c r="A1977" s="51">
        <v>43980</v>
      </c>
      <c r="B1977">
        <f>SUMIFS(user_list!O:O,user_list!F:F,"&lt;="&amp;A1977,user_list!G:G,"&gt;="&amp;A1977)</f>
        <v>1.5359349909349911</v>
      </c>
      <c r="C1977">
        <f>SUMIFS(user_list!P:P,user_list!F:F,"&lt;="&amp;A1977,user_list!G:G,"&gt;="&amp;A1977)</f>
        <v>3.8403263403263397</v>
      </c>
      <c r="D1977">
        <f>SUMIFS(user_list!O:O,user_list!F:F,"&lt;="&amp;A1977,user_list!G:G,"&gt;="&amp;A1977,user_list!I:I,days!G1977)+SUMIFS(user_list!O:O,user_list!F:F,"&lt;="&amp;A1977,user_list!G:G,"&gt;="&amp;A1977,user_list!I:I,days!G1977-1)</f>
        <v>0.74478114478114477</v>
      </c>
      <c r="E1977" s="26">
        <f>COUNTIF(user_list!G:G,A1977)</f>
        <v>2</v>
      </c>
      <c r="F1977" s="48">
        <f t="shared" si="60"/>
        <v>5</v>
      </c>
      <c r="G1977" s="48">
        <f t="shared" si="61"/>
        <v>2020</v>
      </c>
    </row>
    <row r="1978" spans="1:7" x14ac:dyDescent="0.3">
      <c r="A1978" s="51">
        <v>43981</v>
      </c>
      <c r="B1978">
        <f>SUMIFS(user_list!O:O,user_list!F:F,"&lt;="&amp;A1978,user_list!G:G,"&gt;="&amp;A1978)</f>
        <v>0.89134199134199132</v>
      </c>
      <c r="C1978">
        <f>SUMIFS(user_list!P:P,user_list!F:F,"&lt;="&amp;A1978,user_list!G:G,"&gt;="&amp;A1978)</f>
        <v>2.2597402597402594</v>
      </c>
      <c r="D1978">
        <f>SUMIFS(user_list!O:O,user_list!F:F,"&lt;="&amp;A1978,user_list!G:G,"&gt;="&amp;A1978,user_list!I:I,days!G1978)+SUMIFS(user_list!O:O,user_list!F:F,"&lt;="&amp;A1978,user_list!G:G,"&gt;="&amp;A1978,user_list!I:I,days!G1978-1)</f>
        <v>0.89134199134199132</v>
      </c>
      <c r="E1978" s="26">
        <f>COUNTIF(user_list!G:G,A1978)</f>
        <v>1</v>
      </c>
      <c r="F1978" s="48">
        <f t="shared" si="60"/>
        <v>5</v>
      </c>
      <c r="G1978" s="48">
        <f t="shared" si="61"/>
        <v>2020</v>
      </c>
    </row>
    <row r="1979" spans="1:7" x14ac:dyDescent="0.3">
      <c r="A1979" s="51">
        <v>43982</v>
      </c>
      <c r="B1979">
        <f>SUMIFS(user_list!O:O,user_list!F:F,"&lt;="&amp;A1979,user_list!G:G,"&gt;="&amp;A1979)</f>
        <v>0.87563492063492077</v>
      </c>
      <c r="C1979">
        <f>SUMIFS(user_list!P:P,user_list!F:F,"&lt;="&amp;A1979,user_list!G:G,"&gt;="&amp;A1979)</f>
        <v>2.714285714285714</v>
      </c>
      <c r="D1979">
        <f>SUMIFS(user_list!O:O,user_list!F:F,"&lt;="&amp;A1979,user_list!G:G,"&gt;="&amp;A1979,user_list!I:I,days!G1979)+SUMIFS(user_list!O:O,user_list!F:F,"&lt;="&amp;A1979,user_list!G:G,"&gt;="&amp;A1979,user_list!I:I,days!G1979-1)</f>
        <v>0.87563492063492077</v>
      </c>
      <c r="E1979" s="26">
        <f>COUNTIF(user_list!G:G,A1979)</f>
        <v>1</v>
      </c>
      <c r="F1979" s="48">
        <f t="shared" si="60"/>
        <v>5</v>
      </c>
      <c r="G1979" s="48">
        <f t="shared" si="61"/>
        <v>2020</v>
      </c>
    </row>
    <row r="1980" spans="1:7" x14ac:dyDescent="0.3">
      <c r="A1980" s="51">
        <v>43983</v>
      </c>
      <c r="B1980">
        <f>SUMIFS(user_list!O:O,user_list!F:F,"&lt;="&amp;A1980,user_list!G:G,"&gt;="&amp;A1980)</f>
        <v>1.3261904761904764</v>
      </c>
      <c r="C1980">
        <f>SUMIFS(user_list!P:P,user_list!F:F,"&lt;="&amp;A1980,user_list!G:G,"&gt;="&amp;A1980)</f>
        <v>2.714285714285714</v>
      </c>
      <c r="D1980">
        <f>SUMIFS(user_list!O:O,user_list!F:F,"&lt;="&amp;A1980,user_list!G:G,"&gt;="&amp;A1980,user_list!I:I,days!G1980)+SUMIFS(user_list!O:O,user_list!F:F,"&lt;="&amp;A1980,user_list!G:G,"&gt;="&amp;A1980,user_list!I:I,days!G1980-1)</f>
        <v>0.67619047619047623</v>
      </c>
      <c r="E1980" s="26">
        <f>COUNTIF(user_list!G:G,A1980)</f>
        <v>1</v>
      </c>
      <c r="F1980" s="48">
        <f t="shared" si="60"/>
        <v>6</v>
      </c>
      <c r="G1980" s="48">
        <f t="shared" si="61"/>
        <v>2020</v>
      </c>
    </row>
    <row r="1981" spans="1:7" x14ac:dyDescent="0.3">
      <c r="A1981" s="51">
        <v>43984</v>
      </c>
      <c r="B1981">
        <f>SUMIFS(user_list!O:O,user_list!F:F,"&lt;="&amp;A1981,user_list!G:G,"&gt;="&amp;A1981)</f>
        <v>0.9015873015873016</v>
      </c>
      <c r="C1981">
        <f>SUMIFS(user_list!P:P,user_list!F:F,"&lt;="&amp;A1981,user_list!G:G,"&gt;="&amp;A1981)</f>
        <v>2.2857142857142856</v>
      </c>
      <c r="D1981">
        <f>SUMIFS(user_list!O:O,user_list!F:F,"&lt;="&amp;A1981,user_list!G:G,"&gt;="&amp;A1981,user_list!I:I,days!G1981)+SUMIFS(user_list!O:O,user_list!F:F,"&lt;="&amp;A1981,user_list!G:G,"&gt;="&amp;A1981,user_list!I:I,days!G1981-1)</f>
        <v>0.9015873015873016</v>
      </c>
      <c r="E1981" s="26">
        <f>COUNTIF(user_list!G:G,A1981)</f>
        <v>0</v>
      </c>
      <c r="F1981" s="48">
        <f t="shared" si="60"/>
        <v>6</v>
      </c>
      <c r="G1981" s="48">
        <f t="shared" si="61"/>
        <v>2020</v>
      </c>
    </row>
    <row r="1982" spans="1:7" x14ac:dyDescent="0.3">
      <c r="A1982" s="51">
        <v>43985</v>
      </c>
      <c r="B1982">
        <f>SUMIFS(user_list!O:O,user_list!F:F,"&lt;="&amp;A1982,user_list!G:G,"&gt;="&amp;A1982)</f>
        <v>0.9015873015873016</v>
      </c>
      <c r="C1982">
        <f>SUMIFS(user_list!P:P,user_list!F:F,"&lt;="&amp;A1982,user_list!G:G,"&gt;="&amp;A1982)</f>
        <v>2.2857142857142856</v>
      </c>
      <c r="D1982">
        <f>SUMIFS(user_list!O:O,user_list!F:F,"&lt;="&amp;A1982,user_list!G:G,"&gt;="&amp;A1982,user_list!I:I,days!G1982)+SUMIFS(user_list!O:O,user_list!F:F,"&lt;="&amp;A1982,user_list!G:G,"&gt;="&amp;A1982,user_list!I:I,days!G1982-1)</f>
        <v>0.9015873015873016</v>
      </c>
      <c r="E1982" s="26">
        <f>COUNTIF(user_list!G:G,A1982)</f>
        <v>0</v>
      </c>
      <c r="F1982" s="48">
        <f t="shared" si="60"/>
        <v>6</v>
      </c>
      <c r="G1982" s="48">
        <f t="shared" si="61"/>
        <v>2020</v>
      </c>
    </row>
    <row r="1983" spans="1:7" x14ac:dyDescent="0.3">
      <c r="A1983" s="51">
        <v>43986</v>
      </c>
      <c r="B1983">
        <f>SUMIFS(user_list!O:O,user_list!F:F,"&lt;="&amp;A1983,user_list!G:G,"&gt;="&amp;A1983)</f>
        <v>0.9015873015873016</v>
      </c>
      <c r="C1983">
        <f>SUMIFS(user_list!P:P,user_list!F:F,"&lt;="&amp;A1983,user_list!G:G,"&gt;="&amp;A1983)</f>
        <v>2.2857142857142856</v>
      </c>
      <c r="D1983">
        <f>SUMIFS(user_list!O:O,user_list!F:F,"&lt;="&amp;A1983,user_list!G:G,"&gt;="&amp;A1983,user_list!I:I,days!G1983)+SUMIFS(user_list!O:O,user_list!F:F,"&lt;="&amp;A1983,user_list!G:G,"&gt;="&amp;A1983,user_list!I:I,days!G1983-1)</f>
        <v>0.9015873015873016</v>
      </c>
      <c r="E1983" s="26">
        <f>COUNTIF(user_list!G:G,A1983)</f>
        <v>0</v>
      </c>
      <c r="F1983" s="48">
        <f t="shared" si="60"/>
        <v>6</v>
      </c>
      <c r="G1983" s="48">
        <f t="shared" si="61"/>
        <v>2020</v>
      </c>
    </row>
    <row r="1984" spans="1:7" x14ac:dyDescent="0.3">
      <c r="A1984" s="51">
        <v>43987</v>
      </c>
      <c r="B1984">
        <f>SUMIFS(user_list!O:O,user_list!F:F,"&lt;="&amp;A1984,user_list!G:G,"&gt;="&amp;A1984)</f>
        <v>1.4974206349206349</v>
      </c>
      <c r="C1984">
        <f>SUMIFS(user_list!P:P,user_list!F:F,"&lt;="&amp;A1984,user_list!G:G,"&gt;="&amp;A1984)</f>
        <v>3.7857142857142856</v>
      </c>
      <c r="D1984">
        <f>SUMIFS(user_list!O:O,user_list!F:F,"&lt;="&amp;A1984,user_list!G:G,"&gt;="&amp;A1984,user_list!I:I,days!G1984)+SUMIFS(user_list!O:O,user_list!F:F,"&lt;="&amp;A1984,user_list!G:G,"&gt;="&amp;A1984,user_list!I:I,days!G1984-1)</f>
        <v>1.4974206349206349</v>
      </c>
      <c r="E1984" s="26">
        <f>COUNTIF(user_list!G:G,A1984)</f>
        <v>1</v>
      </c>
      <c r="F1984" s="48">
        <f t="shared" si="60"/>
        <v>6</v>
      </c>
      <c r="G1984" s="48">
        <f t="shared" si="61"/>
        <v>2020</v>
      </c>
    </row>
    <row r="1985" spans="1:7" x14ac:dyDescent="0.3">
      <c r="A1985" s="51">
        <v>43988</v>
      </c>
      <c r="B1985">
        <f>SUMIFS(user_list!O:O,user_list!F:F,"&lt;="&amp;A1985,user_list!G:G,"&gt;="&amp;A1985)</f>
        <v>0.8212301587301587</v>
      </c>
      <c r="C1985">
        <f>SUMIFS(user_list!P:P,user_list!F:F,"&lt;="&amp;A1985,user_list!G:G,"&gt;="&amp;A1985)</f>
        <v>2.0714285714285712</v>
      </c>
      <c r="D1985">
        <f>SUMIFS(user_list!O:O,user_list!F:F,"&lt;="&amp;A1985,user_list!G:G,"&gt;="&amp;A1985,user_list!I:I,days!G1985)+SUMIFS(user_list!O:O,user_list!F:F,"&lt;="&amp;A1985,user_list!G:G,"&gt;="&amp;A1985,user_list!I:I,days!G1985-1)</f>
        <v>0.8212301587301587</v>
      </c>
      <c r="E1985" s="26">
        <f>COUNTIF(user_list!G:G,A1985)</f>
        <v>0</v>
      </c>
      <c r="F1985" s="48">
        <f t="shared" si="60"/>
        <v>6</v>
      </c>
      <c r="G1985" s="48">
        <f t="shared" si="61"/>
        <v>2020</v>
      </c>
    </row>
    <row r="1986" spans="1:7" x14ac:dyDescent="0.3">
      <c r="A1986" s="51">
        <v>43989</v>
      </c>
      <c r="B1986">
        <f>SUMIFS(user_list!O:O,user_list!F:F,"&lt;="&amp;A1986,user_list!G:G,"&gt;="&amp;A1986)</f>
        <v>0.8212301587301587</v>
      </c>
      <c r="C1986">
        <f>SUMIFS(user_list!P:P,user_list!F:F,"&lt;="&amp;A1986,user_list!G:G,"&gt;="&amp;A1986)</f>
        <v>2.0714285714285712</v>
      </c>
      <c r="D1986">
        <f>SUMIFS(user_list!O:O,user_list!F:F,"&lt;="&amp;A1986,user_list!G:G,"&gt;="&amp;A1986,user_list!I:I,days!G1986)+SUMIFS(user_list!O:O,user_list!F:F,"&lt;="&amp;A1986,user_list!G:G,"&gt;="&amp;A1986,user_list!I:I,days!G1986-1)</f>
        <v>0.8212301587301587</v>
      </c>
      <c r="E1986" s="26">
        <f>COUNTIF(user_list!G:G,A1986)</f>
        <v>0</v>
      </c>
      <c r="F1986" s="48">
        <f t="shared" ref="F1986:F2049" si="62">MONTH(A1986)</f>
        <v>6</v>
      </c>
      <c r="G1986" s="48">
        <f t="shared" ref="G1986:G2049" si="63">YEAR(A1986)</f>
        <v>2020</v>
      </c>
    </row>
    <row r="1987" spans="1:7" x14ac:dyDescent="0.3">
      <c r="A1987" s="51">
        <v>43990</v>
      </c>
      <c r="B1987">
        <f>SUMIFS(user_list!O:O,user_list!F:F,"&lt;="&amp;A1987,user_list!G:G,"&gt;="&amp;A1987)</f>
        <v>0.8212301587301587</v>
      </c>
      <c r="C1987">
        <f>SUMIFS(user_list!P:P,user_list!F:F,"&lt;="&amp;A1987,user_list!G:G,"&gt;="&amp;A1987)</f>
        <v>2.0714285714285712</v>
      </c>
      <c r="D1987">
        <f>SUMIFS(user_list!O:O,user_list!F:F,"&lt;="&amp;A1987,user_list!G:G,"&gt;="&amp;A1987,user_list!I:I,days!G1987)+SUMIFS(user_list!O:O,user_list!F:F,"&lt;="&amp;A1987,user_list!G:G,"&gt;="&amp;A1987,user_list!I:I,days!G1987-1)</f>
        <v>0.8212301587301587</v>
      </c>
      <c r="E1987" s="26">
        <f>COUNTIF(user_list!G:G,A1987)</f>
        <v>0</v>
      </c>
      <c r="F1987" s="48">
        <f t="shared" si="62"/>
        <v>6</v>
      </c>
      <c r="G1987" s="48">
        <f t="shared" si="63"/>
        <v>2020</v>
      </c>
    </row>
    <row r="1988" spans="1:7" x14ac:dyDescent="0.3">
      <c r="A1988" s="51">
        <v>43991</v>
      </c>
      <c r="B1988">
        <f>SUMIFS(user_list!O:O,user_list!F:F,"&lt;="&amp;A1988,user_list!G:G,"&gt;="&amp;A1988)</f>
        <v>0.8212301587301587</v>
      </c>
      <c r="C1988">
        <f>SUMIFS(user_list!P:P,user_list!F:F,"&lt;="&amp;A1988,user_list!G:G,"&gt;="&amp;A1988)</f>
        <v>2.0714285714285712</v>
      </c>
      <c r="D1988">
        <f>SUMIFS(user_list!O:O,user_list!F:F,"&lt;="&amp;A1988,user_list!G:G,"&gt;="&amp;A1988,user_list!I:I,days!G1988)+SUMIFS(user_list!O:O,user_list!F:F,"&lt;="&amp;A1988,user_list!G:G,"&gt;="&amp;A1988,user_list!I:I,days!G1988-1)</f>
        <v>0.8212301587301587</v>
      </c>
      <c r="E1988" s="26">
        <f>COUNTIF(user_list!G:G,A1988)</f>
        <v>0</v>
      </c>
      <c r="F1988" s="48">
        <f t="shared" si="62"/>
        <v>6</v>
      </c>
      <c r="G1988" s="48">
        <f t="shared" si="63"/>
        <v>2020</v>
      </c>
    </row>
    <row r="1989" spans="1:7" x14ac:dyDescent="0.3">
      <c r="A1989" s="51">
        <v>43992</v>
      </c>
      <c r="B1989">
        <f>SUMIFS(user_list!O:O,user_list!F:F,"&lt;="&amp;A1989,user_list!G:G,"&gt;="&amp;A1989)</f>
        <v>0.8212301587301587</v>
      </c>
      <c r="C1989">
        <f>SUMIFS(user_list!P:P,user_list!F:F,"&lt;="&amp;A1989,user_list!G:G,"&gt;="&amp;A1989)</f>
        <v>2.0714285714285712</v>
      </c>
      <c r="D1989">
        <f>SUMIFS(user_list!O:O,user_list!F:F,"&lt;="&amp;A1989,user_list!G:G,"&gt;="&amp;A1989,user_list!I:I,days!G1989)+SUMIFS(user_list!O:O,user_list!F:F,"&lt;="&amp;A1989,user_list!G:G,"&gt;="&amp;A1989,user_list!I:I,days!G1989-1)</f>
        <v>0.8212301587301587</v>
      </c>
      <c r="E1989" s="26">
        <f>COUNTIF(user_list!G:G,A1989)</f>
        <v>0</v>
      </c>
      <c r="F1989" s="48">
        <f t="shared" si="62"/>
        <v>6</v>
      </c>
      <c r="G1989" s="48">
        <f t="shared" si="63"/>
        <v>2020</v>
      </c>
    </row>
    <row r="1990" spans="1:7" x14ac:dyDescent="0.3">
      <c r="A1990" s="51">
        <v>43993</v>
      </c>
      <c r="B1990">
        <f>SUMIFS(user_list!O:O,user_list!F:F,"&lt;="&amp;A1990,user_list!G:G,"&gt;="&amp;A1990)</f>
        <v>0.8212301587301587</v>
      </c>
      <c r="C1990">
        <f>SUMIFS(user_list!P:P,user_list!F:F,"&lt;="&amp;A1990,user_list!G:G,"&gt;="&amp;A1990)</f>
        <v>2.0714285714285712</v>
      </c>
      <c r="D1990">
        <f>SUMIFS(user_list!O:O,user_list!F:F,"&lt;="&amp;A1990,user_list!G:G,"&gt;="&amp;A1990,user_list!I:I,days!G1990)+SUMIFS(user_list!O:O,user_list!F:F,"&lt;="&amp;A1990,user_list!G:G,"&gt;="&amp;A1990,user_list!I:I,days!G1990-1)</f>
        <v>0.8212301587301587</v>
      </c>
      <c r="E1990" s="26">
        <f>COUNTIF(user_list!G:G,A1990)</f>
        <v>0</v>
      </c>
      <c r="F1990" s="48">
        <f t="shared" si="62"/>
        <v>6</v>
      </c>
      <c r="G1990" s="48">
        <f t="shared" si="63"/>
        <v>2020</v>
      </c>
    </row>
    <row r="1991" spans="1:7" x14ac:dyDescent="0.3">
      <c r="A1991" s="51">
        <v>43994</v>
      </c>
      <c r="B1991">
        <f>SUMIFS(user_list!O:O,user_list!F:F,"&lt;="&amp;A1991,user_list!G:G,"&gt;="&amp;A1991)</f>
        <v>0.8212301587301587</v>
      </c>
      <c r="C1991">
        <f>SUMIFS(user_list!P:P,user_list!F:F,"&lt;="&amp;A1991,user_list!G:G,"&gt;="&amp;A1991)</f>
        <v>2.0714285714285712</v>
      </c>
      <c r="D1991">
        <f>SUMIFS(user_list!O:O,user_list!F:F,"&lt;="&amp;A1991,user_list!G:G,"&gt;="&amp;A1991,user_list!I:I,days!G1991)+SUMIFS(user_list!O:O,user_list!F:F,"&lt;="&amp;A1991,user_list!G:G,"&gt;="&amp;A1991,user_list!I:I,days!G1991-1)</f>
        <v>0.8212301587301587</v>
      </c>
      <c r="E1991" s="26">
        <f>COUNTIF(user_list!G:G,A1991)</f>
        <v>1</v>
      </c>
      <c r="F1991" s="48">
        <f t="shared" si="62"/>
        <v>6</v>
      </c>
      <c r="G1991" s="48">
        <f t="shared" si="63"/>
        <v>2020</v>
      </c>
    </row>
    <row r="1992" spans="1:7" x14ac:dyDescent="0.3">
      <c r="A1992" s="51">
        <v>43995</v>
      </c>
      <c r="B1992">
        <f>SUMIFS(user_list!O:O,user_list!F:F,"&lt;="&amp;A1992,user_list!G:G,"&gt;="&amp;A1992)</f>
        <v>0.2253968253968254</v>
      </c>
      <c r="C1992">
        <f>SUMIFS(user_list!P:P,user_list!F:F,"&lt;="&amp;A1992,user_list!G:G,"&gt;="&amp;A1992)</f>
        <v>0.5714285714285714</v>
      </c>
      <c r="D1992">
        <f>SUMIFS(user_list!O:O,user_list!F:F,"&lt;="&amp;A1992,user_list!G:G,"&gt;="&amp;A1992,user_list!I:I,days!G1992)+SUMIFS(user_list!O:O,user_list!F:F,"&lt;="&amp;A1992,user_list!G:G,"&gt;="&amp;A1992,user_list!I:I,days!G1992-1)</f>
        <v>0.2253968253968254</v>
      </c>
      <c r="E1992" s="26">
        <f>COUNTIF(user_list!G:G,A1992)</f>
        <v>0</v>
      </c>
      <c r="F1992" s="48">
        <f t="shared" si="62"/>
        <v>6</v>
      </c>
      <c r="G1992" s="48">
        <f t="shared" si="63"/>
        <v>2020</v>
      </c>
    </row>
    <row r="1993" spans="1:7" x14ac:dyDescent="0.3">
      <c r="A1993" s="51">
        <v>43996</v>
      </c>
      <c r="B1993">
        <f>SUMIFS(user_list!O:O,user_list!F:F,"&lt;="&amp;A1993,user_list!G:G,"&gt;="&amp;A1993)</f>
        <v>2.5920634920634926</v>
      </c>
      <c r="C1993">
        <f>SUMIFS(user_list!P:P,user_list!F:F,"&lt;="&amp;A1993,user_list!G:G,"&gt;="&amp;A1993)</f>
        <v>6.5714285714285712</v>
      </c>
      <c r="D1993">
        <f>SUMIFS(user_list!O:O,user_list!F:F,"&lt;="&amp;A1993,user_list!G:G,"&gt;="&amp;A1993,user_list!I:I,days!G1993)+SUMIFS(user_list!O:O,user_list!F:F,"&lt;="&amp;A1993,user_list!G:G,"&gt;="&amp;A1993,user_list!I:I,days!G1993-1)</f>
        <v>2.5920634920634926</v>
      </c>
      <c r="E1993" s="26">
        <f>COUNTIF(user_list!G:G,A1993)</f>
        <v>0</v>
      </c>
      <c r="F1993" s="48">
        <f t="shared" si="62"/>
        <v>6</v>
      </c>
      <c r="G1993" s="48">
        <f t="shared" si="63"/>
        <v>2020</v>
      </c>
    </row>
    <row r="1994" spans="1:7" x14ac:dyDescent="0.3">
      <c r="A1994" s="51">
        <v>43997</v>
      </c>
      <c r="B1994">
        <f>SUMIFS(user_list!O:O,user_list!F:F,"&lt;="&amp;A1994,user_list!G:G,"&gt;="&amp;A1994)</f>
        <v>2.5920634920634926</v>
      </c>
      <c r="C1994">
        <f>SUMIFS(user_list!P:P,user_list!F:F,"&lt;="&amp;A1994,user_list!G:G,"&gt;="&amp;A1994)</f>
        <v>6.5714285714285712</v>
      </c>
      <c r="D1994">
        <f>SUMIFS(user_list!O:O,user_list!F:F,"&lt;="&amp;A1994,user_list!G:G,"&gt;="&amp;A1994,user_list!I:I,days!G1994)+SUMIFS(user_list!O:O,user_list!F:F,"&lt;="&amp;A1994,user_list!G:G,"&gt;="&amp;A1994,user_list!I:I,days!G1994-1)</f>
        <v>2.5920634920634926</v>
      </c>
      <c r="E1994" s="26">
        <f>COUNTIF(user_list!G:G,A1994)</f>
        <v>1</v>
      </c>
      <c r="F1994" s="48">
        <f t="shared" si="62"/>
        <v>6</v>
      </c>
      <c r="G1994" s="48">
        <f t="shared" si="63"/>
        <v>2020</v>
      </c>
    </row>
    <row r="1995" spans="1:7" x14ac:dyDescent="0.3">
      <c r="A1995" s="51">
        <v>43998</v>
      </c>
      <c r="B1995">
        <f>SUMIFS(user_list!O:O,user_list!F:F,"&lt;="&amp;A1995,user_list!G:G,"&gt;="&amp;A1995)</f>
        <v>0.2253968253968254</v>
      </c>
      <c r="C1995">
        <f>SUMIFS(user_list!P:P,user_list!F:F,"&lt;="&amp;A1995,user_list!G:G,"&gt;="&amp;A1995)</f>
        <v>0.5714285714285714</v>
      </c>
      <c r="D1995">
        <f>SUMIFS(user_list!O:O,user_list!F:F,"&lt;="&amp;A1995,user_list!G:G,"&gt;="&amp;A1995,user_list!I:I,days!G1995)+SUMIFS(user_list!O:O,user_list!F:F,"&lt;="&amp;A1995,user_list!G:G,"&gt;="&amp;A1995,user_list!I:I,days!G1995-1)</f>
        <v>0.2253968253968254</v>
      </c>
      <c r="E1995" s="26">
        <f>COUNTIF(user_list!G:G,A1995)</f>
        <v>0</v>
      </c>
      <c r="F1995" s="48">
        <f t="shared" si="62"/>
        <v>6</v>
      </c>
      <c r="G1995" s="48">
        <f t="shared" si="63"/>
        <v>2020</v>
      </c>
    </row>
    <row r="1996" spans="1:7" x14ac:dyDescent="0.3">
      <c r="A1996" s="51">
        <v>43999</v>
      </c>
      <c r="B1996">
        <f>SUMIFS(user_list!O:O,user_list!F:F,"&lt;="&amp;A1996,user_list!G:G,"&gt;="&amp;A1996)</f>
        <v>0.2253968253968254</v>
      </c>
      <c r="C1996">
        <f>SUMIFS(user_list!P:P,user_list!F:F,"&lt;="&amp;A1996,user_list!G:G,"&gt;="&amp;A1996)</f>
        <v>0.5714285714285714</v>
      </c>
      <c r="D1996">
        <f>SUMIFS(user_list!O:O,user_list!F:F,"&lt;="&amp;A1996,user_list!G:G,"&gt;="&amp;A1996,user_list!I:I,days!G1996)+SUMIFS(user_list!O:O,user_list!F:F,"&lt;="&amp;A1996,user_list!G:G,"&gt;="&amp;A1996,user_list!I:I,days!G1996-1)</f>
        <v>0.2253968253968254</v>
      </c>
      <c r="E1996" s="26">
        <f>COUNTIF(user_list!G:G,A1996)</f>
        <v>0</v>
      </c>
      <c r="F1996" s="48">
        <f t="shared" si="62"/>
        <v>6</v>
      </c>
      <c r="G1996" s="48">
        <f t="shared" si="63"/>
        <v>2020</v>
      </c>
    </row>
    <row r="1997" spans="1:7" x14ac:dyDescent="0.3">
      <c r="A1997" s="51">
        <v>44000</v>
      </c>
      <c r="B1997">
        <f>SUMIFS(user_list!O:O,user_list!F:F,"&lt;="&amp;A1997,user_list!G:G,"&gt;="&amp;A1997)</f>
        <v>0.2253968253968254</v>
      </c>
      <c r="C1997">
        <f>SUMIFS(user_list!P:P,user_list!F:F,"&lt;="&amp;A1997,user_list!G:G,"&gt;="&amp;A1997)</f>
        <v>0.5714285714285714</v>
      </c>
      <c r="D1997">
        <f>SUMIFS(user_list!O:O,user_list!F:F,"&lt;="&amp;A1997,user_list!G:G,"&gt;="&amp;A1997,user_list!I:I,days!G1997)+SUMIFS(user_list!O:O,user_list!F:F,"&lt;="&amp;A1997,user_list!G:G,"&gt;="&amp;A1997,user_list!I:I,days!G1997-1)</f>
        <v>0.2253968253968254</v>
      </c>
      <c r="E1997" s="26">
        <f>COUNTIF(user_list!G:G,A1997)</f>
        <v>0</v>
      </c>
      <c r="F1997" s="48">
        <f t="shared" si="62"/>
        <v>6</v>
      </c>
      <c r="G1997" s="48">
        <f t="shared" si="63"/>
        <v>2020</v>
      </c>
    </row>
    <row r="1998" spans="1:7" x14ac:dyDescent="0.3">
      <c r="A1998" s="51">
        <v>44001</v>
      </c>
      <c r="B1998">
        <f>SUMIFS(user_list!O:O,user_list!F:F,"&lt;="&amp;A1998,user_list!G:G,"&gt;="&amp;A1998)</f>
        <v>0.2253968253968254</v>
      </c>
      <c r="C1998">
        <f>SUMIFS(user_list!P:P,user_list!F:F,"&lt;="&amp;A1998,user_list!G:G,"&gt;="&amp;A1998)</f>
        <v>0.5714285714285714</v>
      </c>
      <c r="D1998">
        <f>SUMIFS(user_list!O:O,user_list!F:F,"&lt;="&amp;A1998,user_list!G:G,"&gt;="&amp;A1998,user_list!I:I,days!G1998)+SUMIFS(user_list!O:O,user_list!F:F,"&lt;="&amp;A1998,user_list!G:G,"&gt;="&amp;A1998,user_list!I:I,days!G1998-1)</f>
        <v>0.2253968253968254</v>
      </c>
      <c r="E1998" s="26">
        <f>COUNTIF(user_list!G:G,A1998)</f>
        <v>0</v>
      </c>
      <c r="F1998" s="48">
        <f t="shared" si="62"/>
        <v>6</v>
      </c>
      <c r="G1998" s="48">
        <f t="shared" si="63"/>
        <v>2020</v>
      </c>
    </row>
    <row r="1999" spans="1:7" x14ac:dyDescent="0.3">
      <c r="A1999" s="51">
        <v>44002</v>
      </c>
      <c r="B1999">
        <f>SUMIFS(user_list!O:O,user_list!F:F,"&lt;="&amp;A1999,user_list!G:G,"&gt;="&amp;A1999)</f>
        <v>1.4712301587301584</v>
      </c>
      <c r="C1999">
        <f>SUMIFS(user_list!P:P,user_list!F:F,"&lt;="&amp;A1999,user_list!G:G,"&gt;="&amp;A1999)</f>
        <v>3.8214285714285712</v>
      </c>
      <c r="D1999">
        <f>SUMIFS(user_list!O:O,user_list!F:F,"&lt;="&amp;A1999,user_list!G:G,"&gt;="&amp;A1999,user_list!I:I,days!G1999)+SUMIFS(user_list!O:O,user_list!F:F,"&lt;="&amp;A1999,user_list!G:G,"&gt;="&amp;A1999,user_list!I:I,days!G1999-1)</f>
        <v>0.2253968253968254</v>
      </c>
      <c r="E1999" s="26">
        <f>COUNTIF(user_list!G:G,A1999)</f>
        <v>0</v>
      </c>
      <c r="F1999" s="48">
        <f t="shared" si="62"/>
        <v>6</v>
      </c>
      <c r="G1999" s="48">
        <f t="shared" si="63"/>
        <v>2020</v>
      </c>
    </row>
    <row r="2000" spans="1:7" x14ac:dyDescent="0.3">
      <c r="A2000" s="51">
        <v>44003</v>
      </c>
      <c r="B2000">
        <f>SUMIFS(user_list!O:O,user_list!F:F,"&lt;="&amp;A2000,user_list!G:G,"&gt;="&amp;A2000)</f>
        <v>1.4712301587301584</v>
      </c>
      <c r="C2000">
        <f>SUMIFS(user_list!P:P,user_list!F:F,"&lt;="&amp;A2000,user_list!G:G,"&gt;="&amp;A2000)</f>
        <v>3.8214285714285712</v>
      </c>
      <c r="D2000">
        <f>SUMIFS(user_list!O:O,user_list!F:F,"&lt;="&amp;A2000,user_list!G:G,"&gt;="&amp;A2000,user_list!I:I,days!G2000)+SUMIFS(user_list!O:O,user_list!F:F,"&lt;="&amp;A2000,user_list!G:G,"&gt;="&amp;A2000,user_list!I:I,days!G2000-1)</f>
        <v>0.2253968253968254</v>
      </c>
      <c r="E2000" s="26">
        <f>COUNTIF(user_list!G:G,A2000)</f>
        <v>0</v>
      </c>
      <c r="F2000" s="48">
        <f t="shared" si="62"/>
        <v>6</v>
      </c>
      <c r="G2000" s="48">
        <f t="shared" si="63"/>
        <v>2020</v>
      </c>
    </row>
    <row r="2001" spans="1:7" x14ac:dyDescent="0.3">
      <c r="A2001" s="51">
        <v>44004</v>
      </c>
      <c r="B2001">
        <f>SUMIFS(user_list!O:O,user_list!F:F,"&lt;="&amp;A2001,user_list!G:G,"&gt;="&amp;A2001)</f>
        <v>2.6612301587301586</v>
      </c>
      <c r="C2001">
        <f>SUMIFS(user_list!P:P,user_list!F:F,"&lt;="&amp;A2001,user_list!G:G,"&gt;="&amp;A2001)</f>
        <v>6.8214285714285712</v>
      </c>
      <c r="D2001">
        <f>SUMIFS(user_list!O:O,user_list!F:F,"&lt;="&amp;A2001,user_list!G:G,"&gt;="&amp;A2001,user_list!I:I,days!G2001)+SUMIFS(user_list!O:O,user_list!F:F,"&lt;="&amp;A2001,user_list!G:G,"&gt;="&amp;A2001,user_list!I:I,days!G2001-1)</f>
        <v>1.4153968253968254</v>
      </c>
      <c r="E2001" s="26">
        <f>COUNTIF(user_list!G:G,A2001)</f>
        <v>1</v>
      </c>
      <c r="F2001" s="48">
        <f t="shared" si="62"/>
        <v>6</v>
      </c>
      <c r="G2001" s="48">
        <f t="shared" si="63"/>
        <v>2020</v>
      </c>
    </row>
    <row r="2002" spans="1:7" x14ac:dyDescent="0.3">
      <c r="A2002" s="51">
        <v>44005</v>
      </c>
      <c r="B2002">
        <f>SUMIFS(user_list!O:O,user_list!F:F,"&lt;="&amp;A2002,user_list!G:G,"&gt;="&amp;A2002)</f>
        <v>2.4358333333333331</v>
      </c>
      <c r="C2002">
        <f>SUMIFS(user_list!P:P,user_list!F:F,"&lt;="&amp;A2002,user_list!G:G,"&gt;="&amp;A2002)</f>
        <v>6.25</v>
      </c>
      <c r="D2002">
        <f>SUMIFS(user_list!O:O,user_list!F:F,"&lt;="&amp;A2002,user_list!G:G,"&gt;="&amp;A2002,user_list!I:I,days!G2002)+SUMIFS(user_list!O:O,user_list!F:F,"&lt;="&amp;A2002,user_list!G:G,"&gt;="&amp;A2002,user_list!I:I,days!G2002-1)</f>
        <v>1.19</v>
      </c>
      <c r="E2002" s="26">
        <f>COUNTIF(user_list!G:G,A2002)</f>
        <v>1</v>
      </c>
      <c r="F2002" s="48">
        <f t="shared" si="62"/>
        <v>6</v>
      </c>
      <c r="G2002" s="48">
        <f t="shared" si="63"/>
        <v>2020</v>
      </c>
    </row>
    <row r="2003" spans="1:7" x14ac:dyDescent="0.3">
      <c r="A2003" s="51">
        <v>44006</v>
      </c>
      <c r="B2003">
        <f>SUMIFS(user_list!O:O,user_list!F:F,"&lt;="&amp;A2003,user_list!G:G,"&gt;="&amp;A2003)</f>
        <v>1.19</v>
      </c>
      <c r="C2003">
        <f>SUMIFS(user_list!P:P,user_list!F:F,"&lt;="&amp;A2003,user_list!G:G,"&gt;="&amp;A2003)</f>
        <v>3</v>
      </c>
      <c r="D2003">
        <f>SUMIFS(user_list!O:O,user_list!F:F,"&lt;="&amp;A2003,user_list!G:G,"&gt;="&amp;A2003,user_list!I:I,days!G2003)+SUMIFS(user_list!O:O,user_list!F:F,"&lt;="&amp;A2003,user_list!G:G,"&gt;="&amp;A2003,user_list!I:I,days!G2003-1)</f>
        <v>1.19</v>
      </c>
      <c r="E2003" s="26">
        <f>COUNTIF(user_list!G:G,A2003)</f>
        <v>0</v>
      </c>
      <c r="F2003" s="48">
        <f t="shared" si="62"/>
        <v>6</v>
      </c>
      <c r="G2003" s="48">
        <f t="shared" si="63"/>
        <v>2020</v>
      </c>
    </row>
    <row r="2004" spans="1:7" x14ac:dyDescent="0.3">
      <c r="A2004" s="51">
        <v>44007</v>
      </c>
      <c r="B2004">
        <f>SUMIFS(user_list!O:O,user_list!F:F,"&lt;="&amp;A2004,user_list!G:G,"&gt;="&amp;A2004)</f>
        <v>2.0452314814814816</v>
      </c>
      <c r="C2004">
        <f>SUMIFS(user_list!P:P,user_list!F:F,"&lt;="&amp;A2004,user_list!G:G,"&gt;="&amp;A2004)</f>
        <v>5.166666666666667</v>
      </c>
      <c r="D2004">
        <f>SUMIFS(user_list!O:O,user_list!F:F,"&lt;="&amp;A2004,user_list!G:G,"&gt;="&amp;A2004,user_list!I:I,days!G2004)+SUMIFS(user_list!O:O,user_list!F:F,"&lt;="&amp;A2004,user_list!G:G,"&gt;="&amp;A2004,user_list!I:I,days!G2004-1)</f>
        <v>1.19</v>
      </c>
      <c r="E2004" s="26">
        <f>COUNTIF(user_list!G:G,A2004)</f>
        <v>1</v>
      </c>
      <c r="F2004" s="48">
        <f t="shared" si="62"/>
        <v>6</v>
      </c>
      <c r="G2004" s="48">
        <f t="shared" si="63"/>
        <v>2020</v>
      </c>
    </row>
    <row r="2005" spans="1:7" x14ac:dyDescent="0.3">
      <c r="A2005" s="51">
        <v>44008</v>
      </c>
      <c r="B2005">
        <f>SUMIFS(user_list!O:O,user_list!F:F,"&lt;="&amp;A2005,user_list!G:G,"&gt;="&amp;A2005)</f>
        <v>0.85523148148148154</v>
      </c>
      <c r="C2005">
        <f>SUMIFS(user_list!P:P,user_list!F:F,"&lt;="&amp;A2005,user_list!G:G,"&gt;="&amp;A2005)</f>
        <v>2.166666666666667</v>
      </c>
      <c r="D2005">
        <f>SUMIFS(user_list!O:O,user_list!F:F,"&lt;="&amp;A2005,user_list!G:G,"&gt;="&amp;A2005,user_list!I:I,days!G2005)+SUMIFS(user_list!O:O,user_list!F:F,"&lt;="&amp;A2005,user_list!G:G,"&gt;="&amp;A2005,user_list!I:I,days!G2005-1)</f>
        <v>0</v>
      </c>
      <c r="E2005" s="26">
        <f>COUNTIF(user_list!G:G,A2005)</f>
        <v>0</v>
      </c>
      <c r="F2005" s="48">
        <f t="shared" si="62"/>
        <v>6</v>
      </c>
      <c r="G2005" s="48">
        <f t="shared" si="63"/>
        <v>2020</v>
      </c>
    </row>
    <row r="2006" spans="1:7" x14ac:dyDescent="0.3">
      <c r="A2006" s="51">
        <v>44009</v>
      </c>
      <c r="B2006">
        <f>SUMIFS(user_list!O:O,user_list!F:F,"&lt;="&amp;A2006,user_list!G:G,"&gt;="&amp;A2006)</f>
        <v>2.1371759259259258</v>
      </c>
      <c r="C2006">
        <f>SUMIFS(user_list!P:P,user_list!F:F,"&lt;="&amp;A2006,user_list!G:G,"&gt;="&amp;A2006)</f>
        <v>5.416666666666667</v>
      </c>
      <c r="D2006">
        <f>SUMIFS(user_list!O:O,user_list!F:F,"&lt;="&amp;A2006,user_list!G:G,"&gt;="&amp;A2006,user_list!I:I,days!G2006)+SUMIFS(user_list!O:O,user_list!F:F,"&lt;="&amp;A2006,user_list!G:G,"&gt;="&amp;A2006,user_list!I:I,days!G2006-1)</f>
        <v>1.2819444444444441</v>
      </c>
      <c r="E2006" s="26">
        <f>COUNTIF(user_list!G:G,A2006)</f>
        <v>0</v>
      </c>
      <c r="F2006" s="48">
        <f t="shared" si="62"/>
        <v>6</v>
      </c>
      <c r="G2006" s="48">
        <f t="shared" si="63"/>
        <v>2020</v>
      </c>
    </row>
    <row r="2007" spans="1:7" x14ac:dyDescent="0.3">
      <c r="A2007" s="51">
        <v>44010</v>
      </c>
      <c r="B2007">
        <f>SUMIFS(user_list!O:O,user_list!F:F,"&lt;="&amp;A2007,user_list!G:G,"&gt;="&amp;A2007)</f>
        <v>2.1371759259259258</v>
      </c>
      <c r="C2007">
        <f>SUMIFS(user_list!P:P,user_list!F:F,"&lt;="&amp;A2007,user_list!G:G,"&gt;="&amp;A2007)</f>
        <v>5.416666666666667</v>
      </c>
      <c r="D2007">
        <f>SUMIFS(user_list!O:O,user_list!F:F,"&lt;="&amp;A2007,user_list!G:G,"&gt;="&amp;A2007,user_list!I:I,days!G2007)+SUMIFS(user_list!O:O,user_list!F:F,"&lt;="&amp;A2007,user_list!G:G,"&gt;="&amp;A2007,user_list!I:I,days!G2007-1)</f>
        <v>1.2819444444444441</v>
      </c>
      <c r="E2007" s="26">
        <f>COUNTIF(user_list!G:G,A2007)</f>
        <v>0</v>
      </c>
      <c r="F2007" s="48">
        <f t="shared" si="62"/>
        <v>6</v>
      </c>
      <c r="G2007" s="48">
        <f t="shared" si="63"/>
        <v>2020</v>
      </c>
    </row>
    <row r="2008" spans="1:7" x14ac:dyDescent="0.3">
      <c r="A2008" s="51">
        <v>44011</v>
      </c>
      <c r="B2008">
        <f>SUMIFS(user_list!O:O,user_list!F:F,"&lt;="&amp;A2008,user_list!G:G,"&gt;="&amp;A2008)</f>
        <v>2.1371759259259258</v>
      </c>
      <c r="C2008">
        <f>SUMIFS(user_list!P:P,user_list!F:F,"&lt;="&amp;A2008,user_list!G:G,"&gt;="&amp;A2008)</f>
        <v>5.416666666666667</v>
      </c>
      <c r="D2008">
        <f>SUMIFS(user_list!O:O,user_list!F:F,"&lt;="&amp;A2008,user_list!G:G,"&gt;="&amp;A2008,user_list!I:I,days!G2008)+SUMIFS(user_list!O:O,user_list!F:F,"&lt;="&amp;A2008,user_list!G:G,"&gt;="&amp;A2008,user_list!I:I,days!G2008-1)</f>
        <v>1.2819444444444441</v>
      </c>
      <c r="E2008" s="26">
        <f>COUNTIF(user_list!G:G,A2008)</f>
        <v>0</v>
      </c>
      <c r="F2008" s="48">
        <f t="shared" si="62"/>
        <v>6</v>
      </c>
      <c r="G2008" s="48">
        <f t="shared" si="63"/>
        <v>2020</v>
      </c>
    </row>
    <row r="2009" spans="1:7" x14ac:dyDescent="0.3">
      <c r="A2009" s="51">
        <v>44012</v>
      </c>
      <c r="B2009">
        <f>SUMIFS(user_list!O:O,user_list!F:F,"&lt;="&amp;A2009,user_list!G:G,"&gt;="&amp;A2009)</f>
        <v>2.1371759259259258</v>
      </c>
      <c r="C2009">
        <f>SUMIFS(user_list!P:P,user_list!F:F,"&lt;="&amp;A2009,user_list!G:G,"&gt;="&amp;A2009)</f>
        <v>5.416666666666667</v>
      </c>
      <c r="D2009">
        <f>SUMIFS(user_list!O:O,user_list!F:F,"&lt;="&amp;A2009,user_list!G:G,"&gt;="&amp;A2009,user_list!I:I,days!G2009)+SUMIFS(user_list!O:O,user_list!F:F,"&lt;="&amp;A2009,user_list!G:G,"&gt;="&amp;A2009,user_list!I:I,days!G2009-1)</f>
        <v>1.2819444444444441</v>
      </c>
      <c r="E2009" s="26">
        <f>COUNTIF(user_list!G:G,A2009)</f>
        <v>1</v>
      </c>
      <c r="F2009" s="48">
        <f t="shared" si="62"/>
        <v>6</v>
      </c>
      <c r="G2009" s="48">
        <f t="shared" si="63"/>
        <v>2020</v>
      </c>
    </row>
    <row r="2010" spans="1:7" x14ac:dyDescent="0.3">
      <c r="A2010" s="51">
        <v>44013</v>
      </c>
      <c r="B2010">
        <f>SUMIFS(user_list!O:O,user_list!F:F,"&lt;="&amp;A2010,user_list!G:G,"&gt;="&amp;A2010)</f>
        <v>2.2078703703703701</v>
      </c>
      <c r="C2010">
        <f>SUMIFS(user_list!P:P,user_list!F:F,"&lt;="&amp;A2010,user_list!G:G,"&gt;="&amp;A2010)</f>
        <v>5.4722222222222214</v>
      </c>
      <c r="D2010">
        <f>SUMIFS(user_list!O:O,user_list!F:F,"&lt;="&amp;A2010,user_list!G:G,"&gt;="&amp;A2010,user_list!I:I,days!G2010)+SUMIFS(user_list!O:O,user_list!F:F,"&lt;="&amp;A2010,user_list!G:G,"&gt;="&amp;A2010,user_list!I:I,days!G2010-1)</f>
        <v>1.2819444444444441</v>
      </c>
      <c r="E2010" s="26">
        <f>COUNTIF(user_list!G:G,A2010)</f>
        <v>0</v>
      </c>
      <c r="F2010" s="48">
        <f t="shared" si="62"/>
        <v>7</v>
      </c>
      <c r="G2010" s="48">
        <f t="shared" si="63"/>
        <v>2020</v>
      </c>
    </row>
    <row r="2011" spans="1:7" x14ac:dyDescent="0.3">
      <c r="A2011" s="51">
        <v>44014</v>
      </c>
      <c r="B2011">
        <f>SUMIFS(user_list!O:O,user_list!F:F,"&lt;="&amp;A2011,user_list!G:G,"&gt;="&amp;A2011)</f>
        <v>2.2078703703703701</v>
      </c>
      <c r="C2011">
        <f>SUMIFS(user_list!P:P,user_list!F:F,"&lt;="&amp;A2011,user_list!G:G,"&gt;="&amp;A2011)</f>
        <v>5.4722222222222214</v>
      </c>
      <c r="D2011">
        <f>SUMIFS(user_list!O:O,user_list!F:F,"&lt;="&amp;A2011,user_list!G:G,"&gt;="&amp;A2011,user_list!I:I,days!G2011)+SUMIFS(user_list!O:O,user_list!F:F,"&lt;="&amp;A2011,user_list!G:G,"&gt;="&amp;A2011,user_list!I:I,days!G2011-1)</f>
        <v>1.2819444444444441</v>
      </c>
      <c r="E2011" s="26">
        <f>COUNTIF(user_list!G:G,A2011)</f>
        <v>0</v>
      </c>
      <c r="F2011" s="48">
        <f t="shared" si="62"/>
        <v>7</v>
      </c>
      <c r="G2011" s="48">
        <f t="shared" si="63"/>
        <v>2020</v>
      </c>
    </row>
    <row r="2012" spans="1:7" x14ac:dyDescent="0.3">
      <c r="A2012" s="51">
        <v>44015</v>
      </c>
      <c r="B2012">
        <f>SUMIFS(user_list!O:O,user_list!F:F,"&lt;="&amp;A2012,user_list!G:G,"&gt;="&amp;A2012)</f>
        <v>2.2078703703703701</v>
      </c>
      <c r="C2012">
        <f>SUMIFS(user_list!P:P,user_list!F:F,"&lt;="&amp;A2012,user_list!G:G,"&gt;="&amp;A2012)</f>
        <v>5.4722222222222214</v>
      </c>
      <c r="D2012">
        <f>SUMIFS(user_list!O:O,user_list!F:F,"&lt;="&amp;A2012,user_list!G:G,"&gt;="&amp;A2012,user_list!I:I,days!G2012)+SUMIFS(user_list!O:O,user_list!F:F,"&lt;="&amp;A2012,user_list!G:G,"&gt;="&amp;A2012,user_list!I:I,days!G2012-1)</f>
        <v>1.2819444444444441</v>
      </c>
      <c r="E2012" s="26">
        <f>COUNTIF(user_list!G:G,A2012)</f>
        <v>0</v>
      </c>
      <c r="F2012" s="48">
        <f t="shared" si="62"/>
        <v>7</v>
      </c>
      <c r="G2012" s="48">
        <f t="shared" si="63"/>
        <v>2020</v>
      </c>
    </row>
    <row r="2013" spans="1:7" x14ac:dyDescent="0.3">
      <c r="A2013" s="51">
        <v>44016</v>
      </c>
      <c r="B2013">
        <f>SUMIFS(user_list!O:O,user_list!F:F,"&lt;="&amp;A2013,user_list!G:G,"&gt;="&amp;A2013)</f>
        <v>2.2078703703703701</v>
      </c>
      <c r="C2013">
        <f>SUMIFS(user_list!P:P,user_list!F:F,"&lt;="&amp;A2013,user_list!G:G,"&gt;="&amp;A2013)</f>
        <v>5.4722222222222214</v>
      </c>
      <c r="D2013">
        <f>SUMIFS(user_list!O:O,user_list!F:F,"&lt;="&amp;A2013,user_list!G:G,"&gt;="&amp;A2013,user_list!I:I,days!G2013)+SUMIFS(user_list!O:O,user_list!F:F,"&lt;="&amp;A2013,user_list!G:G,"&gt;="&amp;A2013,user_list!I:I,days!G2013-1)</f>
        <v>1.2819444444444441</v>
      </c>
      <c r="E2013" s="26">
        <f>COUNTIF(user_list!G:G,A2013)</f>
        <v>1</v>
      </c>
      <c r="F2013" s="48">
        <f t="shared" si="62"/>
        <v>7</v>
      </c>
      <c r="G2013" s="48">
        <f t="shared" si="63"/>
        <v>2020</v>
      </c>
    </row>
    <row r="2014" spans="1:7" x14ac:dyDescent="0.3">
      <c r="A2014" s="51">
        <v>44017</v>
      </c>
      <c r="B2014">
        <f>SUMIFS(user_list!O:O,user_list!F:F,"&lt;="&amp;A2014,user_list!G:G,"&gt;="&amp;A2014)</f>
        <v>1.4387037037037038</v>
      </c>
      <c r="C2014">
        <f>SUMIFS(user_list!P:P,user_list!F:F,"&lt;="&amp;A2014,user_list!G:G,"&gt;="&amp;A2014)</f>
        <v>3.5222222222222221</v>
      </c>
      <c r="D2014">
        <f>SUMIFS(user_list!O:O,user_list!F:F,"&lt;="&amp;A2014,user_list!G:G,"&gt;="&amp;A2014,user_list!I:I,days!G2014)+SUMIFS(user_list!O:O,user_list!F:F,"&lt;="&amp;A2014,user_list!G:G,"&gt;="&amp;A2014,user_list!I:I,days!G2014-1)</f>
        <v>0.51277777777777778</v>
      </c>
      <c r="E2014" s="26">
        <f>COUNTIF(user_list!G:G,A2014)</f>
        <v>0</v>
      </c>
      <c r="F2014" s="48">
        <f t="shared" si="62"/>
        <v>7</v>
      </c>
      <c r="G2014" s="48">
        <f t="shared" si="63"/>
        <v>2020</v>
      </c>
    </row>
    <row r="2015" spans="1:7" x14ac:dyDescent="0.3">
      <c r="A2015" s="51">
        <v>44018</v>
      </c>
      <c r="B2015">
        <f>SUMIFS(user_list!O:O,user_list!F:F,"&lt;="&amp;A2015,user_list!G:G,"&gt;="&amp;A2015)</f>
        <v>1.4387037037037038</v>
      </c>
      <c r="C2015">
        <f>SUMIFS(user_list!P:P,user_list!F:F,"&lt;="&amp;A2015,user_list!G:G,"&gt;="&amp;A2015)</f>
        <v>3.5222222222222221</v>
      </c>
      <c r="D2015">
        <f>SUMIFS(user_list!O:O,user_list!F:F,"&lt;="&amp;A2015,user_list!G:G,"&gt;="&amp;A2015,user_list!I:I,days!G2015)+SUMIFS(user_list!O:O,user_list!F:F,"&lt;="&amp;A2015,user_list!G:G,"&gt;="&amp;A2015,user_list!I:I,days!G2015-1)</f>
        <v>0.51277777777777778</v>
      </c>
      <c r="E2015" s="26">
        <f>COUNTIF(user_list!G:G,A2015)</f>
        <v>0</v>
      </c>
      <c r="F2015" s="48">
        <f t="shared" si="62"/>
        <v>7</v>
      </c>
      <c r="G2015" s="48">
        <f t="shared" si="63"/>
        <v>2020</v>
      </c>
    </row>
    <row r="2016" spans="1:7" x14ac:dyDescent="0.3">
      <c r="A2016" s="51">
        <v>44019</v>
      </c>
      <c r="B2016">
        <f>SUMIFS(user_list!O:O,user_list!F:F,"&lt;="&amp;A2016,user_list!G:G,"&gt;="&amp;A2016)</f>
        <v>1.4387037037037038</v>
      </c>
      <c r="C2016">
        <f>SUMIFS(user_list!P:P,user_list!F:F,"&lt;="&amp;A2016,user_list!G:G,"&gt;="&amp;A2016)</f>
        <v>3.5222222222222221</v>
      </c>
      <c r="D2016">
        <f>SUMIFS(user_list!O:O,user_list!F:F,"&lt;="&amp;A2016,user_list!G:G,"&gt;="&amp;A2016,user_list!I:I,days!G2016)+SUMIFS(user_list!O:O,user_list!F:F,"&lt;="&amp;A2016,user_list!G:G,"&gt;="&amp;A2016,user_list!I:I,days!G2016-1)</f>
        <v>0.51277777777777778</v>
      </c>
      <c r="E2016" s="26">
        <f>COUNTIF(user_list!G:G,A2016)</f>
        <v>0</v>
      </c>
      <c r="F2016" s="48">
        <f t="shared" si="62"/>
        <v>7</v>
      </c>
      <c r="G2016" s="48">
        <f t="shared" si="63"/>
        <v>2020</v>
      </c>
    </row>
    <row r="2017" spans="1:7" x14ac:dyDescent="0.3">
      <c r="A2017" s="51">
        <v>44020</v>
      </c>
      <c r="B2017">
        <f>SUMIFS(user_list!O:O,user_list!F:F,"&lt;="&amp;A2017,user_list!G:G,"&gt;="&amp;A2017)</f>
        <v>1.4387037037037038</v>
      </c>
      <c r="C2017">
        <f>SUMIFS(user_list!P:P,user_list!F:F,"&lt;="&amp;A2017,user_list!G:G,"&gt;="&amp;A2017)</f>
        <v>3.5222222222222221</v>
      </c>
      <c r="D2017">
        <f>SUMIFS(user_list!O:O,user_list!F:F,"&lt;="&amp;A2017,user_list!G:G,"&gt;="&amp;A2017,user_list!I:I,days!G2017)+SUMIFS(user_list!O:O,user_list!F:F,"&lt;="&amp;A2017,user_list!G:G,"&gt;="&amp;A2017,user_list!I:I,days!G2017-1)</f>
        <v>0.51277777777777778</v>
      </c>
      <c r="E2017" s="26">
        <f>COUNTIF(user_list!G:G,A2017)</f>
        <v>0</v>
      </c>
      <c r="F2017" s="48">
        <f t="shared" si="62"/>
        <v>7</v>
      </c>
      <c r="G2017" s="48">
        <f t="shared" si="63"/>
        <v>2020</v>
      </c>
    </row>
    <row r="2018" spans="1:7" x14ac:dyDescent="0.3">
      <c r="A2018" s="51">
        <v>44021</v>
      </c>
      <c r="B2018">
        <f>SUMIFS(user_list!O:O,user_list!F:F,"&lt;="&amp;A2018,user_list!G:G,"&gt;="&amp;A2018)</f>
        <v>1.6452592592592592</v>
      </c>
      <c r="C2018">
        <f>SUMIFS(user_list!P:P,user_list!F:F,"&lt;="&amp;A2018,user_list!G:G,"&gt;="&amp;A2018)</f>
        <v>4.0422222222222217</v>
      </c>
      <c r="D2018">
        <f>SUMIFS(user_list!O:O,user_list!F:F,"&lt;="&amp;A2018,user_list!G:G,"&gt;="&amp;A2018,user_list!I:I,days!G2018)+SUMIFS(user_list!O:O,user_list!F:F,"&lt;="&amp;A2018,user_list!G:G,"&gt;="&amp;A2018,user_list!I:I,days!G2018-1)</f>
        <v>0.71933333333333327</v>
      </c>
      <c r="E2018" s="26">
        <f>COUNTIF(user_list!G:G,A2018)</f>
        <v>1</v>
      </c>
      <c r="F2018" s="48">
        <f t="shared" si="62"/>
        <v>7</v>
      </c>
      <c r="G2018" s="48">
        <f t="shared" si="63"/>
        <v>2020</v>
      </c>
    </row>
    <row r="2019" spans="1:7" x14ac:dyDescent="0.3">
      <c r="A2019" s="51">
        <v>44022</v>
      </c>
      <c r="B2019">
        <f>SUMIFS(user_list!O:O,user_list!F:F,"&lt;="&amp;A2019,user_list!G:G,"&gt;="&amp;A2019)</f>
        <v>0.71933333333333327</v>
      </c>
      <c r="C2019">
        <f>SUMIFS(user_list!P:P,user_list!F:F,"&lt;="&amp;A2019,user_list!G:G,"&gt;="&amp;A2019)</f>
        <v>1.82</v>
      </c>
      <c r="D2019">
        <f>SUMIFS(user_list!O:O,user_list!F:F,"&lt;="&amp;A2019,user_list!G:G,"&gt;="&amp;A2019,user_list!I:I,days!G2019)+SUMIFS(user_list!O:O,user_list!F:F,"&lt;="&amp;A2019,user_list!G:G,"&gt;="&amp;A2019,user_list!I:I,days!G2019-1)</f>
        <v>0.71933333333333327</v>
      </c>
      <c r="E2019" s="26">
        <f>COUNTIF(user_list!G:G,A2019)</f>
        <v>0</v>
      </c>
      <c r="F2019" s="48">
        <f t="shared" si="62"/>
        <v>7</v>
      </c>
      <c r="G2019" s="48">
        <f t="shared" si="63"/>
        <v>2020</v>
      </c>
    </row>
    <row r="2020" spans="1:7" x14ac:dyDescent="0.3">
      <c r="A2020" s="51">
        <v>44023</v>
      </c>
      <c r="B2020">
        <f>SUMIFS(user_list!O:O,user_list!F:F,"&lt;="&amp;A2020,user_list!G:G,"&gt;="&amp;A2020)</f>
        <v>0.71933333333333327</v>
      </c>
      <c r="C2020">
        <f>SUMIFS(user_list!P:P,user_list!F:F,"&lt;="&amp;A2020,user_list!G:G,"&gt;="&amp;A2020)</f>
        <v>1.82</v>
      </c>
      <c r="D2020">
        <f>SUMIFS(user_list!O:O,user_list!F:F,"&lt;="&amp;A2020,user_list!G:G,"&gt;="&amp;A2020,user_list!I:I,days!G2020)+SUMIFS(user_list!O:O,user_list!F:F,"&lt;="&amp;A2020,user_list!G:G,"&gt;="&amp;A2020,user_list!I:I,days!G2020-1)</f>
        <v>0.71933333333333327</v>
      </c>
      <c r="E2020" s="26">
        <f>COUNTIF(user_list!G:G,A2020)</f>
        <v>0</v>
      </c>
      <c r="F2020" s="48">
        <f t="shared" si="62"/>
        <v>7</v>
      </c>
      <c r="G2020" s="48">
        <f t="shared" si="63"/>
        <v>2020</v>
      </c>
    </row>
    <row r="2021" spans="1:7" x14ac:dyDescent="0.3">
      <c r="A2021" s="51">
        <v>44024</v>
      </c>
      <c r="B2021">
        <f>SUMIFS(user_list!O:O,user_list!F:F,"&lt;="&amp;A2021,user_list!G:G,"&gt;="&amp;A2021)</f>
        <v>0.71933333333333327</v>
      </c>
      <c r="C2021">
        <f>SUMIFS(user_list!P:P,user_list!F:F,"&lt;="&amp;A2021,user_list!G:G,"&gt;="&amp;A2021)</f>
        <v>1.82</v>
      </c>
      <c r="D2021">
        <f>SUMIFS(user_list!O:O,user_list!F:F,"&lt;="&amp;A2021,user_list!G:G,"&gt;="&amp;A2021,user_list!I:I,days!G2021)+SUMIFS(user_list!O:O,user_list!F:F,"&lt;="&amp;A2021,user_list!G:G,"&gt;="&amp;A2021,user_list!I:I,days!G2021-1)</f>
        <v>0.71933333333333327</v>
      </c>
      <c r="E2021" s="26">
        <f>COUNTIF(user_list!G:G,A2021)</f>
        <v>0</v>
      </c>
      <c r="F2021" s="48">
        <f t="shared" si="62"/>
        <v>7</v>
      </c>
      <c r="G2021" s="48">
        <f t="shared" si="63"/>
        <v>2020</v>
      </c>
    </row>
    <row r="2022" spans="1:7" x14ac:dyDescent="0.3">
      <c r="A2022" s="51">
        <v>44025</v>
      </c>
      <c r="B2022">
        <f>SUMIFS(user_list!O:O,user_list!F:F,"&lt;="&amp;A2022,user_list!G:G,"&gt;="&amp;A2022)</f>
        <v>0.71933333333333327</v>
      </c>
      <c r="C2022">
        <f>SUMIFS(user_list!P:P,user_list!F:F,"&lt;="&amp;A2022,user_list!G:G,"&gt;="&amp;A2022)</f>
        <v>1.82</v>
      </c>
      <c r="D2022">
        <f>SUMIFS(user_list!O:O,user_list!F:F,"&lt;="&amp;A2022,user_list!G:G,"&gt;="&amp;A2022,user_list!I:I,days!G2022)+SUMIFS(user_list!O:O,user_list!F:F,"&lt;="&amp;A2022,user_list!G:G,"&gt;="&amp;A2022,user_list!I:I,days!G2022-1)</f>
        <v>0.71933333333333327</v>
      </c>
      <c r="E2022" s="26">
        <f>COUNTIF(user_list!G:G,A2022)</f>
        <v>0</v>
      </c>
      <c r="F2022" s="48">
        <f t="shared" si="62"/>
        <v>7</v>
      </c>
      <c r="G2022" s="48">
        <f t="shared" si="63"/>
        <v>2020</v>
      </c>
    </row>
    <row r="2023" spans="1:7" x14ac:dyDescent="0.3">
      <c r="A2023" s="51">
        <v>44026</v>
      </c>
      <c r="B2023">
        <f>SUMIFS(user_list!O:O,user_list!F:F,"&lt;="&amp;A2023,user_list!G:G,"&gt;="&amp;A2023)</f>
        <v>0.92766666666666653</v>
      </c>
      <c r="C2023">
        <f>SUMIFS(user_list!P:P,user_list!F:F,"&lt;="&amp;A2023,user_list!G:G,"&gt;="&amp;A2023)</f>
        <v>2.3200000000000003</v>
      </c>
      <c r="D2023">
        <f>SUMIFS(user_list!O:O,user_list!F:F,"&lt;="&amp;A2023,user_list!G:G,"&gt;="&amp;A2023,user_list!I:I,days!G2023)+SUMIFS(user_list!O:O,user_list!F:F,"&lt;="&amp;A2023,user_list!G:G,"&gt;="&amp;A2023,user_list!I:I,days!G2023-1)</f>
        <v>0.92766666666666653</v>
      </c>
      <c r="E2023" s="26">
        <f>COUNTIF(user_list!G:G,A2023)</f>
        <v>1</v>
      </c>
      <c r="F2023" s="48">
        <f t="shared" si="62"/>
        <v>7</v>
      </c>
      <c r="G2023" s="48">
        <f t="shared" si="63"/>
        <v>2020</v>
      </c>
    </row>
    <row r="2024" spans="1:7" x14ac:dyDescent="0.3">
      <c r="A2024" s="51">
        <v>44027</v>
      </c>
      <c r="B2024">
        <f>SUMIFS(user_list!O:O,user_list!F:F,"&lt;="&amp;A2024,user_list!G:G,"&gt;="&amp;A2024)</f>
        <v>0.41488888888888875</v>
      </c>
      <c r="C2024">
        <f>SUMIFS(user_list!P:P,user_list!F:F,"&lt;="&amp;A2024,user_list!G:G,"&gt;="&amp;A2024)</f>
        <v>1.02</v>
      </c>
      <c r="D2024">
        <f>SUMIFS(user_list!O:O,user_list!F:F,"&lt;="&amp;A2024,user_list!G:G,"&gt;="&amp;A2024,user_list!I:I,days!G2024)+SUMIFS(user_list!O:O,user_list!F:F,"&lt;="&amp;A2024,user_list!G:G,"&gt;="&amp;A2024,user_list!I:I,days!G2024-1)</f>
        <v>0.41488888888888875</v>
      </c>
      <c r="E2024" s="26">
        <f>COUNTIF(user_list!G:G,A2024)</f>
        <v>1</v>
      </c>
      <c r="F2024" s="48">
        <f t="shared" si="62"/>
        <v>7</v>
      </c>
      <c r="G2024" s="48">
        <f t="shared" si="63"/>
        <v>2020</v>
      </c>
    </row>
    <row r="2025" spans="1:7" x14ac:dyDescent="0.3">
      <c r="A2025" s="51">
        <v>44028</v>
      </c>
      <c r="B2025">
        <f>SUMIFS(user_list!O:O,user_list!F:F,"&lt;="&amp;A2025,user_list!G:G,"&gt;="&amp;A2025)</f>
        <v>0.20655555555555549</v>
      </c>
      <c r="C2025">
        <f>SUMIFS(user_list!P:P,user_list!F:F,"&lt;="&amp;A2025,user_list!G:G,"&gt;="&amp;A2025)</f>
        <v>0.52</v>
      </c>
      <c r="D2025">
        <f>SUMIFS(user_list!O:O,user_list!F:F,"&lt;="&amp;A2025,user_list!G:G,"&gt;="&amp;A2025,user_list!I:I,days!G2025)+SUMIFS(user_list!O:O,user_list!F:F,"&lt;="&amp;A2025,user_list!G:G,"&gt;="&amp;A2025,user_list!I:I,days!G2025-1)</f>
        <v>0.20655555555555549</v>
      </c>
      <c r="E2025" s="26">
        <f>COUNTIF(user_list!G:G,A2025)</f>
        <v>0</v>
      </c>
      <c r="F2025" s="48">
        <f t="shared" si="62"/>
        <v>7</v>
      </c>
      <c r="G2025" s="48">
        <f t="shared" si="63"/>
        <v>2020</v>
      </c>
    </row>
    <row r="2026" spans="1:7" x14ac:dyDescent="0.3">
      <c r="A2026" s="51">
        <v>44029</v>
      </c>
      <c r="B2026">
        <f>SUMIFS(user_list!O:O,user_list!F:F,"&lt;="&amp;A2026,user_list!G:G,"&gt;="&amp;A2026)</f>
        <v>0.20655555555555549</v>
      </c>
      <c r="C2026">
        <f>SUMIFS(user_list!P:P,user_list!F:F,"&lt;="&amp;A2026,user_list!G:G,"&gt;="&amp;A2026)</f>
        <v>0.52</v>
      </c>
      <c r="D2026">
        <f>SUMIFS(user_list!O:O,user_list!F:F,"&lt;="&amp;A2026,user_list!G:G,"&gt;="&amp;A2026,user_list!I:I,days!G2026)+SUMIFS(user_list!O:O,user_list!F:F,"&lt;="&amp;A2026,user_list!G:G,"&gt;="&amp;A2026,user_list!I:I,days!G2026-1)</f>
        <v>0.20655555555555549</v>
      </c>
      <c r="E2026" s="26">
        <f>COUNTIF(user_list!G:G,A2026)</f>
        <v>0</v>
      </c>
      <c r="F2026" s="48">
        <f t="shared" si="62"/>
        <v>7</v>
      </c>
      <c r="G2026" s="48">
        <f t="shared" si="63"/>
        <v>2020</v>
      </c>
    </row>
    <row r="2027" spans="1:7" x14ac:dyDescent="0.3">
      <c r="A2027" s="51">
        <v>44030</v>
      </c>
      <c r="B2027">
        <f>SUMIFS(user_list!O:O,user_list!F:F,"&lt;="&amp;A2027,user_list!G:G,"&gt;="&amp;A2027)</f>
        <v>1.2701666666666667</v>
      </c>
      <c r="C2027">
        <f>SUMIFS(user_list!P:P,user_list!F:F,"&lt;="&amp;A2027,user_list!G:G,"&gt;="&amp;A2027)</f>
        <v>5.52</v>
      </c>
      <c r="D2027">
        <f>SUMIFS(user_list!O:O,user_list!F:F,"&lt;="&amp;A2027,user_list!G:G,"&gt;="&amp;A2027,user_list!I:I,days!G2027)+SUMIFS(user_list!O:O,user_list!F:F,"&lt;="&amp;A2027,user_list!G:G,"&gt;="&amp;A2027,user_list!I:I,days!G2027-1)</f>
        <v>1.2701666666666667</v>
      </c>
      <c r="E2027" s="26">
        <f>COUNTIF(user_list!G:G,A2027)</f>
        <v>0</v>
      </c>
      <c r="F2027" s="48">
        <f t="shared" si="62"/>
        <v>7</v>
      </c>
      <c r="G2027" s="48">
        <f t="shared" si="63"/>
        <v>2020</v>
      </c>
    </row>
    <row r="2028" spans="1:7" x14ac:dyDescent="0.3">
      <c r="A2028" s="51">
        <v>44031</v>
      </c>
      <c r="B2028">
        <f>SUMIFS(user_list!O:O,user_list!F:F,"&lt;="&amp;A2028,user_list!G:G,"&gt;="&amp;A2028)</f>
        <v>1.4736317296678121</v>
      </c>
      <c r="C2028">
        <f>SUMIFS(user_list!P:P,user_list!F:F,"&lt;="&amp;A2028,user_list!G:G,"&gt;="&amp;A2028)</f>
        <v>6.0251546391752573</v>
      </c>
      <c r="D2028">
        <f>SUMIFS(user_list!O:O,user_list!F:F,"&lt;="&amp;A2028,user_list!G:G,"&gt;="&amp;A2028,user_list!I:I,days!G2028)+SUMIFS(user_list!O:O,user_list!F:F,"&lt;="&amp;A2028,user_list!G:G,"&gt;="&amp;A2028,user_list!I:I,days!G2028-1)</f>
        <v>1.2701666666666667</v>
      </c>
      <c r="E2028" s="26">
        <f>COUNTIF(user_list!G:G,A2028)</f>
        <v>0</v>
      </c>
      <c r="F2028" s="48">
        <f t="shared" si="62"/>
        <v>7</v>
      </c>
      <c r="G2028" s="48">
        <f t="shared" si="63"/>
        <v>2020</v>
      </c>
    </row>
    <row r="2029" spans="1:7" x14ac:dyDescent="0.3">
      <c r="A2029" s="51">
        <v>44032</v>
      </c>
      <c r="B2029">
        <f>SUMIFS(user_list!O:O,user_list!F:F,"&lt;="&amp;A2029,user_list!G:G,"&gt;="&amp;A2029)</f>
        <v>1.4736317296678121</v>
      </c>
      <c r="C2029">
        <f>SUMIFS(user_list!P:P,user_list!F:F,"&lt;="&amp;A2029,user_list!G:G,"&gt;="&amp;A2029)</f>
        <v>6.0251546391752573</v>
      </c>
      <c r="D2029">
        <f>SUMIFS(user_list!O:O,user_list!F:F,"&lt;="&amp;A2029,user_list!G:G,"&gt;="&amp;A2029,user_list!I:I,days!G2029)+SUMIFS(user_list!O:O,user_list!F:F,"&lt;="&amp;A2029,user_list!G:G,"&gt;="&amp;A2029,user_list!I:I,days!G2029-1)</f>
        <v>1.2701666666666667</v>
      </c>
      <c r="E2029" s="26">
        <f>COUNTIF(user_list!G:G,A2029)</f>
        <v>0</v>
      </c>
      <c r="F2029" s="48">
        <f t="shared" si="62"/>
        <v>7</v>
      </c>
      <c r="G2029" s="48">
        <f t="shared" si="63"/>
        <v>2020</v>
      </c>
    </row>
    <row r="2030" spans="1:7" x14ac:dyDescent="0.3">
      <c r="A2030" s="51">
        <v>44033</v>
      </c>
      <c r="B2030">
        <f>SUMIFS(user_list!O:O,user_list!F:F,"&lt;="&amp;A2030,user_list!G:G,"&gt;="&amp;A2030)</f>
        <v>1.5705761741122566</v>
      </c>
      <c r="C2030">
        <f>SUMIFS(user_list!P:P,user_list!F:F,"&lt;="&amp;A2030,user_list!G:G,"&gt;="&amp;A2030)</f>
        <v>7.0251546391752573</v>
      </c>
      <c r="D2030">
        <f>SUMIFS(user_list!O:O,user_list!F:F,"&lt;="&amp;A2030,user_list!G:G,"&gt;="&amp;A2030,user_list!I:I,days!G2030)+SUMIFS(user_list!O:O,user_list!F:F,"&lt;="&amp;A2030,user_list!G:G,"&gt;="&amp;A2030,user_list!I:I,days!G2030-1)</f>
        <v>1.3671111111111112</v>
      </c>
      <c r="E2030" s="26">
        <f>COUNTIF(user_list!G:G,A2030)</f>
        <v>2</v>
      </c>
      <c r="F2030" s="48">
        <f t="shared" si="62"/>
        <v>7</v>
      </c>
      <c r="G2030" s="48">
        <f t="shared" si="63"/>
        <v>2020</v>
      </c>
    </row>
    <row r="2031" spans="1:7" x14ac:dyDescent="0.3">
      <c r="A2031" s="51">
        <v>44034</v>
      </c>
      <c r="B2031">
        <f>SUMIFS(user_list!O:O,user_list!F:F,"&lt;="&amp;A2031,user_list!G:G,"&gt;="&amp;A2031)</f>
        <v>1.8316872852233677</v>
      </c>
      <c r="C2031">
        <f>SUMIFS(user_list!P:P,user_list!F:F,"&lt;="&amp;A2031,user_list!G:G,"&gt;="&amp;A2031)</f>
        <v>13.025154639175257</v>
      </c>
      <c r="D2031">
        <f>SUMIFS(user_list!O:O,user_list!F:F,"&lt;="&amp;A2031,user_list!G:G,"&gt;="&amp;A2031,user_list!I:I,days!G2031)+SUMIFS(user_list!O:O,user_list!F:F,"&lt;="&amp;A2031,user_list!G:G,"&gt;="&amp;A2031,user_list!I:I,days!G2031-1)</f>
        <v>1.2282222222222221</v>
      </c>
      <c r="E2031" s="26">
        <f>COUNTIF(user_list!G:G,A2031)</f>
        <v>4</v>
      </c>
      <c r="F2031" s="48">
        <f t="shared" si="62"/>
        <v>7</v>
      </c>
      <c r="G2031" s="48">
        <f t="shared" si="63"/>
        <v>2020</v>
      </c>
    </row>
    <row r="2032" spans="1:7" x14ac:dyDescent="0.3">
      <c r="A2032" s="51">
        <v>44035</v>
      </c>
      <c r="B2032">
        <f>SUMIFS(user_list!O:O,user_list!F:F,"&lt;="&amp;A2032,user_list!G:G,"&gt;="&amp;A2032)</f>
        <v>2.3994650630011454</v>
      </c>
      <c r="C2032">
        <f>SUMIFS(user_list!P:P,user_list!F:F,"&lt;="&amp;A2032,user_list!G:G,"&gt;="&amp;A2032)</f>
        <v>11.025154639175257</v>
      </c>
      <c r="D2032">
        <f>SUMIFS(user_list!O:O,user_list!F:F,"&lt;="&amp;A2032,user_list!G:G,"&gt;="&amp;A2032,user_list!I:I,days!G2032)+SUMIFS(user_list!O:O,user_list!F:F,"&lt;="&amp;A2032,user_list!G:G,"&gt;="&amp;A2032,user_list!I:I,days!G2032-1)</f>
        <v>1.7959999999999998</v>
      </c>
      <c r="E2032" s="26">
        <f>COUNTIF(user_list!G:G,A2032)</f>
        <v>2</v>
      </c>
      <c r="F2032" s="48">
        <f t="shared" si="62"/>
        <v>7</v>
      </c>
      <c r="G2032" s="48">
        <f t="shared" si="63"/>
        <v>2020</v>
      </c>
    </row>
    <row r="2033" spans="1:7" x14ac:dyDescent="0.3">
      <c r="A2033" s="51">
        <v>44036</v>
      </c>
      <c r="B2033">
        <f>SUMIFS(user_list!O:O,user_list!F:F,"&lt;="&amp;A2033,user_list!G:G,"&gt;="&amp;A2033)</f>
        <v>1.4816872852233676</v>
      </c>
      <c r="C2033">
        <f>SUMIFS(user_list!P:P,user_list!F:F,"&lt;="&amp;A2033,user_list!G:G,"&gt;="&amp;A2033)</f>
        <v>6.0251546391752573</v>
      </c>
      <c r="D2033">
        <f>SUMIFS(user_list!O:O,user_list!F:F,"&lt;="&amp;A2033,user_list!G:G,"&gt;="&amp;A2033,user_list!I:I,days!G2033)+SUMIFS(user_list!O:O,user_list!F:F,"&lt;="&amp;A2033,user_list!G:G,"&gt;="&amp;A2033,user_list!I:I,days!G2033-1)</f>
        <v>1.2782222222222219</v>
      </c>
      <c r="E2033" s="26">
        <f>COUNTIF(user_list!G:G,A2033)</f>
        <v>1</v>
      </c>
      <c r="F2033" s="48">
        <f t="shared" si="62"/>
        <v>7</v>
      </c>
      <c r="G2033" s="48">
        <f t="shared" si="63"/>
        <v>2020</v>
      </c>
    </row>
    <row r="2034" spans="1:7" x14ac:dyDescent="0.3">
      <c r="A2034" s="51">
        <v>44037</v>
      </c>
      <c r="B2034">
        <f>SUMIFS(user_list!O:O,user_list!F:F,"&lt;="&amp;A2034,user_list!G:G,"&gt;="&amp;A2034)</f>
        <v>1.5094055391916215</v>
      </c>
      <c r="C2034">
        <f>SUMIFS(user_list!P:P,user_list!F:F,"&lt;="&amp;A2034,user_list!G:G,"&gt;="&amp;A2034)</f>
        <v>3.8108689248895433</v>
      </c>
      <c r="D2034">
        <f>SUMIFS(user_list!O:O,user_list!F:F,"&lt;="&amp;A2034,user_list!G:G,"&gt;="&amp;A2034,user_list!I:I,days!G2034)+SUMIFS(user_list!O:O,user_list!F:F,"&lt;="&amp;A2034,user_list!G:G,"&gt;="&amp;A2034,user_list!I:I,days!G2034-1)</f>
        <v>1.305940476190476</v>
      </c>
      <c r="E2034" s="26">
        <f>COUNTIF(user_list!G:G,A2034)</f>
        <v>0</v>
      </c>
      <c r="F2034" s="48">
        <f t="shared" si="62"/>
        <v>7</v>
      </c>
      <c r="G2034" s="48">
        <f t="shared" si="63"/>
        <v>2020</v>
      </c>
    </row>
    <row r="2035" spans="1:7" x14ac:dyDescent="0.3">
      <c r="A2035" s="51">
        <v>44038</v>
      </c>
      <c r="B2035">
        <f>SUMIFS(user_list!O:O,user_list!F:F,"&lt;="&amp;A2035,user_list!G:G,"&gt;="&amp;A2035)</f>
        <v>1.5094055391916215</v>
      </c>
      <c r="C2035">
        <f>SUMIFS(user_list!P:P,user_list!F:F,"&lt;="&amp;A2035,user_list!G:G,"&gt;="&amp;A2035)</f>
        <v>3.8108689248895433</v>
      </c>
      <c r="D2035">
        <f>SUMIFS(user_list!O:O,user_list!F:F,"&lt;="&amp;A2035,user_list!G:G,"&gt;="&amp;A2035,user_list!I:I,days!G2035)+SUMIFS(user_list!O:O,user_list!F:F,"&lt;="&amp;A2035,user_list!G:G,"&gt;="&amp;A2035,user_list!I:I,days!G2035-1)</f>
        <v>1.305940476190476</v>
      </c>
      <c r="E2035" s="26">
        <f>COUNTIF(user_list!G:G,A2035)</f>
        <v>0</v>
      </c>
      <c r="F2035" s="48">
        <f t="shared" si="62"/>
        <v>7</v>
      </c>
      <c r="G2035" s="48">
        <f t="shared" si="63"/>
        <v>2020</v>
      </c>
    </row>
    <row r="2036" spans="1:7" x14ac:dyDescent="0.3">
      <c r="A2036" s="51">
        <v>44039</v>
      </c>
      <c r="B2036">
        <f>SUMIFS(user_list!O:O,user_list!F:F,"&lt;="&amp;A2036,user_list!G:G,"&gt;="&amp;A2036)</f>
        <v>1.5094055391916215</v>
      </c>
      <c r="C2036">
        <f>SUMIFS(user_list!P:P,user_list!F:F,"&lt;="&amp;A2036,user_list!G:G,"&gt;="&amp;A2036)</f>
        <v>3.8108689248895433</v>
      </c>
      <c r="D2036">
        <f>SUMIFS(user_list!O:O,user_list!F:F,"&lt;="&amp;A2036,user_list!G:G,"&gt;="&amp;A2036,user_list!I:I,days!G2036)+SUMIFS(user_list!O:O,user_list!F:F,"&lt;="&amp;A2036,user_list!G:G,"&gt;="&amp;A2036,user_list!I:I,days!G2036-1)</f>
        <v>1.305940476190476</v>
      </c>
      <c r="E2036" s="26">
        <f>COUNTIF(user_list!G:G,A2036)</f>
        <v>0</v>
      </c>
      <c r="F2036" s="48">
        <f t="shared" si="62"/>
        <v>7</v>
      </c>
      <c r="G2036" s="48">
        <f t="shared" si="63"/>
        <v>2020</v>
      </c>
    </row>
    <row r="2037" spans="1:7" x14ac:dyDescent="0.3">
      <c r="A2037" s="51">
        <v>44040</v>
      </c>
      <c r="B2037">
        <f>SUMIFS(user_list!O:O,user_list!F:F,"&lt;="&amp;A2037,user_list!G:G,"&gt;="&amp;A2037)</f>
        <v>1.5094055391916215</v>
      </c>
      <c r="C2037">
        <f>SUMIFS(user_list!P:P,user_list!F:F,"&lt;="&amp;A2037,user_list!G:G,"&gt;="&amp;A2037)</f>
        <v>3.8108689248895433</v>
      </c>
      <c r="D2037">
        <f>SUMIFS(user_list!O:O,user_list!F:F,"&lt;="&amp;A2037,user_list!G:G,"&gt;="&amp;A2037,user_list!I:I,days!G2037)+SUMIFS(user_list!O:O,user_list!F:F,"&lt;="&amp;A2037,user_list!G:G,"&gt;="&amp;A2037,user_list!I:I,days!G2037-1)</f>
        <v>1.305940476190476</v>
      </c>
      <c r="E2037" s="26">
        <f>COUNTIF(user_list!G:G,A2037)</f>
        <v>1</v>
      </c>
      <c r="F2037" s="48">
        <f t="shared" si="62"/>
        <v>7</v>
      </c>
      <c r="G2037" s="48">
        <f t="shared" si="63"/>
        <v>2020</v>
      </c>
    </row>
    <row r="2038" spans="1:7" x14ac:dyDescent="0.3">
      <c r="A2038" s="51">
        <v>44041</v>
      </c>
      <c r="B2038">
        <f>SUMIFS(user_list!O:O,user_list!F:F,"&lt;="&amp;A2038,user_list!G:G,"&gt;="&amp;A2038)</f>
        <v>1.6866277614138439</v>
      </c>
      <c r="C2038">
        <f>SUMIFS(user_list!P:P,user_list!F:F,"&lt;="&amp;A2038,user_list!G:G,"&gt;="&amp;A2038)</f>
        <v>2.8108689248895433</v>
      </c>
      <c r="D2038">
        <f>SUMIFS(user_list!O:O,user_list!F:F,"&lt;="&amp;A2038,user_list!G:G,"&gt;="&amp;A2038,user_list!I:I,days!G2038)+SUMIFS(user_list!O:O,user_list!F:F,"&lt;="&amp;A2038,user_list!G:G,"&gt;="&amp;A2038,user_list!I:I,days!G2038-1)</f>
        <v>1.4831626984126984</v>
      </c>
      <c r="E2038" s="26">
        <f>COUNTIF(user_list!G:G,A2038)</f>
        <v>1</v>
      </c>
      <c r="F2038" s="48">
        <f t="shared" si="62"/>
        <v>7</v>
      </c>
      <c r="G2038" s="48">
        <f t="shared" si="63"/>
        <v>2020</v>
      </c>
    </row>
    <row r="2039" spans="1:7" x14ac:dyDescent="0.3">
      <c r="A2039" s="51">
        <v>44042</v>
      </c>
      <c r="B2039">
        <f>SUMIFS(user_list!O:O,user_list!F:F,"&lt;="&amp;A2039,user_list!G:G,"&gt;="&amp;A2039)</f>
        <v>2.5398348321209148</v>
      </c>
      <c r="C2039">
        <f>SUMIFS(user_list!P:P,user_list!F:F,"&lt;="&amp;A2039,user_list!G:G,"&gt;="&amp;A2039)</f>
        <v>18.401778015798634</v>
      </c>
      <c r="D2039">
        <f>SUMIFS(user_list!O:O,user_list!F:F,"&lt;="&amp;A2039,user_list!G:G,"&gt;="&amp;A2039,user_list!I:I,days!G2039)+SUMIFS(user_list!O:O,user_list!F:F,"&lt;="&amp;A2039,user_list!G:G,"&gt;="&amp;A2039,user_list!I:I,days!G2039-1)</f>
        <v>2.3295515873015877</v>
      </c>
      <c r="E2039" s="26">
        <f>COUNTIF(user_list!G:G,A2039)</f>
        <v>4</v>
      </c>
      <c r="F2039" s="48">
        <f t="shared" si="62"/>
        <v>7</v>
      </c>
      <c r="G2039" s="48">
        <f t="shared" si="63"/>
        <v>2020</v>
      </c>
    </row>
    <row r="2040" spans="1:7" x14ac:dyDescent="0.3">
      <c r="A2040" s="51">
        <v>44043</v>
      </c>
      <c r="B2040">
        <f>SUMIFS(user_list!O:O,user_list!F:F,"&lt;="&amp;A2040,user_list!G:G,"&gt;="&amp;A2040)</f>
        <v>1.1778903876764701</v>
      </c>
      <c r="C2040">
        <f>SUMIFS(user_list!P:P,user_list!F:F,"&lt;="&amp;A2040,user_list!G:G,"&gt;="&amp;A2040)</f>
        <v>7.4017780157986346</v>
      </c>
      <c r="D2040">
        <f>SUMIFS(user_list!O:O,user_list!F:F,"&lt;="&amp;A2040,user_list!G:G,"&gt;="&amp;A2040,user_list!I:I,days!G2040)+SUMIFS(user_list!O:O,user_list!F:F,"&lt;="&amp;A2040,user_list!G:G,"&gt;="&amp;A2040,user_list!I:I,days!G2040-1)</f>
        <v>0.96760714285714289</v>
      </c>
      <c r="E2040" s="26">
        <f>COUNTIF(user_list!G:G,A2040)</f>
        <v>1</v>
      </c>
      <c r="F2040" s="48">
        <f t="shared" si="62"/>
        <v>7</v>
      </c>
      <c r="G2040" s="48">
        <f t="shared" si="63"/>
        <v>2020</v>
      </c>
    </row>
    <row r="2041" spans="1:7" x14ac:dyDescent="0.3">
      <c r="A2041" s="51">
        <v>44044</v>
      </c>
      <c r="B2041">
        <f>SUMIFS(user_list!O:O,user_list!F:F,"&lt;="&amp;A2041,user_list!G:G,"&gt;="&amp;A2041)</f>
        <v>2.2753903876764694</v>
      </c>
      <c r="C2041">
        <f>SUMIFS(user_list!P:P,user_list!F:F,"&lt;="&amp;A2041,user_list!G:G,"&gt;="&amp;A2041)</f>
        <v>2.9017780157986341</v>
      </c>
      <c r="D2041">
        <f>SUMIFS(user_list!O:O,user_list!F:F,"&lt;="&amp;A2041,user_list!G:G,"&gt;="&amp;A2041,user_list!I:I,days!G2041)+SUMIFS(user_list!O:O,user_list!F:F,"&lt;="&amp;A2041,user_list!G:G,"&gt;="&amp;A2041,user_list!I:I,days!G2041-1)</f>
        <v>2.0651071428571424</v>
      </c>
      <c r="E2041" s="26">
        <f>COUNTIF(user_list!G:G,A2041)</f>
        <v>1</v>
      </c>
      <c r="F2041" s="48">
        <f t="shared" si="62"/>
        <v>8</v>
      </c>
      <c r="G2041" s="48">
        <f t="shared" si="63"/>
        <v>2020</v>
      </c>
    </row>
    <row r="2042" spans="1:7" x14ac:dyDescent="0.3">
      <c r="A2042" s="51">
        <v>44045</v>
      </c>
      <c r="B2042">
        <f>SUMIFS(user_list!O:O,user_list!F:F,"&lt;="&amp;A2042,user_list!G:G,"&gt;="&amp;A2042)</f>
        <v>1.1723348321209146</v>
      </c>
      <c r="C2042">
        <f>SUMIFS(user_list!P:P,user_list!F:F,"&lt;="&amp;A2042,user_list!G:G,"&gt;="&amp;A2042)</f>
        <v>2.9017780157986341</v>
      </c>
      <c r="D2042">
        <f>SUMIFS(user_list!O:O,user_list!F:F,"&lt;="&amp;A2042,user_list!G:G,"&gt;="&amp;A2042,user_list!I:I,days!G2042)+SUMIFS(user_list!O:O,user_list!F:F,"&lt;="&amp;A2042,user_list!G:G,"&gt;="&amp;A2042,user_list!I:I,days!G2042-1)</f>
        <v>0.96205158730158735</v>
      </c>
      <c r="E2042" s="26">
        <f>COUNTIF(user_list!G:G,A2042)</f>
        <v>1</v>
      </c>
      <c r="F2042" s="48">
        <f t="shared" si="62"/>
        <v>8</v>
      </c>
      <c r="G2042" s="48">
        <f t="shared" si="63"/>
        <v>2020</v>
      </c>
    </row>
    <row r="2043" spans="1:7" x14ac:dyDescent="0.3">
      <c r="A2043" s="51">
        <v>44046</v>
      </c>
      <c r="B2043">
        <f>SUMIFS(user_list!O:O,user_list!F:F,"&lt;="&amp;A2043,user_list!G:G,"&gt;="&amp;A2043)</f>
        <v>0.96577927656535911</v>
      </c>
      <c r="C2043">
        <f>SUMIFS(user_list!P:P,user_list!F:F,"&lt;="&amp;A2043,user_list!G:G,"&gt;="&amp;A2043)</f>
        <v>2.3817780157986341</v>
      </c>
      <c r="D2043">
        <f>SUMIFS(user_list!O:O,user_list!F:F,"&lt;="&amp;A2043,user_list!G:G,"&gt;="&amp;A2043,user_list!I:I,days!G2043)+SUMIFS(user_list!O:O,user_list!F:F,"&lt;="&amp;A2043,user_list!G:G,"&gt;="&amp;A2043,user_list!I:I,days!G2043-1)</f>
        <v>0.75549603174603175</v>
      </c>
      <c r="E2043" s="26">
        <f>COUNTIF(user_list!G:G,A2043)</f>
        <v>1</v>
      </c>
      <c r="F2043" s="48">
        <f t="shared" si="62"/>
        <v>8</v>
      </c>
      <c r="G2043" s="48">
        <f t="shared" si="63"/>
        <v>2020</v>
      </c>
    </row>
    <row r="2044" spans="1:7" x14ac:dyDescent="0.3">
      <c r="A2044" s="51">
        <v>44047</v>
      </c>
      <c r="B2044">
        <f>SUMIFS(user_list!O:O,user_list!F:F,"&lt;="&amp;A2044,user_list!G:G,"&gt;="&amp;A2044)</f>
        <v>0.51300149878758128</v>
      </c>
      <c r="C2044">
        <f>SUMIFS(user_list!P:P,user_list!F:F,"&lt;="&amp;A2044,user_list!G:G,"&gt;="&amp;A2044)</f>
        <v>1.3817780157986344</v>
      </c>
      <c r="D2044">
        <f>SUMIFS(user_list!O:O,user_list!F:F,"&lt;="&amp;A2044,user_list!G:G,"&gt;="&amp;A2044,user_list!I:I,days!G2044)+SUMIFS(user_list!O:O,user_list!F:F,"&lt;="&amp;A2044,user_list!G:G,"&gt;="&amp;A2044,user_list!I:I,days!G2044-1)</f>
        <v>0.30271825396825403</v>
      </c>
      <c r="E2044" s="26">
        <f>COUNTIF(user_list!G:G,A2044)</f>
        <v>0</v>
      </c>
      <c r="F2044" s="48">
        <f t="shared" si="62"/>
        <v>8</v>
      </c>
      <c r="G2044" s="48">
        <f t="shared" si="63"/>
        <v>2020</v>
      </c>
    </row>
    <row r="2045" spans="1:7" x14ac:dyDescent="0.3">
      <c r="A2045" s="51">
        <v>44048</v>
      </c>
      <c r="B2045">
        <f>SUMIFS(user_list!O:O,user_list!F:F,"&lt;="&amp;A2045,user_list!G:G,"&gt;="&amp;A2045)</f>
        <v>0.51300149878758128</v>
      </c>
      <c r="C2045">
        <f>SUMIFS(user_list!P:P,user_list!F:F,"&lt;="&amp;A2045,user_list!G:G,"&gt;="&amp;A2045)</f>
        <v>1.3817780157986344</v>
      </c>
      <c r="D2045">
        <f>SUMIFS(user_list!O:O,user_list!F:F,"&lt;="&amp;A2045,user_list!G:G,"&gt;="&amp;A2045,user_list!I:I,days!G2045)+SUMIFS(user_list!O:O,user_list!F:F,"&lt;="&amp;A2045,user_list!G:G,"&gt;="&amp;A2045,user_list!I:I,days!G2045-1)</f>
        <v>0.30271825396825403</v>
      </c>
      <c r="E2045" s="26">
        <f>COUNTIF(user_list!G:G,A2045)</f>
        <v>0</v>
      </c>
      <c r="F2045" s="48">
        <f t="shared" si="62"/>
        <v>8</v>
      </c>
      <c r="G2045" s="48">
        <f t="shared" si="63"/>
        <v>2020</v>
      </c>
    </row>
    <row r="2046" spans="1:7" x14ac:dyDescent="0.3">
      <c r="A2046" s="51">
        <v>44049</v>
      </c>
      <c r="B2046">
        <f>SUMIFS(user_list!O:O,user_list!F:F,"&lt;="&amp;A2046,user_list!G:G,"&gt;="&amp;A2046)</f>
        <v>0.51300149878758128</v>
      </c>
      <c r="C2046">
        <f>SUMIFS(user_list!P:P,user_list!F:F,"&lt;="&amp;A2046,user_list!G:G,"&gt;="&amp;A2046)</f>
        <v>1.3817780157986344</v>
      </c>
      <c r="D2046">
        <f>SUMIFS(user_list!O:O,user_list!F:F,"&lt;="&amp;A2046,user_list!G:G,"&gt;="&amp;A2046,user_list!I:I,days!G2046)+SUMIFS(user_list!O:O,user_list!F:F,"&lt;="&amp;A2046,user_list!G:G,"&gt;="&amp;A2046,user_list!I:I,days!G2046-1)</f>
        <v>0.30271825396825403</v>
      </c>
      <c r="E2046" s="26">
        <f>COUNTIF(user_list!G:G,A2046)</f>
        <v>0</v>
      </c>
      <c r="F2046" s="48">
        <f t="shared" si="62"/>
        <v>8</v>
      </c>
      <c r="G2046" s="48">
        <f t="shared" si="63"/>
        <v>2020</v>
      </c>
    </row>
    <row r="2047" spans="1:7" x14ac:dyDescent="0.3">
      <c r="A2047" s="51">
        <v>44050</v>
      </c>
      <c r="B2047">
        <f>SUMIFS(user_list!O:O,user_list!F:F,"&lt;="&amp;A2047,user_list!G:G,"&gt;="&amp;A2047)</f>
        <v>0.56633483212091473</v>
      </c>
      <c r="C2047">
        <f>SUMIFS(user_list!P:P,user_list!F:F,"&lt;="&amp;A2047,user_list!G:G,"&gt;="&amp;A2047)</f>
        <v>2.1817780157986344</v>
      </c>
      <c r="D2047">
        <f>SUMIFS(user_list!O:O,user_list!F:F,"&lt;="&amp;A2047,user_list!G:G,"&gt;="&amp;A2047,user_list!I:I,days!G2047)+SUMIFS(user_list!O:O,user_list!F:F,"&lt;="&amp;A2047,user_list!G:G,"&gt;="&amp;A2047,user_list!I:I,days!G2047-1)</f>
        <v>0.35605158730158737</v>
      </c>
      <c r="E2047" s="26">
        <f>COUNTIF(user_list!G:G,A2047)</f>
        <v>1</v>
      </c>
      <c r="F2047" s="48">
        <f t="shared" si="62"/>
        <v>8</v>
      </c>
      <c r="G2047" s="48">
        <f t="shared" si="63"/>
        <v>2020</v>
      </c>
    </row>
    <row r="2048" spans="1:7" x14ac:dyDescent="0.3">
      <c r="A2048" s="51">
        <v>44051</v>
      </c>
      <c r="B2048">
        <f>SUMIFS(user_list!O:O,user_list!F:F,"&lt;="&amp;A2048,user_list!G:G,"&gt;="&amp;A2048)</f>
        <v>0.26361657815266065</v>
      </c>
      <c r="C2048">
        <f>SUMIFS(user_list!P:P,user_list!F:F,"&lt;="&amp;A2048,user_list!G:G,"&gt;="&amp;A2048)</f>
        <v>1.3960637300843488</v>
      </c>
      <c r="D2048">
        <f>SUMIFS(user_list!O:O,user_list!F:F,"&lt;="&amp;A2048,user_list!G:G,"&gt;="&amp;A2048,user_list!I:I,days!G2048)+SUMIFS(user_list!O:O,user_list!F:F,"&lt;="&amp;A2048,user_list!G:G,"&gt;="&amp;A2048,user_list!I:I,days!G2048-1)</f>
        <v>5.3333333333333337E-2</v>
      </c>
      <c r="E2048" s="26">
        <f>COUNTIF(user_list!G:G,A2048)</f>
        <v>0</v>
      </c>
      <c r="F2048" s="48">
        <f t="shared" si="62"/>
        <v>8</v>
      </c>
      <c r="G2048" s="48">
        <f t="shared" si="63"/>
        <v>2020</v>
      </c>
    </row>
    <row r="2049" spans="1:7" x14ac:dyDescent="0.3">
      <c r="A2049" s="51">
        <v>44052</v>
      </c>
      <c r="B2049">
        <f>SUMIFS(user_list!O:O,user_list!F:F,"&lt;="&amp;A2049,user_list!G:G,"&gt;="&amp;A2049)</f>
        <v>0.26361657815266065</v>
      </c>
      <c r="C2049">
        <f>SUMIFS(user_list!P:P,user_list!F:F,"&lt;="&amp;A2049,user_list!G:G,"&gt;="&amp;A2049)</f>
        <v>1.3960637300843488</v>
      </c>
      <c r="D2049">
        <f>SUMIFS(user_list!O:O,user_list!F:F,"&lt;="&amp;A2049,user_list!G:G,"&gt;="&amp;A2049,user_list!I:I,days!G2049)+SUMIFS(user_list!O:O,user_list!F:F,"&lt;="&amp;A2049,user_list!G:G,"&gt;="&amp;A2049,user_list!I:I,days!G2049-1)</f>
        <v>5.3333333333333337E-2</v>
      </c>
      <c r="E2049" s="26">
        <f>COUNTIF(user_list!G:G,A2049)</f>
        <v>0</v>
      </c>
      <c r="F2049" s="48">
        <f t="shared" si="62"/>
        <v>8</v>
      </c>
      <c r="G2049" s="48">
        <f t="shared" si="63"/>
        <v>2020</v>
      </c>
    </row>
    <row r="2050" spans="1:7" x14ac:dyDescent="0.3">
      <c r="A2050" s="51">
        <v>44053</v>
      </c>
      <c r="B2050">
        <f>SUMIFS(user_list!O:O,user_list!F:F,"&lt;="&amp;A2050,user_list!G:G,"&gt;="&amp;A2050)</f>
        <v>0.66917213370821627</v>
      </c>
      <c r="C2050">
        <f>SUMIFS(user_list!P:P,user_list!F:F,"&lt;="&amp;A2050,user_list!G:G,"&gt;="&amp;A2050)</f>
        <v>2.3960637300843488</v>
      </c>
      <c r="D2050">
        <f>SUMIFS(user_list!O:O,user_list!F:F,"&lt;="&amp;A2050,user_list!G:G,"&gt;="&amp;A2050,user_list!I:I,days!G2050)+SUMIFS(user_list!O:O,user_list!F:F,"&lt;="&amp;A2050,user_list!G:G,"&gt;="&amp;A2050,user_list!I:I,days!G2050-1)</f>
        <v>0.45888888888888896</v>
      </c>
      <c r="E2050" s="26">
        <f>COUNTIF(user_list!G:G,A2050)</f>
        <v>0</v>
      </c>
      <c r="F2050" s="48">
        <f t="shared" ref="F2050:F2113" si="64">MONTH(A2050)</f>
        <v>8</v>
      </c>
      <c r="G2050" s="48">
        <f t="shared" ref="G2050:G2113" si="65">YEAR(A2050)</f>
        <v>2020</v>
      </c>
    </row>
    <row r="2051" spans="1:7" x14ac:dyDescent="0.3">
      <c r="A2051" s="51">
        <v>44054</v>
      </c>
      <c r="B2051">
        <f>SUMIFS(user_list!O:O,user_list!F:F,"&lt;="&amp;A2051,user_list!G:G,"&gt;="&amp;A2051)</f>
        <v>0.68809105262713521</v>
      </c>
      <c r="C2051">
        <f>SUMIFS(user_list!P:P,user_list!F:F,"&lt;="&amp;A2051,user_list!G:G,"&gt;="&amp;A2051)</f>
        <v>2.7203880544086729</v>
      </c>
      <c r="D2051">
        <f>SUMIFS(user_list!O:O,user_list!F:F,"&lt;="&amp;A2051,user_list!G:G,"&gt;="&amp;A2051,user_list!I:I,days!G2051)+SUMIFS(user_list!O:O,user_list!F:F,"&lt;="&amp;A2051,user_list!G:G,"&gt;="&amp;A2051,user_list!I:I,days!G2051-1)</f>
        <v>0.47780780780780785</v>
      </c>
      <c r="E2051" s="26">
        <f>COUNTIF(user_list!G:G,A2051)</f>
        <v>0</v>
      </c>
      <c r="F2051" s="48">
        <f t="shared" si="64"/>
        <v>8</v>
      </c>
      <c r="G2051" s="48">
        <f t="shared" si="65"/>
        <v>2020</v>
      </c>
    </row>
    <row r="2052" spans="1:7" x14ac:dyDescent="0.3">
      <c r="A2052" s="51">
        <v>44055</v>
      </c>
      <c r="B2052">
        <f>SUMIFS(user_list!O:O,user_list!F:F,"&lt;="&amp;A2052,user_list!G:G,"&gt;="&amp;A2052)</f>
        <v>0.68809105262713521</v>
      </c>
      <c r="C2052">
        <f>SUMIFS(user_list!P:P,user_list!F:F,"&lt;="&amp;A2052,user_list!G:G,"&gt;="&amp;A2052)</f>
        <v>2.7203880544086729</v>
      </c>
      <c r="D2052">
        <f>SUMIFS(user_list!O:O,user_list!F:F,"&lt;="&amp;A2052,user_list!G:G,"&gt;="&amp;A2052,user_list!I:I,days!G2052)+SUMIFS(user_list!O:O,user_list!F:F,"&lt;="&amp;A2052,user_list!G:G,"&gt;="&amp;A2052,user_list!I:I,days!G2052-1)</f>
        <v>0.47780780780780785</v>
      </c>
      <c r="E2052" s="26">
        <f>COUNTIF(user_list!G:G,A2052)</f>
        <v>0</v>
      </c>
      <c r="F2052" s="48">
        <f t="shared" si="64"/>
        <v>8</v>
      </c>
      <c r="G2052" s="48">
        <f t="shared" si="65"/>
        <v>2020</v>
      </c>
    </row>
    <row r="2053" spans="1:7" x14ac:dyDescent="0.3">
      <c r="A2053" s="51">
        <v>44056</v>
      </c>
      <c r="B2053">
        <f>SUMIFS(user_list!O:O,user_list!F:F,"&lt;="&amp;A2053,user_list!G:G,"&gt;="&amp;A2053)</f>
        <v>0.68809105262713521</v>
      </c>
      <c r="C2053">
        <f>SUMIFS(user_list!P:P,user_list!F:F,"&lt;="&amp;A2053,user_list!G:G,"&gt;="&amp;A2053)</f>
        <v>2.7203880544086729</v>
      </c>
      <c r="D2053">
        <f>SUMIFS(user_list!O:O,user_list!F:F,"&lt;="&amp;A2053,user_list!G:G,"&gt;="&amp;A2053,user_list!I:I,days!G2053)+SUMIFS(user_list!O:O,user_list!F:F,"&lt;="&amp;A2053,user_list!G:G,"&gt;="&amp;A2053,user_list!I:I,days!G2053-1)</f>
        <v>0.47780780780780785</v>
      </c>
      <c r="E2053" s="26">
        <f>COUNTIF(user_list!G:G,A2053)</f>
        <v>0</v>
      </c>
      <c r="F2053" s="48">
        <f t="shared" si="64"/>
        <v>8</v>
      </c>
      <c r="G2053" s="48">
        <f t="shared" si="65"/>
        <v>2020</v>
      </c>
    </row>
    <row r="2054" spans="1:7" x14ac:dyDescent="0.3">
      <c r="A2054" s="51">
        <v>44057</v>
      </c>
      <c r="B2054">
        <f>SUMIFS(user_list!O:O,user_list!F:F,"&lt;="&amp;A2054,user_list!G:G,"&gt;="&amp;A2054)</f>
        <v>0.68809105262713521</v>
      </c>
      <c r="C2054">
        <f>SUMIFS(user_list!P:P,user_list!F:F,"&lt;="&amp;A2054,user_list!G:G,"&gt;="&amp;A2054)</f>
        <v>2.7203880544086729</v>
      </c>
      <c r="D2054">
        <f>SUMIFS(user_list!O:O,user_list!F:F,"&lt;="&amp;A2054,user_list!G:G,"&gt;="&amp;A2054,user_list!I:I,days!G2054)+SUMIFS(user_list!O:O,user_list!F:F,"&lt;="&amp;A2054,user_list!G:G,"&gt;="&amp;A2054,user_list!I:I,days!G2054-1)</f>
        <v>0.47780780780780785</v>
      </c>
      <c r="E2054" s="26">
        <f>COUNTIF(user_list!G:G,A2054)</f>
        <v>0</v>
      </c>
      <c r="F2054" s="48">
        <f t="shared" si="64"/>
        <v>8</v>
      </c>
      <c r="G2054" s="48">
        <f t="shared" si="65"/>
        <v>2020</v>
      </c>
    </row>
    <row r="2055" spans="1:7" x14ac:dyDescent="0.3">
      <c r="A2055" s="51">
        <v>44058</v>
      </c>
      <c r="B2055">
        <f>SUMIFS(user_list!O:O,user_list!F:F,"&lt;="&amp;A2055,user_list!G:G,"&gt;="&amp;A2055)</f>
        <v>0.68809105262713521</v>
      </c>
      <c r="C2055">
        <f>SUMIFS(user_list!P:P,user_list!F:F,"&lt;="&amp;A2055,user_list!G:G,"&gt;="&amp;A2055)</f>
        <v>2.7203880544086729</v>
      </c>
      <c r="D2055">
        <f>SUMIFS(user_list!O:O,user_list!F:F,"&lt;="&amp;A2055,user_list!G:G,"&gt;="&amp;A2055,user_list!I:I,days!G2055)+SUMIFS(user_list!O:O,user_list!F:F,"&lt;="&amp;A2055,user_list!G:G,"&gt;="&amp;A2055,user_list!I:I,days!G2055-1)</f>
        <v>0.47780780780780785</v>
      </c>
      <c r="E2055" s="26">
        <f>COUNTIF(user_list!G:G,A2055)</f>
        <v>0</v>
      </c>
      <c r="F2055" s="48">
        <f t="shared" si="64"/>
        <v>8</v>
      </c>
      <c r="G2055" s="48">
        <f t="shared" si="65"/>
        <v>2020</v>
      </c>
    </row>
    <row r="2056" spans="1:7" x14ac:dyDescent="0.3">
      <c r="A2056" s="51">
        <v>44059</v>
      </c>
      <c r="B2056">
        <f>SUMIFS(user_list!O:O,user_list!F:F,"&lt;="&amp;A2056,user_list!G:G,"&gt;="&amp;A2056)</f>
        <v>0.68809105262713521</v>
      </c>
      <c r="C2056">
        <f>SUMIFS(user_list!P:P,user_list!F:F,"&lt;="&amp;A2056,user_list!G:G,"&gt;="&amp;A2056)</f>
        <v>2.7203880544086729</v>
      </c>
      <c r="D2056">
        <f>SUMIFS(user_list!O:O,user_list!F:F,"&lt;="&amp;A2056,user_list!G:G,"&gt;="&amp;A2056,user_list!I:I,days!G2056)+SUMIFS(user_list!O:O,user_list!F:F,"&lt;="&amp;A2056,user_list!G:G,"&gt;="&amp;A2056,user_list!I:I,days!G2056-1)</f>
        <v>0.47780780780780785</v>
      </c>
      <c r="E2056" s="26">
        <f>COUNTIF(user_list!G:G,A2056)</f>
        <v>0</v>
      </c>
      <c r="F2056" s="48">
        <f t="shared" si="64"/>
        <v>8</v>
      </c>
      <c r="G2056" s="48">
        <f t="shared" si="65"/>
        <v>2020</v>
      </c>
    </row>
    <row r="2057" spans="1:7" x14ac:dyDescent="0.3">
      <c r="A2057" s="51">
        <v>44060</v>
      </c>
      <c r="B2057">
        <f>SUMIFS(user_list!O:O,user_list!F:F,"&lt;="&amp;A2057,user_list!G:G,"&gt;="&amp;A2057)</f>
        <v>0.68809105262713521</v>
      </c>
      <c r="C2057">
        <f>SUMIFS(user_list!P:P,user_list!F:F,"&lt;="&amp;A2057,user_list!G:G,"&gt;="&amp;A2057)</f>
        <v>2.7203880544086729</v>
      </c>
      <c r="D2057">
        <f>SUMIFS(user_list!O:O,user_list!F:F,"&lt;="&amp;A2057,user_list!G:G,"&gt;="&amp;A2057,user_list!I:I,days!G2057)+SUMIFS(user_list!O:O,user_list!F:F,"&lt;="&amp;A2057,user_list!G:G,"&gt;="&amp;A2057,user_list!I:I,days!G2057-1)</f>
        <v>0.47780780780780785</v>
      </c>
      <c r="E2057" s="26">
        <f>COUNTIF(user_list!G:G,A2057)</f>
        <v>0</v>
      </c>
      <c r="F2057" s="48">
        <f t="shared" si="64"/>
        <v>8</v>
      </c>
      <c r="G2057" s="48">
        <f t="shared" si="65"/>
        <v>2020</v>
      </c>
    </row>
    <row r="2058" spans="1:7" x14ac:dyDescent="0.3">
      <c r="A2058" s="51">
        <v>44061</v>
      </c>
      <c r="B2058">
        <f>SUMIFS(user_list!O:O,user_list!F:F,"&lt;="&amp;A2058,user_list!G:G,"&gt;="&amp;A2058)</f>
        <v>0.68809105262713521</v>
      </c>
      <c r="C2058">
        <f>SUMIFS(user_list!P:P,user_list!F:F,"&lt;="&amp;A2058,user_list!G:G,"&gt;="&amp;A2058)</f>
        <v>2.7203880544086729</v>
      </c>
      <c r="D2058">
        <f>SUMIFS(user_list!O:O,user_list!F:F,"&lt;="&amp;A2058,user_list!G:G,"&gt;="&amp;A2058,user_list!I:I,days!G2058)+SUMIFS(user_list!O:O,user_list!F:F,"&lt;="&amp;A2058,user_list!G:G,"&gt;="&amp;A2058,user_list!I:I,days!G2058-1)</f>
        <v>0.47780780780780785</v>
      </c>
      <c r="E2058" s="26">
        <f>COUNTIF(user_list!G:G,A2058)</f>
        <v>0</v>
      </c>
      <c r="F2058" s="48">
        <f t="shared" si="64"/>
        <v>8</v>
      </c>
      <c r="G2058" s="48">
        <f t="shared" si="65"/>
        <v>2020</v>
      </c>
    </row>
    <row r="2059" spans="1:7" x14ac:dyDescent="0.3">
      <c r="A2059" s="51">
        <v>44062</v>
      </c>
      <c r="B2059">
        <f>SUMIFS(user_list!O:O,user_list!F:F,"&lt;="&amp;A2059,user_list!G:G,"&gt;="&amp;A2059)</f>
        <v>0.68809105262713521</v>
      </c>
      <c r="C2059">
        <f>SUMIFS(user_list!P:P,user_list!F:F,"&lt;="&amp;A2059,user_list!G:G,"&gt;="&amp;A2059)</f>
        <v>2.7203880544086729</v>
      </c>
      <c r="D2059">
        <f>SUMIFS(user_list!O:O,user_list!F:F,"&lt;="&amp;A2059,user_list!G:G,"&gt;="&amp;A2059,user_list!I:I,days!G2059)+SUMIFS(user_list!O:O,user_list!F:F,"&lt;="&amp;A2059,user_list!G:G,"&gt;="&amp;A2059,user_list!I:I,days!G2059-1)</f>
        <v>0.47780780780780785</v>
      </c>
      <c r="E2059" s="26">
        <f>COUNTIF(user_list!G:G,A2059)</f>
        <v>0</v>
      </c>
      <c r="F2059" s="48">
        <f t="shared" si="64"/>
        <v>8</v>
      </c>
      <c r="G2059" s="48">
        <f t="shared" si="65"/>
        <v>2020</v>
      </c>
    </row>
    <row r="2060" spans="1:7" x14ac:dyDescent="0.3">
      <c r="A2060" s="51">
        <v>44063</v>
      </c>
      <c r="B2060">
        <f>SUMIFS(user_list!O:O,user_list!F:F,"&lt;="&amp;A2060,user_list!G:G,"&gt;="&amp;A2060)</f>
        <v>0.68809105262713521</v>
      </c>
      <c r="C2060">
        <f>SUMIFS(user_list!P:P,user_list!F:F,"&lt;="&amp;A2060,user_list!G:G,"&gt;="&amp;A2060)</f>
        <v>2.7203880544086729</v>
      </c>
      <c r="D2060">
        <f>SUMIFS(user_list!O:O,user_list!F:F,"&lt;="&amp;A2060,user_list!G:G,"&gt;="&amp;A2060,user_list!I:I,days!G2060)+SUMIFS(user_list!O:O,user_list!F:F,"&lt;="&amp;A2060,user_list!G:G,"&gt;="&amp;A2060,user_list!I:I,days!G2060-1)</f>
        <v>0.47780780780780785</v>
      </c>
      <c r="E2060" s="26">
        <f>COUNTIF(user_list!G:G,A2060)</f>
        <v>0</v>
      </c>
      <c r="F2060" s="48">
        <f t="shared" si="64"/>
        <v>8</v>
      </c>
      <c r="G2060" s="48">
        <f t="shared" si="65"/>
        <v>2020</v>
      </c>
    </row>
    <row r="2061" spans="1:7" x14ac:dyDescent="0.3">
      <c r="A2061" s="51">
        <v>44064</v>
      </c>
      <c r="B2061">
        <f>SUMIFS(user_list!O:O,user_list!F:F,"&lt;="&amp;A2061,user_list!G:G,"&gt;="&amp;A2061)</f>
        <v>1.107257719293802</v>
      </c>
      <c r="C2061">
        <f>SUMIFS(user_list!P:P,user_list!F:F,"&lt;="&amp;A2061,user_list!G:G,"&gt;="&amp;A2061)</f>
        <v>3.7203880544086725</v>
      </c>
      <c r="D2061">
        <f>SUMIFS(user_list!O:O,user_list!F:F,"&lt;="&amp;A2061,user_list!G:G,"&gt;="&amp;A2061,user_list!I:I,days!G2061)+SUMIFS(user_list!O:O,user_list!F:F,"&lt;="&amp;A2061,user_list!G:G,"&gt;="&amp;A2061,user_list!I:I,days!G2061-1)</f>
        <v>0.89697447447447454</v>
      </c>
      <c r="E2061" s="26">
        <f>COUNTIF(user_list!G:G,A2061)</f>
        <v>3</v>
      </c>
      <c r="F2061" s="48">
        <f t="shared" si="64"/>
        <v>8</v>
      </c>
      <c r="G2061" s="48">
        <f t="shared" si="65"/>
        <v>2020</v>
      </c>
    </row>
    <row r="2062" spans="1:7" x14ac:dyDescent="0.3">
      <c r="A2062" s="51">
        <v>44065</v>
      </c>
      <c r="B2062">
        <f>SUMIFS(user_list!O:O,user_list!F:F,"&lt;="&amp;A2062,user_list!G:G,"&gt;="&amp;A2062)</f>
        <v>0.75512808966417222</v>
      </c>
      <c r="C2062">
        <f>SUMIFS(user_list!P:P,user_list!F:F,"&lt;="&amp;A2062,user_list!G:G,"&gt;="&amp;A2062)</f>
        <v>2.2537213877420057</v>
      </c>
      <c r="D2062">
        <f>SUMIFS(user_list!O:O,user_list!F:F,"&lt;="&amp;A2062,user_list!G:G,"&gt;="&amp;A2062,user_list!I:I,days!G2062)+SUMIFS(user_list!O:O,user_list!F:F,"&lt;="&amp;A2062,user_list!G:G,"&gt;="&amp;A2062,user_list!I:I,days!G2062-1)</f>
        <v>0.54484484484484486</v>
      </c>
      <c r="E2062" s="26">
        <f>COUNTIF(user_list!G:G,A2062)</f>
        <v>0</v>
      </c>
      <c r="F2062" s="48">
        <f t="shared" si="64"/>
        <v>8</v>
      </c>
      <c r="G2062" s="48">
        <f t="shared" si="65"/>
        <v>2020</v>
      </c>
    </row>
    <row r="2063" spans="1:7" x14ac:dyDescent="0.3">
      <c r="A2063" s="51">
        <v>44066</v>
      </c>
      <c r="B2063">
        <f>SUMIFS(user_list!O:O,user_list!F:F,"&lt;="&amp;A2063,user_list!G:G,"&gt;="&amp;A2063)</f>
        <v>0.75596142299750557</v>
      </c>
      <c r="C2063">
        <f>SUMIFS(user_list!P:P,user_list!F:F,"&lt;="&amp;A2063,user_list!G:G,"&gt;="&amp;A2063)</f>
        <v>3.2537213877420057</v>
      </c>
      <c r="D2063">
        <f>SUMIFS(user_list!O:O,user_list!F:F,"&lt;="&amp;A2063,user_list!G:G,"&gt;="&amp;A2063,user_list!I:I,days!G2063)+SUMIFS(user_list!O:O,user_list!F:F,"&lt;="&amp;A2063,user_list!G:G,"&gt;="&amp;A2063,user_list!I:I,days!G2063-1)</f>
        <v>0.54484484484484486</v>
      </c>
      <c r="E2063" s="26">
        <f>COUNTIF(user_list!G:G,A2063)</f>
        <v>1</v>
      </c>
      <c r="F2063" s="48">
        <f t="shared" si="64"/>
        <v>8</v>
      </c>
      <c r="G2063" s="48">
        <f t="shared" si="65"/>
        <v>2020</v>
      </c>
    </row>
    <row r="2064" spans="1:7" x14ac:dyDescent="0.3">
      <c r="A2064" s="51">
        <v>44067</v>
      </c>
      <c r="B2064">
        <f>SUMIFS(user_list!O:O,user_list!F:F,"&lt;="&amp;A2064,user_list!G:G,"&gt;="&amp;A2064)</f>
        <v>0.75512808966417222</v>
      </c>
      <c r="C2064">
        <f>SUMIFS(user_list!P:P,user_list!F:F,"&lt;="&amp;A2064,user_list!G:G,"&gt;="&amp;A2064)</f>
        <v>2.2537213877420057</v>
      </c>
      <c r="D2064">
        <f>SUMIFS(user_list!O:O,user_list!F:F,"&lt;="&amp;A2064,user_list!G:G,"&gt;="&amp;A2064,user_list!I:I,days!G2064)+SUMIFS(user_list!O:O,user_list!F:F,"&lt;="&amp;A2064,user_list!G:G,"&gt;="&amp;A2064,user_list!I:I,days!G2064-1)</f>
        <v>0.54484484484484486</v>
      </c>
      <c r="E2064" s="26">
        <f>COUNTIF(user_list!G:G,A2064)</f>
        <v>0</v>
      </c>
      <c r="F2064" s="48">
        <f t="shared" si="64"/>
        <v>8</v>
      </c>
      <c r="G2064" s="48">
        <f t="shared" si="65"/>
        <v>2020</v>
      </c>
    </row>
    <row r="2065" spans="1:7" x14ac:dyDescent="0.3">
      <c r="A2065" s="51">
        <v>44068</v>
      </c>
      <c r="B2065">
        <f>SUMIFS(user_list!O:O,user_list!F:F,"&lt;="&amp;A2065,user_list!G:G,"&gt;="&amp;A2065)</f>
        <v>0.75512808966417222</v>
      </c>
      <c r="C2065">
        <f>SUMIFS(user_list!P:P,user_list!F:F,"&lt;="&amp;A2065,user_list!G:G,"&gt;="&amp;A2065)</f>
        <v>2.2537213877420057</v>
      </c>
      <c r="D2065">
        <f>SUMIFS(user_list!O:O,user_list!F:F,"&lt;="&amp;A2065,user_list!G:G,"&gt;="&amp;A2065,user_list!I:I,days!G2065)+SUMIFS(user_list!O:O,user_list!F:F,"&lt;="&amp;A2065,user_list!G:G,"&gt;="&amp;A2065,user_list!I:I,days!G2065-1)</f>
        <v>0.54484484484484486</v>
      </c>
      <c r="E2065" s="26">
        <f>COUNTIF(user_list!G:G,A2065)</f>
        <v>0</v>
      </c>
      <c r="F2065" s="48">
        <f t="shared" si="64"/>
        <v>8</v>
      </c>
      <c r="G2065" s="48">
        <f t="shared" si="65"/>
        <v>2020</v>
      </c>
    </row>
    <row r="2066" spans="1:7" x14ac:dyDescent="0.3">
      <c r="A2066" s="51">
        <v>44069</v>
      </c>
      <c r="B2066">
        <f>SUMIFS(user_list!O:O,user_list!F:F,"&lt;="&amp;A2066,user_list!G:G,"&gt;="&amp;A2066)</f>
        <v>0.75512808966417222</v>
      </c>
      <c r="C2066">
        <f>SUMIFS(user_list!P:P,user_list!F:F,"&lt;="&amp;A2066,user_list!G:G,"&gt;="&amp;A2066)</f>
        <v>2.2537213877420057</v>
      </c>
      <c r="D2066">
        <f>SUMIFS(user_list!O:O,user_list!F:F,"&lt;="&amp;A2066,user_list!G:G,"&gt;="&amp;A2066,user_list!I:I,days!G2066)+SUMIFS(user_list!O:O,user_list!F:F,"&lt;="&amp;A2066,user_list!G:G,"&gt;="&amp;A2066,user_list!I:I,days!G2066-1)</f>
        <v>0.54484484484484486</v>
      </c>
      <c r="E2066" s="26">
        <f>COUNTIF(user_list!G:G,A2066)</f>
        <v>0</v>
      </c>
      <c r="F2066" s="48">
        <f t="shared" si="64"/>
        <v>8</v>
      </c>
      <c r="G2066" s="48">
        <f t="shared" si="65"/>
        <v>2020</v>
      </c>
    </row>
    <row r="2067" spans="1:7" x14ac:dyDescent="0.3">
      <c r="A2067" s="51">
        <v>44070</v>
      </c>
      <c r="B2067">
        <f>SUMIFS(user_list!O:O,user_list!F:F,"&lt;="&amp;A2067,user_list!G:G,"&gt;="&amp;A2067)</f>
        <v>0.75512808966417222</v>
      </c>
      <c r="C2067">
        <f>SUMIFS(user_list!P:P,user_list!F:F,"&lt;="&amp;A2067,user_list!G:G,"&gt;="&amp;A2067)</f>
        <v>2.2537213877420057</v>
      </c>
      <c r="D2067">
        <f>SUMIFS(user_list!O:O,user_list!F:F,"&lt;="&amp;A2067,user_list!G:G,"&gt;="&amp;A2067,user_list!I:I,days!G2067)+SUMIFS(user_list!O:O,user_list!F:F,"&lt;="&amp;A2067,user_list!G:G,"&gt;="&amp;A2067,user_list!I:I,days!G2067-1)</f>
        <v>0.54484484484484486</v>
      </c>
      <c r="E2067" s="26">
        <f>COUNTIF(user_list!G:G,A2067)</f>
        <v>0</v>
      </c>
      <c r="F2067" s="48">
        <f t="shared" si="64"/>
        <v>8</v>
      </c>
      <c r="G2067" s="48">
        <f t="shared" si="65"/>
        <v>2020</v>
      </c>
    </row>
    <row r="2068" spans="1:7" x14ac:dyDescent="0.3">
      <c r="A2068" s="51">
        <v>44071</v>
      </c>
      <c r="B2068">
        <f>SUMIFS(user_list!O:O,user_list!F:F,"&lt;="&amp;A2068,user_list!G:G,"&gt;="&amp;A2068)</f>
        <v>0.75512808966417222</v>
      </c>
      <c r="C2068">
        <f>SUMIFS(user_list!P:P,user_list!F:F,"&lt;="&amp;A2068,user_list!G:G,"&gt;="&amp;A2068)</f>
        <v>2.2537213877420057</v>
      </c>
      <c r="D2068">
        <f>SUMIFS(user_list!O:O,user_list!F:F,"&lt;="&amp;A2068,user_list!G:G,"&gt;="&amp;A2068,user_list!I:I,days!G2068)+SUMIFS(user_list!O:O,user_list!F:F,"&lt;="&amp;A2068,user_list!G:G,"&gt;="&amp;A2068,user_list!I:I,days!G2068-1)</f>
        <v>0.54484484484484486</v>
      </c>
      <c r="E2068" s="26">
        <f>COUNTIF(user_list!G:G,A2068)</f>
        <v>0</v>
      </c>
      <c r="F2068" s="48">
        <f t="shared" si="64"/>
        <v>8</v>
      </c>
      <c r="G2068" s="48">
        <f t="shared" si="65"/>
        <v>2020</v>
      </c>
    </row>
    <row r="2069" spans="1:7" x14ac:dyDescent="0.3">
      <c r="A2069" s="51">
        <v>44072</v>
      </c>
      <c r="B2069">
        <f>SUMIFS(user_list!O:O,user_list!F:F,"&lt;="&amp;A2069,user_list!G:G,"&gt;="&amp;A2069)</f>
        <v>0.75512808966417222</v>
      </c>
      <c r="C2069">
        <f>SUMIFS(user_list!P:P,user_list!F:F,"&lt;="&amp;A2069,user_list!G:G,"&gt;="&amp;A2069)</f>
        <v>2.2537213877420057</v>
      </c>
      <c r="D2069">
        <f>SUMIFS(user_list!O:O,user_list!F:F,"&lt;="&amp;A2069,user_list!G:G,"&gt;="&amp;A2069,user_list!I:I,days!G2069)+SUMIFS(user_list!O:O,user_list!F:F,"&lt;="&amp;A2069,user_list!G:G,"&gt;="&amp;A2069,user_list!I:I,days!G2069-1)</f>
        <v>0.54484484484484486</v>
      </c>
      <c r="E2069" s="26">
        <f>COUNTIF(user_list!G:G,A2069)</f>
        <v>0</v>
      </c>
      <c r="F2069" s="48">
        <f t="shared" si="64"/>
        <v>8</v>
      </c>
      <c r="G2069" s="48">
        <f t="shared" si="65"/>
        <v>2020</v>
      </c>
    </row>
    <row r="2070" spans="1:7" x14ac:dyDescent="0.3">
      <c r="A2070" s="51">
        <v>44073</v>
      </c>
      <c r="B2070">
        <f>SUMIFS(user_list!O:O,user_list!F:F,"&lt;="&amp;A2070,user_list!G:G,"&gt;="&amp;A2070)</f>
        <v>0.75512808966417222</v>
      </c>
      <c r="C2070">
        <f>SUMIFS(user_list!P:P,user_list!F:F,"&lt;="&amp;A2070,user_list!G:G,"&gt;="&amp;A2070)</f>
        <v>2.2537213877420057</v>
      </c>
      <c r="D2070">
        <f>SUMIFS(user_list!O:O,user_list!F:F,"&lt;="&amp;A2070,user_list!G:G,"&gt;="&amp;A2070,user_list!I:I,days!G2070)+SUMIFS(user_list!O:O,user_list!F:F,"&lt;="&amp;A2070,user_list!G:G,"&gt;="&amp;A2070,user_list!I:I,days!G2070-1)</f>
        <v>0.54484484484484486</v>
      </c>
      <c r="E2070" s="26">
        <f>COUNTIF(user_list!G:G,A2070)</f>
        <v>1</v>
      </c>
      <c r="F2070" s="48">
        <f t="shared" si="64"/>
        <v>8</v>
      </c>
      <c r="G2070" s="48">
        <f t="shared" si="65"/>
        <v>2020</v>
      </c>
    </row>
    <row r="2071" spans="1:7" x14ac:dyDescent="0.3">
      <c r="A2071" s="51">
        <v>44074</v>
      </c>
      <c r="B2071">
        <f>SUMIFS(user_list!O:O,user_list!F:F,"&lt;="&amp;A2071,user_list!G:G,"&gt;="&amp;A2071)</f>
        <v>0.5317021637382463</v>
      </c>
      <c r="C2071">
        <f>SUMIFS(user_list!P:P,user_list!F:F,"&lt;="&amp;A2071,user_list!G:G,"&gt;="&amp;A2071)</f>
        <v>1.6703880544086729</v>
      </c>
      <c r="D2071">
        <f>SUMIFS(user_list!O:O,user_list!F:F,"&lt;="&amp;A2071,user_list!G:G,"&gt;="&amp;A2071,user_list!I:I,days!G2071)+SUMIFS(user_list!O:O,user_list!F:F,"&lt;="&amp;A2071,user_list!G:G,"&gt;="&amp;A2071,user_list!I:I,days!G2071-1)</f>
        <v>0.32141891891891894</v>
      </c>
      <c r="E2071" s="26">
        <f>COUNTIF(user_list!G:G,A2071)</f>
        <v>0</v>
      </c>
      <c r="F2071" s="48">
        <f t="shared" si="64"/>
        <v>8</v>
      </c>
      <c r="G2071" s="48">
        <f t="shared" si="65"/>
        <v>2020</v>
      </c>
    </row>
    <row r="2072" spans="1:7" x14ac:dyDescent="0.3">
      <c r="A2072" s="51">
        <v>44075</v>
      </c>
      <c r="B2072">
        <f>SUMIFS(user_list!O:O,user_list!F:F,"&lt;="&amp;A2072,user_list!G:G,"&gt;="&amp;A2072)</f>
        <v>0.5317021637382463</v>
      </c>
      <c r="C2072">
        <f>SUMIFS(user_list!P:P,user_list!F:F,"&lt;="&amp;A2072,user_list!G:G,"&gt;="&amp;A2072)</f>
        <v>1.6703880544086729</v>
      </c>
      <c r="D2072">
        <f>SUMIFS(user_list!O:O,user_list!F:F,"&lt;="&amp;A2072,user_list!G:G,"&gt;="&amp;A2072,user_list!I:I,days!G2072)+SUMIFS(user_list!O:O,user_list!F:F,"&lt;="&amp;A2072,user_list!G:G,"&gt;="&amp;A2072,user_list!I:I,days!G2072-1)</f>
        <v>0.32141891891891894</v>
      </c>
      <c r="E2072" s="26">
        <f>COUNTIF(user_list!G:G,A2072)</f>
        <v>0</v>
      </c>
      <c r="F2072" s="48">
        <f t="shared" si="64"/>
        <v>9</v>
      </c>
      <c r="G2072" s="48">
        <f t="shared" si="65"/>
        <v>2020</v>
      </c>
    </row>
    <row r="2073" spans="1:7" x14ac:dyDescent="0.3">
      <c r="A2073" s="51">
        <v>44076</v>
      </c>
      <c r="B2073">
        <f>SUMIFS(user_list!O:O,user_list!F:F,"&lt;="&amp;A2073,user_list!G:G,"&gt;="&amp;A2073)</f>
        <v>1.6150354970715792</v>
      </c>
      <c r="C2073">
        <f>SUMIFS(user_list!P:P,user_list!F:F,"&lt;="&amp;A2073,user_list!G:G,"&gt;="&amp;A2073)</f>
        <v>2.6703880544086727</v>
      </c>
      <c r="D2073">
        <f>SUMIFS(user_list!O:O,user_list!F:F,"&lt;="&amp;A2073,user_list!G:G,"&gt;="&amp;A2073,user_list!I:I,days!G2073)+SUMIFS(user_list!O:O,user_list!F:F,"&lt;="&amp;A2073,user_list!G:G,"&gt;="&amp;A2073,user_list!I:I,days!G2073-1)</f>
        <v>1.404752252252252</v>
      </c>
      <c r="E2073" s="26">
        <f>COUNTIF(user_list!G:G,A2073)</f>
        <v>1</v>
      </c>
      <c r="F2073" s="48">
        <f t="shared" si="64"/>
        <v>9</v>
      </c>
      <c r="G2073" s="48">
        <f t="shared" si="65"/>
        <v>2020</v>
      </c>
    </row>
    <row r="2074" spans="1:7" x14ac:dyDescent="0.3">
      <c r="A2074" s="51">
        <v>44077</v>
      </c>
      <c r="B2074">
        <f>SUMIFS(user_list!O:O,user_list!F:F,"&lt;="&amp;A2074,user_list!G:G,"&gt;="&amp;A2074)</f>
        <v>0.5317021637382463</v>
      </c>
      <c r="C2074">
        <f>SUMIFS(user_list!P:P,user_list!F:F,"&lt;="&amp;A2074,user_list!G:G,"&gt;="&amp;A2074)</f>
        <v>1.6703880544086729</v>
      </c>
      <c r="D2074">
        <f>SUMIFS(user_list!O:O,user_list!F:F,"&lt;="&amp;A2074,user_list!G:G,"&gt;="&amp;A2074,user_list!I:I,days!G2074)+SUMIFS(user_list!O:O,user_list!F:F,"&lt;="&amp;A2074,user_list!G:G,"&gt;="&amp;A2074,user_list!I:I,days!G2074-1)</f>
        <v>0.32141891891891894</v>
      </c>
      <c r="E2074" s="26">
        <f>COUNTIF(user_list!G:G,A2074)</f>
        <v>0</v>
      </c>
      <c r="F2074" s="48">
        <f t="shared" si="64"/>
        <v>9</v>
      </c>
      <c r="G2074" s="48">
        <f t="shared" si="65"/>
        <v>2020</v>
      </c>
    </row>
    <row r="2075" spans="1:7" x14ac:dyDescent="0.3">
      <c r="A2075" s="51">
        <v>44078</v>
      </c>
      <c r="B2075">
        <f>SUMIFS(user_list!O:O,user_list!F:F,"&lt;="&amp;A2075,user_list!G:G,"&gt;="&amp;A2075)</f>
        <v>0.5317021637382463</v>
      </c>
      <c r="C2075">
        <f>SUMIFS(user_list!P:P,user_list!F:F,"&lt;="&amp;A2075,user_list!G:G,"&gt;="&amp;A2075)</f>
        <v>1.6703880544086729</v>
      </c>
      <c r="D2075">
        <f>SUMIFS(user_list!O:O,user_list!F:F,"&lt;="&amp;A2075,user_list!G:G,"&gt;="&amp;A2075,user_list!I:I,days!G2075)+SUMIFS(user_list!O:O,user_list!F:F,"&lt;="&amp;A2075,user_list!G:G,"&gt;="&amp;A2075,user_list!I:I,days!G2075-1)</f>
        <v>0.32141891891891894</v>
      </c>
      <c r="E2075" s="26">
        <f>COUNTIF(user_list!G:G,A2075)</f>
        <v>0</v>
      </c>
      <c r="F2075" s="48">
        <f t="shared" si="64"/>
        <v>9</v>
      </c>
      <c r="G2075" s="48">
        <f t="shared" si="65"/>
        <v>2020</v>
      </c>
    </row>
    <row r="2076" spans="1:7" x14ac:dyDescent="0.3">
      <c r="A2076" s="51">
        <v>44079</v>
      </c>
      <c r="B2076">
        <f>SUMIFS(user_list!O:O,user_list!F:F,"&lt;="&amp;A2076,user_list!G:G,"&gt;="&amp;A2076)</f>
        <v>0.5317021637382463</v>
      </c>
      <c r="C2076">
        <f>SUMIFS(user_list!P:P,user_list!F:F,"&lt;="&amp;A2076,user_list!G:G,"&gt;="&amp;A2076)</f>
        <v>1.6703880544086729</v>
      </c>
      <c r="D2076">
        <f>SUMIFS(user_list!O:O,user_list!F:F,"&lt;="&amp;A2076,user_list!G:G,"&gt;="&amp;A2076,user_list!I:I,days!G2076)+SUMIFS(user_list!O:O,user_list!F:F,"&lt;="&amp;A2076,user_list!G:G,"&gt;="&amp;A2076,user_list!I:I,days!G2076-1)</f>
        <v>0.32141891891891894</v>
      </c>
      <c r="E2076" s="26">
        <f>COUNTIF(user_list!G:G,A2076)</f>
        <v>0</v>
      </c>
      <c r="F2076" s="48">
        <f t="shared" si="64"/>
        <v>9</v>
      </c>
      <c r="G2076" s="48">
        <f t="shared" si="65"/>
        <v>2020</v>
      </c>
    </row>
    <row r="2077" spans="1:7" x14ac:dyDescent="0.3">
      <c r="A2077" s="51">
        <v>44080</v>
      </c>
      <c r="B2077">
        <f>SUMIFS(user_list!O:O,user_list!F:F,"&lt;="&amp;A2077,user_list!G:G,"&gt;="&amp;A2077)</f>
        <v>0.5317021637382463</v>
      </c>
      <c r="C2077">
        <f>SUMIFS(user_list!P:P,user_list!F:F,"&lt;="&amp;A2077,user_list!G:G,"&gt;="&amp;A2077)</f>
        <v>1.6703880544086729</v>
      </c>
      <c r="D2077">
        <f>SUMIFS(user_list!O:O,user_list!F:F,"&lt;="&amp;A2077,user_list!G:G,"&gt;="&amp;A2077,user_list!I:I,days!G2077)+SUMIFS(user_list!O:O,user_list!F:F,"&lt;="&amp;A2077,user_list!G:G,"&gt;="&amp;A2077,user_list!I:I,days!G2077-1)</f>
        <v>0.32141891891891894</v>
      </c>
      <c r="E2077" s="26">
        <f>COUNTIF(user_list!G:G,A2077)</f>
        <v>0</v>
      </c>
      <c r="F2077" s="48">
        <f t="shared" si="64"/>
        <v>9</v>
      </c>
      <c r="G2077" s="48">
        <f t="shared" si="65"/>
        <v>2020</v>
      </c>
    </row>
    <row r="2078" spans="1:7" x14ac:dyDescent="0.3">
      <c r="A2078" s="51">
        <v>44081</v>
      </c>
      <c r="B2078">
        <f>SUMIFS(user_list!O:O,user_list!F:F,"&lt;="&amp;A2078,user_list!G:G,"&gt;="&amp;A2078)</f>
        <v>0.5317021637382463</v>
      </c>
      <c r="C2078">
        <f>SUMIFS(user_list!P:P,user_list!F:F,"&lt;="&amp;A2078,user_list!G:G,"&gt;="&amp;A2078)</f>
        <v>1.6703880544086729</v>
      </c>
      <c r="D2078">
        <f>SUMIFS(user_list!O:O,user_list!F:F,"&lt;="&amp;A2078,user_list!G:G,"&gt;="&amp;A2078,user_list!I:I,days!G2078)+SUMIFS(user_list!O:O,user_list!F:F,"&lt;="&amp;A2078,user_list!G:G,"&gt;="&amp;A2078,user_list!I:I,days!G2078-1)</f>
        <v>0.32141891891891894</v>
      </c>
      <c r="E2078" s="26">
        <f>COUNTIF(user_list!G:G,A2078)</f>
        <v>0</v>
      </c>
      <c r="F2078" s="48">
        <f t="shared" si="64"/>
        <v>9</v>
      </c>
      <c r="G2078" s="48">
        <f t="shared" si="65"/>
        <v>2020</v>
      </c>
    </row>
    <row r="2079" spans="1:7" x14ac:dyDescent="0.3">
      <c r="A2079" s="51">
        <v>44082</v>
      </c>
      <c r="B2079">
        <f>SUMIFS(user_list!O:O,user_list!F:F,"&lt;="&amp;A2079,user_list!G:G,"&gt;="&amp;A2079)</f>
        <v>0.5317021637382463</v>
      </c>
      <c r="C2079">
        <f>SUMIFS(user_list!P:P,user_list!F:F,"&lt;="&amp;A2079,user_list!G:G,"&gt;="&amp;A2079)</f>
        <v>1.6703880544086729</v>
      </c>
      <c r="D2079">
        <f>SUMIFS(user_list!O:O,user_list!F:F,"&lt;="&amp;A2079,user_list!G:G,"&gt;="&amp;A2079,user_list!I:I,days!G2079)+SUMIFS(user_list!O:O,user_list!F:F,"&lt;="&amp;A2079,user_list!G:G,"&gt;="&amp;A2079,user_list!I:I,days!G2079-1)</f>
        <v>0.32141891891891894</v>
      </c>
      <c r="E2079" s="26">
        <f>COUNTIF(user_list!G:G,A2079)</f>
        <v>0</v>
      </c>
      <c r="F2079" s="48">
        <f t="shared" si="64"/>
        <v>9</v>
      </c>
      <c r="G2079" s="48">
        <f t="shared" si="65"/>
        <v>2020</v>
      </c>
    </row>
    <row r="2080" spans="1:7" x14ac:dyDescent="0.3">
      <c r="A2080" s="51">
        <v>44083</v>
      </c>
      <c r="B2080">
        <f>SUMIFS(user_list!O:O,user_list!F:F,"&lt;="&amp;A2080,user_list!G:G,"&gt;="&amp;A2080)</f>
        <v>0.5317021637382463</v>
      </c>
      <c r="C2080">
        <f>SUMIFS(user_list!P:P,user_list!F:F,"&lt;="&amp;A2080,user_list!G:G,"&gt;="&amp;A2080)</f>
        <v>1.6703880544086729</v>
      </c>
      <c r="D2080">
        <f>SUMIFS(user_list!O:O,user_list!F:F,"&lt;="&amp;A2080,user_list!G:G,"&gt;="&amp;A2080,user_list!I:I,days!G2080)+SUMIFS(user_list!O:O,user_list!F:F,"&lt;="&amp;A2080,user_list!G:G,"&gt;="&amp;A2080,user_list!I:I,days!G2080-1)</f>
        <v>0.32141891891891894</v>
      </c>
      <c r="E2080" s="26">
        <f>COUNTIF(user_list!G:G,A2080)</f>
        <v>0</v>
      </c>
      <c r="F2080" s="48">
        <f t="shared" si="64"/>
        <v>9</v>
      </c>
      <c r="G2080" s="48">
        <f t="shared" si="65"/>
        <v>2020</v>
      </c>
    </row>
    <row r="2081" spans="1:7" x14ac:dyDescent="0.3">
      <c r="A2081" s="51">
        <v>44084</v>
      </c>
      <c r="B2081">
        <f>SUMIFS(user_list!O:O,user_list!F:F,"&lt;="&amp;A2081,user_list!G:G,"&gt;="&amp;A2081)</f>
        <v>0.5317021637382463</v>
      </c>
      <c r="C2081">
        <f>SUMIFS(user_list!P:P,user_list!F:F,"&lt;="&amp;A2081,user_list!G:G,"&gt;="&amp;A2081)</f>
        <v>1.6703880544086729</v>
      </c>
      <c r="D2081">
        <f>SUMIFS(user_list!O:O,user_list!F:F,"&lt;="&amp;A2081,user_list!G:G,"&gt;="&amp;A2081,user_list!I:I,days!G2081)+SUMIFS(user_list!O:O,user_list!F:F,"&lt;="&amp;A2081,user_list!G:G,"&gt;="&amp;A2081,user_list!I:I,days!G2081-1)</f>
        <v>0.32141891891891894</v>
      </c>
      <c r="E2081" s="26">
        <f>COUNTIF(user_list!G:G,A2081)</f>
        <v>0</v>
      </c>
      <c r="F2081" s="48">
        <f t="shared" si="64"/>
        <v>9</v>
      </c>
      <c r="G2081" s="48">
        <f t="shared" si="65"/>
        <v>2020</v>
      </c>
    </row>
    <row r="2082" spans="1:7" x14ac:dyDescent="0.3">
      <c r="A2082" s="51">
        <v>44085</v>
      </c>
      <c r="B2082">
        <f>SUMIFS(user_list!O:O,user_list!F:F,"&lt;="&amp;A2082,user_list!G:G,"&gt;="&amp;A2082)</f>
        <v>0.5317021637382463</v>
      </c>
      <c r="C2082">
        <f>SUMIFS(user_list!P:P,user_list!F:F,"&lt;="&amp;A2082,user_list!G:G,"&gt;="&amp;A2082)</f>
        <v>1.6703880544086729</v>
      </c>
      <c r="D2082">
        <f>SUMIFS(user_list!O:O,user_list!F:F,"&lt;="&amp;A2082,user_list!G:G,"&gt;="&amp;A2082,user_list!I:I,days!G2082)+SUMIFS(user_list!O:O,user_list!F:F,"&lt;="&amp;A2082,user_list!G:G,"&gt;="&amp;A2082,user_list!I:I,days!G2082-1)</f>
        <v>0.32141891891891894</v>
      </c>
      <c r="E2082" s="26">
        <f>COUNTIF(user_list!G:G,A2082)</f>
        <v>0</v>
      </c>
      <c r="F2082" s="48">
        <f t="shared" si="64"/>
        <v>9</v>
      </c>
      <c r="G2082" s="48">
        <f t="shared" si="65"/>
        <v>2020</v>
      </c>
    </row>
    <row r="2083" spans="1:7" x14ac:dyDescent="0.3">
      <c r="A2083" s="51">
        <v>44086</v>
      </c>
      <c r="B2083">
        <f>SUMIFS(user_list!O:O,user_list!F:F,"&lt;="&amp;A2083,user_list!G:G,"&gt;="&amp;A2083)</f>
        <v>0.5317021637382463</v>
      </c>
      <c r="C2083">
        <f>SUMIFS(user_list!P:P,user_list!F:F,"&lt;="&amp;A2083,user_list!G:G,"&gt;="&amp;A2083)</f>
        <v>1.6703880544086729</v>
      </c>
      <c r="D2083">
        <f>SUMIFS(user_list!O:O,user_list!F:F,"&lt;="&amp;A2083,user_list!G:G,"&gt;="&amp;A2083,user_list!I:I,days!G2083)+SUMIFS(user_list!O:O,user_list!F:F,"&lt;="&amp;A2083,user_list!G:G,"&gt;="&amp;A2083,user_list!I:I,days!G2083-1)</f>
        <v>0.32141891891891894</v>
      </c>
      <c r="E2083" s="26">
        <f>COUNTIF(user_list!G:G,A2083)</f>
        <v>0</v>
      </c>
      <c r="F2083" s="48">
        <f t="shared" si="64"/>
        <v>9</v>
      </c>
      <c r="G2083" s="48">
        <f t="shared" si="65"/>
        <v>2020</v>
      </c>
    </row>
    <row r="2084" spans="1:7" x14ac:dyDescent="0.3">
      <c r="A2084" s="51">
        <v>44087</v>
      </c>
      <c r="B2084">
        <f>SUMIFS(user_list!O:O,user_list!F:F,"&lt;="&amp;A2084,user_list!G:G,"&gt;="&amp;A2084)</f>
        <v>0.5317021637382463</v>
      </c>
      <c r="C2084">
        <f>SUMIFS(user_list!P:P,user_list!F:F,"&lt;="&amp;A2084,user_list!G:G,"&gt;="&amp;A2084)</f>
        <v>1.6703880544086729</v>
      </c>
      <c r="D2084">
        <f>SUMIFS(user_list!O:O,user_list!F:F,"&lt;="&amp;A2084,user_list!G:G,"&gt;="&amp;A2084,user_list!I:I,days!G2084)+SUMIFS(user_list!O:O,user_list!F:F,"&lt;="&amp;A2084,user_list!G:G,"&gt;="&amp;A2084,user_list!I:I,days!G2084-1)</f>
        <v>0.32141891891891894</v>
      </c>
      <c r="E2084" s="26">
        <f>COUNTIF(user_list!G:G,A2084)</f>
        <v>0</v>
      </c>
      <c r="F2084" s="48">
        <f t="shared" si="64"/>
        <v>9</v>
      </c>
      <c r="G2084" s="48">
        <f t="shared" si="65"/>
        <v>2020</v>
      </c>
    </row>
    <row r="2085" spans="1:7" x14ac:dyDescent="0.3">
      <c r="A2085" s="51">
        <v>44088</v>
      </c>
      <c r="B2085">
        <f>SUMIFS(user_list!O:O,user_list!F:F,"&lt;="&amp;A2085,user_list!G:G,"&gt;="&amp;A2085)</f>
        <v>0.5317021637382463</v>
      </c>
      <c r="C2085">
        <f>SUMIFS(user_list!P:P,user_list!F:F,"&lt;="&amp;A2085,user_list!G:G,"&gt;="&amp;A2085)</f>
        <v>1.6703880544086729</v>
      </c>
      <c r="D2085">
        <f>SUMIFS(user_list!O:O,user_list!F:F,"&lt;="&amp;A2085,user_list!G:G,"&gt;="&amp;A2085,user_list!I:I,days!G2085)+SUMIFS(user_list!O:O,user_list!F:F,"&lt;="&amp;A2085,user_list!G:G,"&gt;="&amp;A2085,user_list!I:I,days!G2085-1)</f>
        <v>0.32141891891891894</v>
      </c>
      <c r="E2085" s="26">
        <f>COUNTIF(user_list!G:G,A2085)</f>
        <v>0</v>
      </c>
      <c r="F2085" s="48">
        <f t="shared" si="64"/>
        <v>9</v>
      </c>
      <c r="G2085" s="48">
        <f t="shared" si="65"/>
        <v>2020</v>
      </c>
    </row>
    <row r="2086" spans="1:7" x14ac:dyDescent="0.3">
      <c r="A2086" s="51">
        <v>44089</v>
      </c>
      <c r="B2086">
        <f>SUMIFS(user_list!O:O,user_list!F:F,"&lt;="&amp;A2086,user_list!G:G,"&gt;="&amp;A2086)</f>
        <v>0.5317021637382463</v>
      </c>
      <c r="C2086">
        <f>SUMIFS(user_list!P:P,user_list!F:F,"&lt;="&amp;A2086,user_list!G:G,"&gt;="&amp;A2086)</f>
        <v>1.6703880544086729</v>
      </c>
      <c r="D2086">
        <f>SUMIFS(user_list!O:O,user_list!F:F,"&lt;="&amp;A2086,user_list!G:G,"&gt;="&amp;A2086,user_list!I:I,days!G2086)+SUMIFS(user_list!O:O,user_list!F:F,"&lt;="&amp;A2086,user_list!G:G,"&gt;="&amp;A2086,user_list!I:I,days!G2086-1)</f>
        <v>0.32141891891891894</v>
      </c>
      <c r="E2086" s="26">
        <f>COUNTIF(user_list!G:G,A2086)</f>
        <v>1</v>
      </c>
      <c r="F2086" s="48">
        <f t="shared" si="64"/>
        <v>9</v>
      </c>
      <c r="G2086" s="48">
        <f t="shared" si="65"/>
        <v>2020</v>
      </c>
    </row>
    <row r="2087" spans="1:7" x14ac:dyDescent="0.3">
      <c r="A2087" s="51">
        <v>44090</v>
      </c>
      <c r="B2087">
        <f>SUMIFS(user_list!O:O,user_list!F:F,"&lt;="&amp;A2087,user_list!G:G,"&gt;="&amp;A2087)</f>
        <v>1.5246882748493571</v>
      </c>
      <c r="C2087">
        <f>SUMIFS(user_list!P:P,user_list!F:F,"&lt;="&amp;A2087,user_list!G:G,"&gt;="&amp;A2087)</f>
        <v>4.1703880544086731</v>
      </c>
      <c r="D2087">
        <f>SUMIFS(user_list!O:O,user_list!F:F,"&lt;="&amp;A2087,user_list!G:G,"&gt;="&amp;A2087,user_list!I:I,days!G2087)+SUMIFS(user_list!O:O,user_list!F:F,"&lt;="&amp;A2087,user_list!G:G,"&gt;="&amp;A2087,user_list!I:I,days!G2087-1)</f>
        <v>1.3144050300300298</v>
      </c>
      <c r="E2087" s="26">
        <f>COUNTIF(user_list!G:G,A2087)</f>
        <v>1</v>
      </c>
      <c r="F2087" s="48">
        <f t="shared" si="64"/>
        <v>9</v>
      </c>
      <c r="G2087" s="48">
        <f t="shared" si="65"/>
        <v>2020</v>
      </c>
    </row>
    <row r="2088" spans="1:7" x14ac:dyDescent="0.3">
      <c r="A2088" s="51">
        <v>44091</v>
      </c>
      <c r="B2088">
        <f>SUMIFS(user_list!O:O,user_list!F:F,"&lt;="&amp;A2088,user_list!G:G,"&gt;="&amp;A2088)</f>
        <v>1.5057693559304381</v>
      </c>
      <c r="C2088">
        <f>SUMIFS(user_list!P:P,user_list!F:F,"&lt;="&amp;A2088,user_list!G:G,"&gt;="&amp;A2088)</f>
        <v>3.8460637300843485</v>
      </c>
      <c r="D2088">
        <f>SUMIFS(user_list!O:O,user_list!F:F,"&lt;="&amp;A2088,user_list!G:G,"&gt;="&amp;A2088,user_list!I:I,days!G2088)+SUMIFS(user_list!O:O,user_list!F:F,"&lt;="&amp;A2088,user_list!G:G,"&gt;="&amp;A2088,user_list!I:I,days!G2088-1)</f>
        <v>1.2954861111111109</v>
      </c>
      <c r="E2088" s="26">
        <f>COUNTIF(user_list!G:G,A2088)</f>
        <v>0</v>
      </c>
      <c r="F2088" s="48">
        <f t="shared" si="64"/>
        <v>9</v>
      </c>
      <c r="G2088" s="48">
        <f t="shared" si="65"/>
        <v>2020</v>
      </c>
    </row>
    <row r="2089" spans="1:7" x14ac:dyDescent="0.3">
      <c r="A2089" s="51">
        <v>44092</v>
      </c>
      <c r="B2089">
        <f>SUMIFS(user_list!O:O,user_list!F:F,"&lt;="&amp;A2089,user_list!G:G,"&gt;="&amp;A2089)</f>
        <v>1.7457693559304381</v>
      </c>
      <c r="C2089">
        <f>SUMIFS(user_list!P:P,user_list!F:F,"&lt;="&amp;A2089,user_list!G:G,"&gt;="&amp;A2089)</f>
        <v>5.0460637300843487</v>
      </c>
      <c r="D2089">
        <f>SUMIFS(user_list!O:O,user_list!F:F,"&lt;="&amp;A2089,user_list!G:G,"&gt;="&amp;A2089,user_list!I:I,days!G2089)+SUMIFS(user_list!O:O,user_list!F:F,"&lt;="&amp;A2089,user_list!G:G,"&gt;="&amp;A2089,user_list!I:I,days!G2089-1)</f>
        <v>1.5354861111111109</v>
      </c>
      <c r="E2089" s="26">
        <f>COUNTIF(user_list!G:G,A2089)</f>
        <v>0</v>
      </c>
      <c r="F2089" s="48">
        <f t="shared" si="64"/>
        <v>9</v>
      </c>
      <c r="G2089" s="48">
        <f t="shared" si="65"/>
        <v>2020</v>
      </c>
    </row>
    <row r="2090" spans="1:7" x14ac:dyDescent="0.3">
      <c r="A2090" s="51">
        <v>44093</v>
      </c>
      <c r="B2090">
        <f>SUMIFS(user_list!O:O,user_list!F:F,"&lt;="&amp;A2090,user_list!G:G,"&gt;="&amp;A2090)</f>
        <v>2.7771026892637711</v>
      </c>
      <c r="C2090">
        <f>SUMIFS(user_list!P:P,user_list!F:F,"&lt;="&amp;A2090,user_list!G:G,"&gt;="&amp;A2090)</f>
        <v>7.6460637300843484</v>
      </c>
      <c r="D2090">
        <f>SUMIFS(user_list!O:O,user_list!F:F,"&lt;="&amp;A2090,user_list!G:G,"&gt;="&amp;A2090,user_list!I:I,days!G2090)+SUMIFS(user_list!O:O,user_list!F:F,"&lt;="&amp;A2090,user_list!G:G,"&gt;="&amp;A2090,user_list!I:I,days!G2090-1)</f>
        <v>2.5668194444444437</v>
      </c>
      <c r="E2090" s="26">
        <f>COUNTIF(user_list!G:G,A2090)</f>
        <v>1</v>
      </c>
      <c r="F2090" s="48">
        <f t="shared" si="64"/>
        <v>9</v>
      </c>
      <c r="G2090" s="48">
        <f t="shared" si="65"/>
        <v>2020</v>
      </c>
    </row>
    <row r="2091" spans="1:7" x14ac:dyDescent="0.3">
      <c r="A2091" s="51">
        <v>44094</v>
      </c>
      <c r="B2091">
        <f>SUMIFS(user_list!O:O,user_list!F:F,"&lt;="&amp;A2091,user_list!G:G,"&gt;="&amp;A2091)</f>
        <v>1.4816165781526602</v>
      </c>
      <c r="C2091">
        <f>SUMIFS(user_list!P:P,user_list!F:F,"&lt;="&amp;A2091,user_list!G:G,"&gt;="&amp;A2091)</f>
        <v>4.3960637300843484</v>
      </c>
      <c r="D2091">
        <f>SUMIFS(user_list!O:O,user_list!F:F,"&lt;="&amp;A2091,user_list!G:G,"&gt;="&amp;A2091,user_list!I:I,days!G2091)+SUMIFS(user_list!O:O,user_list!F:F,"&lt;="&amp;A2091,user_list!G:G,"&gt;="&amp;A2091,user_list!I:I,days!G2091-1)</f>
        <v>1.271333333333333</v>
      </c>
      <c r="E2091" s="26">
        <f>COUNTIF(user_list!G:G,A2091)</f>
        <v>0</v>
      </c>
      <c r="F2091" s="48">
        <f t="shared" si="64"/>
        <v>9</v>
      </c>
      <c r="G2091" s="48">
        <f t="shared" si="65"/>
        <v>2020</v>
      </c>
    </row>
    <row r="2092" spans="1:7" x14ac:dyDescent="0.3">
      <c r="A2092" s="51">
        <v>44095</v>
      </c>
      <c r="B2092">
        <f>SUMIFS(user_list!O:O,user_list!F:F,"&lt;="&amp;A2092,user_list!G:G,"&gt;="&amp;A2092)</f>
        <v>1.4816165781526602</v>
      </c>
      <c r="C2092">
        <f>SUMIFS(user_list!P:P,user_list!F:F,"&lt;="&amp;A2092,user_list!G:G,"&gt;="&amp;A2092)</f>
        <v>4.3960637300843484</v>
      </c>
      <c r="D2092">
        <f>SUMIFS(user_list!O:O,user_list!F:F,"&lt;="&amp;A2092,user_list!G:G,"&gt;="&amp;A2092,user_list!I:I,days!G2092)+SUMIFS(user_list!O:O,user_list!F:F,"&lt;="&amp;A2092,user_list!G:G,"&gt;="&amp;A2092,user_list!I:I,days!G2092-1)</f>
        <v>1.271333333333333</v>
      </c>
      <c r="E2092" s="26">
        <f>COUNTIF(user_list!G:G,A2092)</f>
        <v>0</v>
      </c>
      <c r="F2092" s="48">
        <f t="shared" si="64"/>
        <v>9</v>
      </c>
      <c r="G2092" s="48">
        <f t="shared" si="65"/>
        <v>2020</v>
      </c>
    </row>
    <row r="2093" spans="1:7" x14ac:dyDescent="0.3">
      <c r="A2093" s="51">
        <v>44096</v>
      </c>
      <c r="B2093">
        <f>SUMIFS(user_list!O:O,user_list!F:F,"&lt;="&amp;A2093,user_list!G:G,"&gt;="&amp;A2093)</f>
        <v>1.4816165781526602</v>
      </c>
      <c r="C2093">
        <f>SUMIFS(user_list!P:P,user_list!F:F,"&lt;="&amp;A2093,user_list!G:G,"&gt;="&amp;A2093)</f>
        <v>4.3960637300843484</v>
      </c>
      <c r="D2093">
        <f>SUMIFS(user_list!O:O,user_list!F:F,"&lt;="&amp;A2093,user_list!G:G,"&gt;="&amp;A2093,user_list!I:I,days!G2093)+SUMIFS(user_list!O:O,user_list!F:F,"&lt;="&amp;A2093,user_list!G:G,"&gt;="&amp;A2093,user_list!I:I,days!G2093-1)</f>
        <v>1.271333333333333</v>
      </c>
      <c r="E2093" s="26">
        <f>COUNTIF(user_list!G:G,A2093)</f>
        <v>1</v>
      </c>
      <c r="F2093" s="48">
        <f t="shared" si="64"/>
        <v>9</v>
      </c>
      <c r="G2093" s="48">
        <f t="shared" si="65"/>
        <v>2020</v>
      </c>
    </row>
    <row r="2094" spans="1:7" x14ac:dyDescent="0.3">
      <c r="A2094" s="51">
        <v>44097</v>
      </c>
      <c r="B2094">
        <f>SUMIFS(user_list!O:O,user_list!F:F,"&lt;="&amp;A2094,user_list!G:G,"&gt;="&amp;A2094)</f>
        <v>2.3832832448193271</v>
      </c>
      <c r="C2094">
        <f>SUMIFS(user_list!P:P,user_list!F:F,"&lt;="&amp;A2094,user_list!G:G,"&gt;="&amp;A2094)</f>
        <v>6.1960637300843491</v>
      </c>
      <c r="D2094">
        <f>SUMIFS(user_list!O:O,user_list!F:F,"&lt;="&amp;A2094,user_list!G:G,"&gt;="&amp;A2094,user_list!I:I,days!G2094)+SUMIFS(user_list!O:O,user_list!F:F,"&lt;="&amp;A2094,user_list!G:G,"&gt;="&amp;A2094,user_list!I:I,days!G2094-1)</f>
        <v>2.173</v>
      </c>
      <c r="E2094" s="26">
        <f>COUNTIF(user_list!G:G,A2094)</f>
        <v>1</v>
      </c>
      <c r="F2094" s="48">
        <f t="shared" si="64"/>
        <v>9</v>
      </c>
      <c r="G2094" s="48">
        <f t="shared" si="65"/>
        <v>2020</v>
      </c>
    </row>
    <row r="2095" spans="1:7" x14ac:dyDescent="0.3">
      <c r="A2095" s="51">
        <v>44098</v>
      </c>
      <c r="B2095">
        <f>SUMIFS(user_list!O:O,user_list!F:F,"&lt;="&amp;A2095,user_list!G:G,"&gt;="&amp;A2095)</f>
        <v>5.3861165781526621</v>
      </c>
      <c r="C2095">
        <f>SUMIFS(user_list!P:P,user_list!F:F,"&lt;="&amp;A2095,user_list!G:G,"&gt;="&amp;A2095)</f>
        <v>9.3960637300843501</v>
      </c>
      <c r="D2095">
        <f>SUMIFS(user_list!O:O,user_list!F:F,"&lt;="&amp;A2095,user_list!G:G,"&gt;="&amp;A2095,user_list!I:I,days!G2095)+SUMIFS(user_list!O:O,user_list!F:F,"&lt;="&amp;A2095,user_list!G:G,"&gt;="&amp;A2095,user_list!I:I,days!G2095-1)</f>
        <v>5.1758333333333342</v>
      </c>
      <c r="E2095" s="26">
        <f>COUNTIF(user_list!G:G,A2095)</f>
        <v>5</v>
      </c>
      <c r="F2095" s="48">
        <f t="shared" si="64"/>
        <v>9</v>
      </c>
      <c r="G2095" s="48">
        <f t="shared" si="65"/>
        <v>2020</v>
      </c>
    </row>
    <row r="2096" spans="1:7" x14ac:dyDescent="0.3">
      <c r="A2096" s="51">
        <v>44099</v>
      </c>
      <c r="B2096">
        <f>SUMIFS(user_list!O:O,user_list!F:F,"&lt;="&amp;A2096,user_list!G:G,"&gt;="&amp;A2096)</f>
        <v>2.5744499114859947</v>
      </c>
      <c r="C2096">
        <f>SUMIFS(user_list!P:P,user_list!F:F,"&lt;="&amp;A2096,user_list!G:G,"&gt;="&amp;A2096)</f>
        <v>7.3960637300843484</v>
      </c>
      <c r="D2096">
        <f>SUMIFS(user_list!O:O,user_list!F:F,"&lt;="&amp;A2096,user_list!G:G,"&gt;="&amp;A2096,user_list!I:I,days!G2096)+SUMIFS(user_list!O:O,user_list!F:F,"&lt;="&amp;A2096,user_list!G:G,"&gt;="&amp;A2096,user_list!I:I,days!G2096-1)</f>
        <v>2.3641666666666672</v>
      </c>
      <c r="E2096" s="26">
        <f>COUNTIF(user_list!G:G,A2096)</f>
        <v>0</v>
      </c>
      <c r="F2096" s="48">
        <f t="shared" si="64"/>
        <v>9</v>
      </c>
      <c r="G2096" s="48">
        <f t="shared" si="65"/>
        <v>2020</v>
      </c>
    </row>
    <row r="2097" spans="1:7" x14ac:dyDescent="0.3">
      <c r="A2097" s="51">
        <v>44100</v>
      </c>
      <c r="B2097">
        <f>SUMIFS(user_list!O:O,user_list!F:F,"&lt;="&amp;A2097,user_list!G:G,"&gt;="&amp;A2097)</f>
        <v>2.5744499114859947</v>
      </c>
      <c r="C2097">
        <f>SUMIFS(user_list!P:P,user_list!F:F,"&lt;="&amp;A2097,user_list!G:G,"&gt;="&amp;A2097)</f>
        <v>7.3960637300843484</v>
      </c>
      <c r="D2097">
        <f>SUMIFS(user_list!O:O,user_list!F:F,"&lt;="&amp;A2097,user_list!G:G,"&gt;="&amp;A2097,user_list!I:I,days!G2097)+SUMIFS(user_list!O:O,user_list!F:F,"&lt;="&amp;A2097,user_list!G:G,"&gt;="&amp;A2097,user_list!I:I,days!G2097-1)</f>
        <v>2.3641666666666672</v>
      </c>
      <c r="E2097" s="26">
        <f>COUNTIF(user_list!G:G,A2097)</f>
        <v>0</v>
      </c>
      <c r="F2097" s="48">
        <f t="shared" si="64"/>
        <v>9</v>
      </c>
      <c r="G2097" s="48">
        <f t="shared" si="65"/>
        <v>2020</v>
      </c>
    </row>
    <row r="2098" spans="1:7" x14ac:dyDescent="0.3">
      <c r="A2098" s="51">
        <v>44101</v>
      </c>
      <c r="B2098">
        <f>SUMIFS(user_list!O:O,user_list!F:F,"&lt;="&amp;A2098,user_list!G:G,"&gt;="&amp;A2098)</f>
        <v>2.5744499114859947</v>
      </c>
      <c r="C2098">
        <f>SUMIFS(user_list!P:P,user_list!F:F,"&lt;="&amp;A2098,user_list!G:G,"&gt;="&amp;A2098)</f>
        <v>7.3960637300843484</v>
      </c>
      <c r="D2098">
        <f>SUMIFS(user_list!O:O,user_list!F:F,"&lt;="&amp;A2098,user_list!G:G,"&gt;="&amp;A2098,user_list!I:I,days!G2098)+SUMIFS(user_list!O:O,user_list!F:F,"&lt;="&amp;A2098,user_list!G:G,"&gt;="&amp;A2098,user_list!I:I,days!G2098-1)</f>
        <v>2.3641666666666672</v>
      </c>
      <c r="E2098" s="26">
        <f>COUNTIF(user_list!G:G,A2098)</f>
        <v>0</v>
      </c>
      <c r="F2098" s="48">
        <f t="shared" si="64"/>
        <v>9</v>
      </c>
      <c r="G2098" s="48">
        <f t="shared" si="65"/>
        <v>2020</v>
      </c>
    </row>
    <row r="2099" spans="1:7" x14ac:dyDescent="0.3">
      <c r="A2099" s="51">
        <v>44102</v>
      </c>
      <c r="B2099">
        <f>SUMIFS(user_list!O:O,user_list!F:F,"&lt;="&amp;A2099,user_list!G:G,"&gt;="&amp;A2099)</f>
        <v>2.5744499114859947</v>
      </c>
      <c r="C2099">
        <f>SUMIFS(user_list!P:P,user_list!F:F,"&lt;="&amp;A2099,user_list!G:G,"&gt;="&amp;A2099)</f>
        <v>7.3960637300843484</v>
      </c>
      <c r="D2099">
        <f>SUMIFS(user_list!O:O,user_list!F:F,"&lt;="&amp;A2099,user_list!G:G,"&gt;="&amp;A2099,user_list!I:I,days!G2099)+SUMIFS(user_list!O:O,user_list!F:F,"&lt;="&amp;A2099,user_list!G:G,"&gt;="&amp;A2099,user_list!I:I,days!G2099-1)</f>
        <v>2.3641666666666672</v>
      </c>
      <c r="E2099" s="26">
        <f>COUNTIF(user_list!G:G,A2099)</f>
        <v>1</v>
      </c>
      <c r="F2099" s="48">
        <f t="shared" si="64"/>
        <v>9</v>
      </c>
      <c r="G2099" s="48">
        <f t="shared" si="65"/>
        <v>2020</v>
      </c>
    </row>
    <row r="2100" spans="1:7" x14ac:dyDescent="0.3">
      <c r="A2100" s="51">
        <v>44103</v>
      </c>
      <c r="B2100">
        <f>SUMIFS(user_list!O:O,user_list!F:F,"&lt;="&amp;A2100,user_list!G:G,"&gt;="&amp;A2100)</f>
        <v>2.9300054670415498</v>
      </c>
      <c r="C2100">
        <f>SUMIFS(user_list!P:P,user_list!F:F,"&lt;="&amp;A2100,user_list!G:G,"&gt;="&amp;A2100)</f>
        <v>6.6960637300843482</v>
      </c>
      <c r="D2100">
        <f>SUMIFS(user_list!O:O,user_list!F:F,"&lt;="&amp;A2100,user_list!G:G,"&gt;="&amp;A2100,user_list!I:I,days!G2100)+SUMIFS(user_list!O:O,user_list!F:F,"&lt;="&amp;A2100,user_list!G:G,"&gt;="&amp;A2100,user_list!I:I,days!G2100-1)</f>
        <v>2.7197222222222228</v>
      </c>
      <c r="E2100" s="26">
        <f>COUNTIF(user_list!G:G,A2100)</f>
        <v>1</v>
      </c>
      <c r="F2100" s="48">
        <f t="shared" si="64"/>
        <v>9</v>
      </c>
      <c r="G2100" s="48">
        <f t="shared" si="65"/>
        <v>2020</v>
      </c>
    </row>
    <row r="2101" spans="1:7" x14ac:dyDescent="0.3">
      <c r="A2101" s="51">
        <v>44104</v>
      </c>
      <c r="B2101">
        <f>SUMIFS(user_list!O:O,user_list!F:F,"&lt;="&amp;A2101,user_list!G:G,"&gt;="&amp;A2101)</f>
        <v>3.1572276892637721</v>
      </c>
      <c r="C2101">
        <f>SUMIFS(user_list!P:P,user_list!F:F,"&lt;="&amp;A2101,user_list!G:G,"&gt;="&amp;A2101)</f>
        <v>9.0960637300843494</v>
      </c>
      <c r="D2101">
        <f>SUMIFS(user_list!O:O,user_list!F:F,"&lt;="&amp;A2101,user_list!G:G,"&gt;="&amp;A2101,user_list!I:I,days!G2101)+SUMIFS(user_list!O:O,user_list!F:F,"&lt;="&amp;A2101,user_list!G:G,"&gt;="&amp;A2101,user_list!I:I,days!G2101-1)</f>
        <v>2.946944444444445</v>
      </c>
      <c r="E2101" s="26">
        <f>COUNTIF(user_list!G:G,A2101)</f>
        <v>2</v>
      </c>
      <c r="F2101" s="48">
        <f t="shared" si="64"/>
        <v>9</v>
      </c>
      <c r="G2101" s="48">
        <f t="shared" si="65"/>
        <v>2020</v>
      </c>
    </row>
    <row r="2102" spans="1:7" x14ac:dyDescent="0.3">
      <c r="A2102" s="51">
        <v>44105</v>
      </c>
      <c r="B2102">
        <f>SUMIFS(user_list!O:O,user_list!F:F,"&lt;="&amp;A2102,user_list!G:G,"&gt;="&amp;A2102)</f>
        <v>1.9083388003748829</v>
      </c>
      <c r="C2102">
        <f>SUMIFS(user_list!P:P,user_list!F:F,"&lt;="&amp;A2102,user_list!G:G,"&gt;="&amp;A2102)</f>
        <v>5.0960637300843485</v>
      </c>
      <c r="D2102">
        <f>SUMIFS(user_list!O:O,user_list!F:F,"&lt;="&amp;A2102,user_list!G:G,"&gt;="&amp;A2102,user_list!I:I,days!G2102)+SUMIFS(user_list!O:O,user_list!F:F,"&lt;="&amp;A2102,user_list!G:G,"&gt;="&amp;A2102,user_list!I:I,days!G2102-1)</f>
        <v>1.6980555555555557</v>
      </c>
      <c r="E2102" s="26">
        <f>COUNTIF(user_list!G:G,A2102)</f>
        <v>0</v>
      </c>
      <c r="F2102" s="48">
        <f t="shared" si="64"/>
        <v>10</v>
      </c>
      <c r="G2102" s="48">
        <f t="shared" si="65"/>
        <v>2020</v>
      </c>
    </row>
    <row r="2103" spans="1:7" x14ac:dyDescent="0.3">
      <c r="A2103" s="51">
        <v>44106</v>
      </c>
      <c r="B2103">
        <f>SUMIFS(user_list!O:O,user_list!F:F,"&lt;="&amp;A2103,user_list!G:G,"&gt;="&amp;A2103)</f>
        <v>2.1305610225971052</v>
      </c>
      <c r="C2103">
        <f>SUMIFS(user_list!P:P,user_list!F:F,"&lt;="&amp;A2103,user_list!G:G,"&gt;="&amp;A2103)</f>
        <v>9.0960637300843494</v>
      </c>
      <c r="D2103">
        <f>SUMIFS(user_list!O:O,user_list!F:F,"&lt;="&amp;A2103,user_list!G:G,"&gt;="&amp;A2103,user_list!I:I,days!G2103)+SUMIFS(user_list!O:O,user_list!F:F,"&lt;="&amp;A2103,user_list!G:G,"&gt;="&amp;A2103,user_list!I:I,days!G2103-1)</f>
        <v>1.9202777777777778</v>
      </c>
      <c r="E2103" s="26">
        <f>COUNTIF(user_list!G:G,A2103)</f>
        <v>0</v>
      </c>
      <c r="F2103" s="48">
        <f t="shared" si="64"/>
        <v>10</v>
      </c>
      <c r="G2103" s="48">
        <f t="shared" si="65"/>
        <v>2020</v>
      </c>
    </row>
    <row r="2104" spans="1:7" x14ac:dyDescent="0.3">
      <c r="A2104" s="51">
        <v>44107</v>
      </c>
      <c r="B2104">
        <f>SUMIFS(user_list!O:O,user_list!F:F,"&lt;="&amp;A2104,user_list!G:G,"&gt;="&amp;A2104)</f>
        <v>2.1305610225971052</v>
      </c>
      <c r="C2104">
        <f>SUMIFS(user_list!P:P,user_list!F:F,"&lt;="&amp;A2104,user_list!G:G,"&gt;="&amp;A2104)</f>
        <v>9.0960637300843494</v>
      </c>
      <c r="D2104">
        <f>SUMIFS(user_list!O:O,user_list!F:F,"&lt;="&amp;A2104,user_list!G:G,"&gt;="&amp;A2104,user_list!I:I,days!G2104)+SUMIFS(user_list!O:O,user_list!F:F,"&lt;="&amp;A2104,user_list!G:G,"&gt;="&amp;A2104,user_list!I:I,days!G2104-1)</f>
        <v>1.9202777777777778</v>
      </c>
      <c r="E2104" s="26">
        <f>COUNTIF(user_list!G:G,A2104)</f>
        <v>1</v>
      </c>
      <c r="F2104" s="48">
        <f t="shared" si="64"/>
        <v>10</v>
      </c>
      <c r="G2104" s="48">
        <f t="shared" si="65"/>
        <v>2020</v>
      </c>
    </row>
    <row r="2105" spans="1:7" x14ac:dyDescent="0.3">
      <c r="A2105" s="51">
        <v>44108</v>
      </c>
      <c r="B2105">
        <f>SUMIFS(user_list!O:O,user_list!F:F,"&lt;="&amp;A2105,user_list!G:G,"&gt;="&amp;A2105)</f>
        <v>2.597076174112257</v>
      </c>
      <c r="C2105">
        <f>SUMIFS(user_list!P:P,user_list!F:F,"&lt;="&amp;A2105,user_list!G:G,"&gt;="&amp;A2105)</f>
        <v>10.205154639175259</v>
      </c>
      <c r="D2105">
        <f>SUMIFS(user_list!O:O,user_list!F:F,"&lt;="&amp;A2105,user_list!G:G,"&gt;="&amp;A2105,user_list!I:I,days!G2105)+SUMIFS(user_list!O:O,user_list!F:F,"&lt;="&amp;A2105,user_list!G:G,"&gt;="&amp;A2105,user_list!I:I,days!G2105-1)</f>
        <v>2.3936111111111114</v>
      </c>
      <c r="E2105" s="26">
        <f>COUNTIF(user_list!G:G,A2105)</f>
        <v>2</v>
      </c>
      <c r="F2105" s="48">
        <f t="shared" si="64"/>
        <v>10</v>
      </c>
      <c r="G2105" s="48">
        <f t="shared" si="65"/>
        <v>2020</v>
      </c>
    </row>
    <row r="2106" spans="1:7" x14ac:dyDescent="0.3">
      <c r="A2106" s="51">
        <v>44109</v>
      </c>
      <c r="B2106">
        <f>SUMIFS(user_list!O:O,user_list!F:F,"&lt;="&amp;A2106,user_list!G:G,"&gt;="&amp;A2106)</f>
        <v>1.7948539518900342</v>
      </c>
      <c r="C2106">
        <f>SUMIFS(user_list!P:P,user_list!F:F,"&lt;="&amp;A2106,user_list!G:G,"&gt;="&amp;A2106)</f>
        <v>4.8051546391752575</v>
      </c>
      <c r="D2106">
        <f>SUMIFS(user_list!O:O,user_list!F:F,"&lt;="&amp;A2106,user_list!G:G,"&gt;="&amp;A2106,user_list!I:I,days!G2106)+SUMIFS(user_list!O:O,user_list!F:F,"&lt;="&amp;A2106,user_list!G:G,"&gt;="&amp;A2106,user_list!I:I,days!G2106-1)</f>
        <v>1.0513888888888889</v>
      </c>
      <c r="E2106" s="26">
        <f>COUNTIF(user_list!G:G,A2106)</f>
        <v>0</v>
      </c>
      <c r="F2106" s="48">
        <f t="shared" si="64"/>
        <v>10</v>
      </c>
      <c r="G2106" s="48">
        <f t="shared" si="65"/>
        <v>2020</v>
      </c>
    </row>
    <row r="2107" spans="1:7" x14ac:dyDescent="0.3">
      <c r="A2107" s="51">
        <v>44110</v>
      </c>
      <c r="B2107">
        <f>SUMIFS(user_list!O:O,user_list!F:F,"&lt;="&amp;A2107,user_list!G:G,"&gt;="&amp;A2107)</f>
        <v>4.827353951890033</v>
      </c>
      <c r="C2107">
        <f>SUMIFS(user_list!P:P,user_list!F:F,"&lt;="&amp;A2107,user_list!G:G,"&gt;="&amp;A2107)</f>
        <v>10.805154639175258</v>
      </c>
      <c r="D2107">
        <f>SUMIFS(user_list!O:O,user_list!F:F,"&lt;="&amp;A2107,user_list!G:G,"&gt;="&amp;A2107,user_list!I:I,days!G2107)+SUMIFS(user_list!O:O,user_list!F:F,"&lt;="&amp;A2107,user_list!G:G,"&gt;="&amp;A2107,user_list!I:I,days!G2107-1)</f>
        <v>1.0513888888888889</v>
      </c>
      <c r="E2107" s="26">
        <f>COUNTIF(user_list!G:G,A2107)</f>
        <v>3</v>
      </c>
      <c r="F2107" s="48">
        <f t="shared" si="64"/>
        <v>10</v>
      </c>
      <c r="G2107" s="48">
        <f t="shared" si="65"/>
        <v>2020</v>
      </c>
    </row>
    <row r="2108" spans="1:7" x14ac:dyDescent="0.3">
      <c r="A2108" s="51">
        <v>44111</v>
      </c>
      <c r="B2108">
        <f>SUMIFS(user_list!O:O,user_list!F:F,"&lt;="&amp;A2108,user_list!G:G,"&gt;="&amp;A2108)</f>
        <v>2.5081872852233675</v>
      </c>
      <c r="C2108">
        <f>SUMIFS(user_list!P:P,user_list!F:F,"&lt;="&amp;A2108,user_list!G:G,"&gt;="&amp;A2108)</f>
        <v>6.8051546391752575</v>
      </c>
      <c r="D2108">
        <f>SUMIFS(user_list!O:O,user_list!F:F,"&lt;="&amp;A2108,user_list!G:G,"&gt;="&amp;A2108,user_list!I:I,days!G2108)+SUMIFS(user_list!O:O,user_list!F:F,"&lt;="&amp;A2108,user_list!G:G,"&gt;="&amp;A2108,user_list!I:I,days!G2108-1)</f>
        <v>1.0513888888888889</v>
      </c>
      <c r="E2108" s="26">
        <f>COUNTIF(user_list!G:G,A2108)</f>
        <v>1</v>
      </c>
      <c r="F2108" s="48">
        <f t="shared" si="64"/>
        <v>10</v>
      </c>
      <c r="G2108" s="48">
        <f t="shared" si="65"/>
        <v>2020</v>
      </c>
    </row>
    <row r="2109" spans="1:7" x14ac:dyDescent="0.3">
      <c r="A2109" s="51">
        <v>44112</v>
      </c>
      <c r="B2109">
        <f>SUMIFS(user_list!O:O,user_list!F:F,"&lt;="&amp;A2109,user_list!G:G,"&gt;="&amp;A2109)</f>
        <v>1.3192983963344789</v>
      </c>
      <c r="C2109">
        <f>SUMIFS(user_list!P:P,user_list!F:F,"&lt;="&amp;A2109,user_list!G:G,"&gt;="&amp;A2109)</f>
        <v>4.8051546391752575</v>
      </c>
      <c r="D2109">
        <f>SUMIFS(user_list!O:O,user_list!F:F,"&lt;="&amp;A2109,user_list!G:G,"&gt;="&amp;A2109,user_list!I:I,days!G2109)+SUMIFS(user_list!O:O,user_list!F:F,"&lt;="&amp;A2109,user_list!G:G,"&gt;="&amp;A2109,user_list!I:I,days!G2109-1)</f>
        <v>1.1158333333333335</v>
      </c>
      <c r="E2109" s="26">
        <f>COUNTIF(user_list!G:G,A2109)</f>
        <v>3</v>
      </c>
      <c r="F2109" s="48">
        <f t="shared" si="64"/>
        <v>10</v>
      </c>
      <c r="G2109" s="48">
        <f t="shared" si="65"/>
        <v>2020</v>
      </c>
    </row>
    <row r="2110" spans="1:7" x14ac:dyDescent="0.3">
      <c r="A2110" s="51">
        <v>44113</v>
      </c>
      <c r="B2110">
        <f>SUMIFS(user_list!O:O,user_list!F:F,"&lt;="&amp;A2110,user_list!G:G,"&gt;="&amp;A2110)</f>
        <v>0.6767983963344788</v>
      </c>
      <c r="C2110">
        <f>SUMIFS(user_list!P:P,user_list!F:F,"&lt;="&amp;A2110,user_list!G:G,"&gt;="&amp;A2110)</f>
        <v>1.7051546391752577</v>
      </c>
      <c r="D2110">
        <f>SUMIFS(user_list!O:O,user_list!F:F,"&lt;="&amp;A2110,user_list!G:G,"&gt;="&amp;A2110,user_list!I:I,days!G2110)+SUMIFS(user_list!O:O,user_list!F:F,"&lt;="&amp;A2110,user_list!G:G,"&gt;="&amp;A2110,user_list!I:I,days!G2110-1)</f>
        <v>0.47333333333333327</v>
      </c>
      <c r="E2110" s="26">
        <f>COUNTIF(user_list!G:G,A2110)</f>
        <v>0</v>
      </c>
      <c r="F2110" s="48">
        <f t="shared" si="64"/>
        <v>10</v>
      </c>
      <c r="G2110" s="48">
        <f t="shared" si="65"/>
        <v>2020</v>
      </c>
    </row>
    <row r="2111" spans="1:7" x14ac:dyDescent="0.3">
      <c r="A2111" s="51">
        <v>44114</v>
      </c>
      <c r="B2111">
        <f>SUMIFS(user_list!O:O,user_list!F:F,"&lt;="&amp;A2111,user_list!G:G,"&gt;="&amp;A2111)</f>
        <v>0.6767983963344788</v>
      </c>
      <c r="C2111">
        <f>SUMIFS(user_list!P:P,user_list!F:F,"&lt;="&amp;A2111,user_list!G:G,"&gt;="&amp;A2111)</f>
        <v>1.7051546391752577</v>
      </c>
      <c r="D2111">
        <f>SUMIFS(user_list!O:O,user_list!F:F,"&lt;="&amp;A2111,user_list!G:G,"&gt;="&amp;A2111,user_list!I:I,days!G2111)+SUMIFS(user_list!O:O,user_list!F:F,"&lt;="&amp;A2111,user_list!G:G,"&gt;="&amp;A2111,user_list!I:I,days!G2111-1)</f>
        <v>0.47333333333333327</v>
      </c>
      <c r="E2111" s="26">
        <f>COUNTIF(user_list!G:G,A2111)</f>
        <v>0</v>
      </c>
      <c r="F2111" s="48">
        <f t="shared" si="64"/>
        <v>10</v>
      </c>
      <c r="G2111" s="48">
        <f t="shared" si="65"/>
        <v>2020</v>
      </c>
    </row>
    <row r="2112" spans="1:7" x14ac:dyDescent="0.3">
      <c r="A2112" s="51">
        <v>44115</v>
      </c>
      <c r="B2112">
        <f>SUMIFS(user_list!O:O,user_list!F:F,"&lt;="&amp;A2112,user_list!G:G,"&gt;="&amp;A2112)</f>
        <v>0.6767983963344788</v>
      </c>
      <c r="C2112">
        <f>SUMIFS(user_list!P:P,user_list!F:F,"&lt;="&amp;A2112,user_list!G:G,"&gt;="&amp;A2112)</f>
        <v>1.7051546391752577</v>
      </c>
      <c r="D2112">
        <f>SUMIFS(user_list!O:O,user_list!F:F,"&lt;="&amp;A2112,user_list!G:G,"&gt;="&amp;A2112,user_list!I:I,days!G2112)+SUMIFS(user_list!O:O,user_list!F:F,"&lt;="&amp;A2112,user_list!G:G,"&gt;="&amp;A2112,user_list!I:I,days!G2112-1)</f>
        <v>0.47333333333333327</v>
      </c>
      <c r="E2112" s="26">
        <f>COUNTIF(user_list!G:G,A2112)</f>
        <v>0</v>
      </c>
      <c r="F2112" s="48">
        <f t="shared" si="64"/>
        <v>10</v>
      </c>
      <c r="G2112" s="48">
        <f t="shared" si="65"/>
        <v>2020</v>
      </c>
    </row>
    <row r="2113" spans="1:7" x14ac:dyDescent="0.3">
      <c r="A2113" s="51">
        <v>44116</v>
      </c>
      <c r="B2113">
        <f>SUMIFS(user_list!O:O,user_list!F:F,"&lt;="&amp;A2113,user_list!G:G,"&gt;="&amp;A2113)</f>
        <v>2.1767983963344788</v>
      </c>
      <c r="C2113">
        <f>SUMIFS(user_list!P:P,user_list!F:F,"&lt;="&amp;A2113,user_list!G:G,"&gt;="&amp;A2113)</f>
        <v>2.7051546391752579</v>
      </c>
      <c r="D2113">
        <f>SUMIFS(user_list!O:O,user_list!F:F,"&lt;="&amp;A2113,user_list!G:G,"&gt;="&amp;A2113,user_list!I:I,days!G2113)+SUMIFS(user_list!O:O,user_list!F:F,"&lt;="&amp;A2113,user_list!G:G,"&gt;="&amp;A2113,user_list!I:I,days!G2113-1)</f>
        <v>1.9733333333333332</v>
      </c>
      <c r="E2113" s="26">
        <f>COUNTIF(user_list!G:G,A2113)</f>
        <v>1</v>
      </c>
      <c r="F2113" s="48">
        <f t="shared" si="64"/>
        <v>10</v>
      </c>
      <c r="G2113" s="48">
        <f t="shared" si="65"/>
        <v>2020</v>
      </c>
    </row>
    <row r="2114" spans="1:7" x14ac:dyDescent="0.3">
      <c r="A2114" s="51">
        <v>44117</v>
      </c>
      <c r="B2114">
        <f>SUMIFS(user_list!O:O,user_list!F:F,"&lt;="&amp;A2114,user_list!G:G,"&gt;="&amp;A2114)</f>
        <v>0.6767983963344788</v>
      </c>
      <c r="C2114">
        <f>SUMIFS(user_list!P:P,user_list!F:F,"&lt;="&amp;A2114,user_list!G:G,"&gt;="&amp;A2114)</f>
        <v>1.7051546391752577</v>
      </c>
      <c r="D2114">
        <f>SUMIFS(user_list!O:O,user_list!F:F,"&lt;="&amp;A2114,user_list!G:G,"&gt;="&amp;A2114,user_list!I:I,days!G2114)+SUMIFS(user_list!O:O,user_list!F:F,"&lt;="&amp;A2114,user_list!G:G,"&gt;="&amp;A2114,user_list!I:I,days!G2114-1)</f>
        <v>0.47333333333333327</v>
      </c>
      <c r="E2114" s="26">
        <f>COUNTIF(user_list!G:G,A2114)</f>
        <v>1</v>
      </c>
      <c r="F2114" s="48">
        <f t="shared" ref="F2114:F2177" si="66">MONTH(A2114)</f>
        <v>10</v>
      </c>
      <c r="G2114" s="48">
        <f t="shared" ref="G2114:G2177" si="67">YEAR(A2114)</f>
        <v>2020</v>
      </c>
    </row>
    <row r="2115" spans="1:7" x14ac:dyDescent="0.3">
      <c r="A2115" s="51">
        <v>44118</v>
      </c>
      <c r="B2115">
        <f>SUMIFS(user_list!O:O,user_list!F:F,"&lt;="&amp;A2115,user_list!G:G,"&gt;="&amp;A2115)</f>
        <v>2.8047983963344789</v>
      </c>
      <c r="C2115">
        <f>SUMIFS(user_list!P:P,user_list!F:F,"&lt;="&amp;A2115,user_list!G:G,"&gt;="&amp;A2115)</f>
        <v>3.9051546391752576</v>
      </c>
      <c r="D2115">
        <f>SUMIFS(user_list!O:O,user_list!F:F,"&lt;="&amp;A2115,user_list!G:G,"&gt;="&amp;A2115,user_list!I:I,days!G2115)+SUMIFS(user_list!O:O,user_list!F:F,"&lt;="&amp;A2115,user_list!G:G,"&gt;="&amp;A2115,user_list!I:I,days!G2115-1)</f>
        <v>0.9846666666666668</v>
      </c>
      <c r="E2115" s="26">
        <f>COUNTIF(user_list!G:G,A2115)</f>
        <v>1</v>
      </c>
      <c r="F2115" s="48">
        <f t="shared" si="66"/>
        <v>10</v>
      </c>
      <c r="G2115" s="48">
        <f t="shared" si="67"/>
        <v>2020</v>
      </c>
    </row>
    <row r="2116" spans="1:7" x14ac:dyDescent="0.3">
      <c r="A2116" s="51">
        <v>44119</v>
      </c>
      <c r="B2116">
        <f>SUMIFS(user_list!O:O,user_list!F:F,"&lt;="&amp;A2116,user_list!G:G,"&gt;="&amp;A2116)</f>
        <v>1.1881317296678122</v>
      </c>
      <c r="C2116">
        <f>SUMIFS(user_list!P:P,user_list!F:F,"&lt;="&amp;A2116,user_list!G:G,"&gt;="&amp;A2116)</f>
        <v>2.9051546391752576</v>
      </c>
      <c r="D2116">
        <f>SUMIFS(user_list!O:O,user_list!F:F,"&lt;="&amp;A2116,user_list!G:G,"&gt;="&amp;A2116,user_list!I:I,days!G2116)+SUMIFS(user_list!O:O,user_list!F:F,"&lt;="&amp;A2116,user_list!G:G,"&gt;="&amp;A2116,user_list!I:I,days!G2116-1)</f>
        <v>0.9846666666666668</v>
      </c>
      <c r="E2116" s="26">
        <f>COUNTIF(user_list!G:G,A2116)</f>
        <v>0</v>
      </c>
      <c r="F2116" s="48">
        <f t="shared" si="66"/>
        <v>10</v>
      </c>
      <c r="G2116" s="48">
        <f t="shared" si="67"/>
        <v>2020</v>
      </c>
    </row>
    <row r="2117" spans="1:7" x14ac:dyDescent="0.3">
      <c r="A2117" s="51">
        <v>44120</v>
      </c>
      <c r="B2117">
        <f>SUMIFS(user_list!O:O,user_list!F:F,"&lt;="&amp;A2117,user_list!G:G,"&gt;="&amp;A2117)</f>
        <v>1.7820206185567011</v>
      </c>
      <c r="C2117">
        <f>SUMIFS(user_list!P:P,user_list!F:F,"&lt;="&amp;A2117,user_list!G:G,"&gt;="&amp;A2117)</f>
        <v>11.905154639175258</v>
      </c>
      <c r="D2117">
        <f>SUMIFS(user_list!O:O,user_list!F:F,"&lt;="&amp;A2117,user_list!G:G,"&gt;="&amp;A2117,user_list!I:I,days!G2117)+SUMIFS(user_list!O:O,user_list!F:F,"&lt;="&amp;A2117,user_list!G:G,"&gt;="&amp;A2117,user_list!I:I,days!G2117-1)</f>
        <v>1.2827222222222223</v>
      </c>
      <c r="E2117" s="26">
        <f>COUNTIF(user_list!G:G,A2117)</f>
        <v>9</v>
      </c>
      <c r="F2117" s="48">
        <f t="shared" si="66"/>
        <v>10</v>
      </c>
      <c r="G2117" s="48">
        <f t="shared" si="67"/>
        <v>2020</v>
      </c>
    </row>
    <row r="2118" spans="1:7" x14ac:dyDescent="0.3">
      <c r="A2118" s="51">
        <v>44121</v>
      </c>
      <c r="B2118">
        <f>SUMIFS(user_list!O:O,user_list!F:F,"&lt;="&amp;A2118,user_list!G:G,"&gt;="&amp;A2118)</f>
        <v>1.1881317296678122</v>
      </c>
      <c r="C2118">
        <f>SUMIFS(user_list!P:P,user_list!F:F,"&lt;="&amp;A2118,user_list!G:G,"&gt;="&amp;A2118)</f>
        <v>2.9051546391752576</v>
      </c>
      <c r="D2118">
        <f>SUMIFS(user_list!O:O,user_list!F:F,"&lt;="&amp;A2118,user_list!G:G,"&gt;="&amp;A2118,user_list!I:I,days!G2118)+SUMIFS(user_list!O:O,user_list!F:F,"&lt;="&amp;A2118,user_list!G:G,"&gt;="&amp;A2118,user_list!I:I,days!G2118-1)</f>
        <v>0.9846666666666668</v>
      </c>
      <c r="E2118" s="26">
        <f>COUNTIF(user_list!G:G,A2118)</f>
        <v>0</v>
      </c>
      <c r="F2118" s="48">
        <f t="shared" si="66"/>
        <v>10</v>
      </c>
      <c r="G2118" s="48">
        <f t="shared" si="67"/>
        <v>2020</v>
      </c>
    </row>
    <row r="2119" spans="1:7" x14ac:dyDescent="0.3">
      <c r="A2119" s="51">
        <v>44122</v>
      </c>
      <c r="B2119">
        <f>SUMIFS(user_list!O:O,user_list!F:F,"&lt;="&amp;A2119,user_list!G:G,"&gt;="&amp;A2119)</f>
        <v>1.1881317296678122</v>
      </c>
      <c r="C2119">
        <f>SUMIFS(user_list!P:P,user_list!F:F,"&lt;="&amp;A2119,user_list!G:G,"&gt;="&amp;A2119)</f>
        <v>2.9051546391752576</v>
      </c>
      <c r="D2119">
        <f>SUMIFS(user_list!O:O,user_list!F:F,"&lt;="&amp;A2119,user_list!G:G,"&gt;="&amp;A2119,user_list!I:I,days!G2119)+SUMIFS(user_list!O:O,user_list!F:F,"&lt;="&amp;A2119,user_list!G:G,"&gt;="&amp;A2119,user_list!I:I,days!G2119-1)</f>
        <v>0.9846666666666668</v>
      </c>
      <c r="E2119" s="26">
        <f>COUNTIF(user_list!G:G,A2119)</f>
        <v>1</v>
      </c>
      <c r="F2119" s="48">
        <f t="shared" si="66"/>
        <v>10</v>
      </c>
      <c r="G2119" s="48">
        <f t="shared" si="67"/>
        <v>2020</v>
      </c>
    </row>
    <row r="2120" spans="1:7" x14ac:dyDescent="0.3">
      <c r="A2120" s="51">
        <v>44123</v>
      </c>
      <c r="B2120">
        <f>SUMIFS(user_list!O:O,user_list!F:F,"&lt;="&amp;A2120,user_list!G:G,"&gt;="&amp;A2120)</f>
        <v>1.4034650630011454</v>
      </c>
      <c r="C2120">
        <f>SUMIFS(user_list!P:P,user_list!F:F,"&lt;="&amp;A2120,user_list!G:G,"&gt;="&amp;A2120)</f>
        <v>3.5051546391752577</v>
      </c>
      <c r="D2120">
        <f>SUMIFS(user_list!O:O,user_list!F:F,"&lt;="&amp;A2120,user_list!G:G,"&gt;="&amp;A2120,user_list!I:I,days!G2120)+SUMIFS(user_list!O:O,user_list!F:F,"&lt;="&amp;A2120,user_list!G:G,"&gt;="&amp;A2120,user_list!I:I,days!G2120-1)</f>
        <v>1.2</v>
      </c>
      <c r="E2120" s="26">
        <f>COUNTIF(user_list!G:G,A2120)</f>
        <v>0</v>
      </c>
      <c r="F2120" s="48">
        <f t="shared" si="66"/>
        <v>10</v>
      </c>
      <c r="G2120" s="48">
        <f t="shared" si="67"/>
        <v>2020</v>
      </c>
    </row>
    <row r="2121" spans="1:7" x14ac:dyDescent="0.3">
      <c r="A2121" s="51">
        <v>44124</v>
      </c>
      <c r="B2121">
        <f>SUMIFS(user_list!O:O,user_list!F:F,"&lt;="&amp;A2121,user_list!G:G,"&gt;="&amp;A2121)</f>
        <v>1.4034650630011454</v>
      </c>
      <c r="C2121">
        <f>SUMIFS(user_list!P:P,user_list!F:F,"&lt;="&amp;A2121,user_list!G:G,"&gt;="&amp;A2121)</f>
        <v>3.5051546391752577</v>
      </c>
      <c r="D2121">
        <f>SUMIFS(user_list!O:O,user_list!F:F,"&lt;="&amp;A2121,user_list!G:G,"&gt;="&amp;A2121,user_list!I:I,days!G2121)+SUMIFS(user_list!O:O,user_list!F:F,"&lt;="&amp;A2121,user_list!G:G,"&gt;="&amp;A2121,user_list!I:I,days!G2121-1)</f>
        <v>1.2</v>
      </c>
      <c r="E2121" s="26">
        <f>COUNTIF(user_list!G:G,A2121)</f>
        <v>0</v>
      </c>
      <c r="F2121" s="48">
        <f t="shared" si="66"/>
        <v>10</v>
      </c>
      <c r="G2121" s="48">
        <f t="shared" si="67"/>
        <v>2020</v>
      </c>
    </row>
    <row r="2122" spans="1:7" x14ac:dyDescent="0.3">
      <c r="A2122" s="51">
        <v>44125</v>
      </c>
      <c r="B2122">
        <f>SUMIFS(user_list!O:O,user_list!F:F,"&lt;="&amp;A2122,user_list!G:G,"&gt;="&amp;A2122)</f>
        <v>1.4034650630011454</v>
      </c>
      <c r="C2122">
        <f>SUMIFS(user_list!P:P,user_list!F:F,"&lt;="&amp;A2122,user_list!G:G,"&gt;="&amp;A2122)</f>
        <v>3.5051546391752577</v>
      </c>
      <c r="D2122">
        <f>SUMIFS(user_list!O:O,user_list!F:F,"&lt;="&amp;A2122,user_list!G:G,"&gt;="&amp;A2122,user_list!I:I,days!G2122)+SUMIFS(user_list!O:O,user_list!F:F,"&lt;="&amp;A2122,user_list!G:G,"&gt;="&amp;A2122,user_list!I:I,days!G2122-1)</f>
        <v>1.2</v>
      </c>
      <c r="E2122" s="26">
        <f>COUNTIF(user_list!G:G,A2122)</f>
        <v>0</v>
      </c>
      <c r="F2122" s="48">
        <f t="shared" si="66"/>
        <v>10</v>
      </c>
      <c r="G2122" s="48">
        <f t="shared" si="67"/>
        <v>2020</v>
      </c>
    </row>
    <row r="2123" spans="1:7" x14ac:dyDescent="0.3">
      <c r="A2123" s="51">
        <v>44126</v>
      </c>
      <c r="B2123">
        <f>SUMIFS(user_list!O:O,user_list!F:F,"&lt;="&amp;A2123,user_list!G:G,"&gt;="&amp;A2123)</f>
        <v>2.9147471142831969</v>
      </c>
      <c r="C2123">
        <f>SUMIFS(user_list!P:P,user_list!F:F,"&lt;="&amp;A2123,user_list!G:G,"&gt;="&amp;A2123)</f>
        <v>7.4282315622521811</v>
      </c>
      <c r="D2123">
        <f>SUMIFS(user_list!O:O,user_list!F:F,"&lt;="&amp;A2123,user_list!G:G,"&gt;="&amp;A2123,user_list!I:I,days!G2123)+SUMIFS(user_list!O:O,user_list!F:F,"&lt;="&amp;A2123,user_list!G:G,"&gt;="&amp;A2123,user_list!I:I,days!G2123-1)</f>
        <v>2.7112820512820512</v>
      </c>
      <c r="E2123" s="26">
        <f>COUNTIF(user_list!G:G,A2123)</f>
        <v>1</v>
      </c>
      <c r="F2123" s="48">
        <f t="shared" si="66"/>
        <v>10</v>
      </c>
      <c r="G2123" s="48">
        <f t="shared" si="67"/>
        <v>2020</v>
      </c>
    </row>
    <row r="2124" spans="1:7" x14ac:dyDescent="0.3">
      <c r="A2124" s="51">
        <v>44127</v>
      </c>
      <c r="B2124">
        <f>SUMIFS(user_list!O:O,user_list!F:F,"&lt;="&amp;A2124,user_list!G:G,"&gt;="&amp;A2124)</f>
        <v>2.0036360031720859</v>
      </c>
      <c r="C2124">
        <f>SUMIFS(user_list!P:P,user_list!F:F,"&lt;="&amp;A2124,user_list!G:G,"&gt;="&amp;A2124)</f>
        <v>5.0948982289188471</v>
      </c>
      <c r="D2124">
        <f>SUMIFS(user_list!O:O,user_list!F:F,"&lt;="&amp;A2124,user_list!G:G,"&gt;="&amp;A2124,user_list!I:I,days!G2124)+SUMIFS(user_list!O:O,user_list!F:F,"&lt;="&amp;A2124,user_list!G:G,"&gt;="&amp;A2124,user_list!I:I,days!G2124-1)</f>
        <v>1.5112820512820513</v>
      </c>
      <c r="E2124" s="26">
        <f>COUNTIF(user_list!G:G,A2124)</f>
        <v>1</v>
      </c>
      <c r="F2124" s="48">
        <f t="shared" si="66"/>
        <v>10</v>
      </c>
      <c r="G2124" s="48">
        <f t="shared" si="67"/>
        <v>2020</v>
      </c>
    </row>
    <row r="2125" spans="1:7" x14ac:dyDescent="0.3">
      <c r="A2125" s="51">
        <v>44128</v>
      </c>
      <c r="B2125">
        <f>SUMIFS(user_list!O:O,user_list!F:F,"&lt;="&amp;A2125,user_list!G:G,"&gt;="&amp;A2125)</f>
        <v>1.8001709401709403</v>
      </c>
      <c r="C2125">
        <f>SUMIFS(user_list!P:P,user_list!F:F,"&lt;="&amp;A2125,user_list!G:G,"&gt;="&amp;A2125)</f>
        <v>4.5897435897435894</v>
      </c>
      <c r="D2125">
        <f>SUMIFS(user_list!O:O,user_list!F:F,"&lt;="&amp;A2125,user_list!G:G,"&gt;="&amp;A2125,user_list!I:I,days!G2125)+SUMIFS(user_list!O:O,user_list!F:F,"&lt;="&amp;A2125,user_list!G:G,"&gt;="&amp;A2125,user_list!I:I,days!G2125-1)</f>
        <v>1.5112820512820513</v>
      </c>
      <c r="E2125" s="26">
        <f>COUNTIF(user_list!G:G,A2125)</f>
        <v>0</v>
      </c>
      <c r="F2125" s="48">
        <f t="shared" si="66"/>
        <v>10</v>
      </c>
      <c r="G2125" s="48">
        <f t="shared" si="67"/>
        <v>2020</v>
      </c>
    </row>
    <row r="2126" spans="1:7" x14ac:dyDescent="0.3">
      <c r="A2126" s="51">
        <v>44129</v>
      </c>
      <c r="B2126">
        <f>SUMIFS(user_list!O:O,user_list!F:F,"&lt;="&amp;A2126,user_list!G:G,"&gt;="&amp;A2126)</f>
        <v>1.8001709401709403</v>
      </c>
      <c r="C2126">
        <f>SUMIFS(user_list!P:P,user_list!F:F,"&lt;="&amp;A2126,user_list!G:G,"&gt;="&amp;A2126)</f>
        <v>4.5897435897435894</v>
      </c>
      <c r="D2126">
        <f>SUMIFS(user_list!O:O,user_list!F:F,"&lt;="&amp;A2126,user_list!G:G,"&gt;="&amp;A2126,user_list!I:I,days!G2126)+SUMIFS(user_list!O:O,user_list!F:F,"&lt;="&amp;A2126,user_list!G:G,"&gt;="&amp;A2126,user_list!I:I,days!G2126-1)</f>
        <v>1.5112820512820513</v>
      </c>
      <c r="E2126" s="26">
        <f>COUNTIF(user_list!G:G,A2126)</f>
        <v>2</v>
      </c>
      <c r="F2126" s="48">
        <f t="shared" si="66"/>
        <v>10</v>
      </c>
      <c r="G2126" s="48">
        <f t="shared" si="67"/>
        <v>2020</v>
      </c>
    </row>
    <row r="2127" spans="1:7" x14ac:dyDescent="0.3">
      <c r="A2127" s="51">
        <v>44130</v>
      </c>
      <c r="B2127">
        <f>SUMIFS(user_list!O:O,user_list!F:F,"&lt;="&amp;A2127,user_list!G:G,"&gt;="&amp;A2127)</f>
        <v>2.0279487179487181</v>
      </c>
      <c r="C2127">
        <f>SUMIFS(user_list!P:P,user_list!F:F,"&lt;="&amp;A2127,user_list!G:G,"&gt;="&amp;A2127)</f>
        <v>4.9230769230769234</v>
      </c>
      <c r="D2127">
        <f>SUMIFS(user_list!O:O,user_list!F:F,"&lt;="&amp;A2127,user_list!G:G,"&gt;="&amp;A2127,user_list!I:I,days!G2127)+SUMIFS(user_list!O:O,user_list!F:F,"&lt;="&amp;A2127,user_list!G:G,"&gt;="&amp;A2127,user_list!I:I,days!G2127-1)</f>
        <v>0.36128205128205132</v>
      </c>
      <c r="E2127" s="26">
        <f>COUNTIF(user_list!G:G,A2127)</f>
        <v>0</v>
      </c>
      <c r="F2127" s="48">
        <f t="shared" si="66"/>
        <v>10</v>
      </c>
      <c r="G2127" s="48">
        <f t="shared" si="67"/>
        <v>2020</v>
      </c>
    </row>
    <row r="2128" spans="1:7" x14ac:dyDescent="0.3">
      <c r="A2128" s="51">
        <v>44131</v>
      </c>
      <c r="B2128">
        <f>SUMIFS(user_list!O:O,user_list!F:F,"&lt;="&amp;A2128,user_list!G:G,"&gt;="&amp;A2128)</f>
        <v>2.0279487179487181</v>
      </c>
      <c r="C2128">
        <f>SUMIFS(user_list!P:P,user_list!F:F,"&lt;="&amp;A2128,user_list!G:G,"&gt;="&amp;A2128)</f>
        <v>4.9230769230769234</v>
      </c>
      <c r="D2128">
        <f>SUMIFS(user_list!O:O,user_list!F:F,"&lt;="&amp;A2128,user_list!G:G,"&gt;="&amp;A2128,user_list!I:I,days!G2128)+SUMIFS(user_list!O:O,user_list!F:F,"&lt;="&amp;A2128,user_list!G:G,"&gt;="&amp;A2128,user_list!I:I,days!G2128-1)</f>
        <v>0.36128205128205132</v>
      </c>
      <c r="E2128" s="26">
        <f>COUNTIF(user_list!G:G,A2128)</f>
        <v>0</v>
      </c>
      <c r="F2128" s="48">
        <f t="shared" si="66"/>
        <v>10</v>
      </c>
      <c r="G2128" s="48">
        <f t="shared" si="67"/>
        <v>2020</v>
      </c>
    </row>
    <row r="2129" spans="1:7" x14ac:dyDescent="0.3">
      <c r="A2129" s="51">
        <v>44132</v>
      </c>
      <c r="B2129">
        <f>SUMIFS(user_list!O:O,user_list!F:F,"&lt;="&amp;A2129,user_list!G:G,"&gt;="&amp;A2129)</f>
        <v>2.0279487179487181</v>
      </c>
      <c r="C2129">
        <f>SUMIFS(user_list!P:P,user_list!F:F,"&lt;="&amp;A2129,user_list!G:G,"&gt;="&amp;A2129)</f>
        <v>4.9230769230769234</v>
      </c>
      <c r="D2129">
        <f>SUMIFS(user_list!O:O,user_list!F:F,"&lt;="&amp;A2129,user_list!G:G,"&gt;="&amp;A2129,user_list!I:I,days!G2129)+SUMIFS(user_list!O:O,user_list!F:F,"&lt;="&amp;A2129,user_list!G:G,"&gt;="&amp;A2129,user_list!I:I,days!G2129-1)</f>
        <v>0.36128205128205132</v>
      </c>
      <c r="E2129" s="26">
        <f>COUNTIF(user_list!G:G,A2129)</f>
        <v>0</v>
      </c>
      <c r="F2129" s="48">
        <f t="shared" si="66"/>
        <v>10</v>
      </c>
      <c r="G2129" s="48">
        <f t="shared" si="67"/>
        <v>2020</v>
      </c>
    </row>
    <row r="2130" spans="1:7" x14ac:dyDescent="0.3">
      <c r="A2130" s="51">
        <v>44133</v>
      </c>
      <c r="B2130">
        <f>SUMIFS(user_list!O:O,user_list!F:F,"&lt;="&amp;A2130,user_list!G:G,"&gt;="&amp;A2130)</f>
        <v>3.6162820512820515</v>
      </c>
      <c r="C2130">
        <f>SUMIFS(user_list!P:P,user_list!F:F,"&lt;="&amp;A2130,user_list!G:G,"&gt;="&amp;A2130)</f>
        <v>5.9230769230769234</v>
      </c>
      <c r="D2130">
        <f>SUMIFS(user_list!O:O,user_list!F:F,"&lt;="&amp;A2130,user_list!G:G,"&gt;="&amp;A2130,user_list!I:I,days!G2130)+SUMIFS(user_list!O:O,user_list!F:F,"&lt;="&amp;A2130,user_list!G:G,"&gt;="&amp;A2130,user_list!I:I,days!G2130-1)</f>
        <v>1.9496153846153843</v>
      </c>
      <c r="E2130" s="26">
        <f>COUNTIF(user_list!G:G,A2130)</f>
        <v>1</v>
      </c>
      <c r="F2130" s="48">
        <f t="shared" si="66"/>
        <v>10</v>
      </c>
      <c r="G2130" s="48">
        <f t="shared" si="67"/>
        <v>2020</v>
      </c>
    </row>
    <row r="2131" spans="1:7" x14ac:dyDescent="0.3">
      <c r="A2131" s="51">
        <v>44134</v>
      </c>
      <c r="B2131">
        <f>SUMIFS(user_list!O:O,user_list!F:F,"&lt;="&amp;A2131,user_list!G:G,"&gt;="&amp;A2131)</f>
        <v>3.7456339031339034</v>
      </c>
      <c r="C2131">
        <f>SUMIFS(user_list!P:P,user_list!F:F,"&lt;="&amp;A2131,user_list!G:G,"&gt;="&amp;A2131)</f>
        <v>9.2564102564102555</v>
      </c>
      <c r="D2131">
        <f>SUMIFS(user_list!O:O,user_list!F:F,"&lt;="&amp;A2131,user_list!G:G,"&gt;="&amp;A2131,user_list!I:I,days!G2131)+SUMIFS(user_list!O:O,user_list!F:F,"&lt;="&amp;A2131,user_list!G:G,"&gt;="&amp;A2131,user_list!I:I,days!G2131-1)</f>
        <v>2.0789672364672365</v>
      </c>
      <c r="E2131" s="26">
        <f>COUNTIF(user_list!G:G,A2131)</f>
        <v>1</v>
      </c>
      <c r="F2131" s="48">
        <f t="shared" si="66"/>
        <v>10</v>
      </c>
      <c r="G2131" s="48">
        <f t="shared" si="67"/>
        <v>2020</v>
      </c>
    </row>
    <row r="2132" spans="1:7" x14ac:dyDescent="0.3">
      <c r="A2132" s="51">
        <v>44135</v>
      </c>
      <c r="B2132">
        <f>SUMIFS(user_list!O:O,user_list!F:F,"&lt;="&amp;A2132,user_list!G:G,"&gt;="&amp;A2132)</f>
        <v>2.0789672364672365</v>
      </c>
      <c r="C2132">
        <f>SUMIFS(user_list!P:P,user_list!F:F,"&lt;="&amp;A2132,user_list!G:G,"&gt;="&amp;A2132)</f>
        <v>5.2564102564102564</v>
      </c>
      <c r="D2132">
        <f>SUMIFS(user_list!O:O,user_list!F:F,"&lt;="&amp;A2132,user_list!G:G,"&gt;="&amp;A2132,user_list!I:I,days!G2132)+SUMIFS(user_list!O:O,user_list!F:F,"&lt;="&amp;A2132,user_list!G:G,"&gt;="&amp;A2132,user_list!I:I,days!G2132-1)</f>
        <v>2.0789672364672365</v>
      </c>
      <c r="E2132" s="26">
        <f>COUNTIF(user_list!G:G,A2132)</f>
        <v>0</v>
      </c>
      <c r="F2132" s="48">
        <f t="shared" si="66"/>
        <v>10</v>
      </c>
      <c r="G2132" s="48">
        <f t="shared" si="67"/>
        <v>2020</v>
      </c>
    </row>
    <row r="2133" spans="1:7" x14ac:dyDescent="0.3">
      <c r="A2133" s="51">
        <v>44136</v>
      </c>
      <c r="B2133">
        <f>SUMIFS(user_list!O:O,user_list!F:F,"&lt;="&amp;A2133,user_list!G:G,"&gt;="&amp;A2133)</f>
        <v>3.2623005698005691</v>
      </c>
      <c r="C2133">
        <f>SUMIFS(user_list!P:P,user_list!F:F,"&lt;="&amp;A2133,user_list!G:G,"&gt;="&amp;A2133)</f>
        <v>8.2564102564102555</v>
      </c>
      <c r="D2133">
        <f>SUMIFS(user_list!O:O,user_list!F:F,"&lt;="&amp;A2133,user_list!G:G,"&gt;="&amp;A2133,user_list!I:I,days!G2133)+SUMIFS(user_list!O:O,user_list!F:F,"&lt;="&amp;A2133,user_list!G:G,"&gt;="&amp;A2133,user_list!I:I,days!G2133-1)</f>
        <v>3.2623005698005691</v>
      </c>
      <c r="E2133" s="26">
        <f>COUNTIF(user_list!G:G,A2133)</f>
        <v>1</v>
      </c>
      <c r="F2133" s="48">
        <f t="shared" si="66"/>
        <v>11</v>
      </c>
      <c r="G2133" s="48">
        <f t="shared" si="67"/>
        <v>2020</v>
      </c>
    </row>
    <row r="2134" spans="1:7" x14ac:dyDescent="0.3">
      <c r="A2134" s="51">
        <v>44137</v>
      </c>
      <c r="B2134">
        <f>SUMIFS(user_list!O:O,user_list!F:F,"&lt;="&amp;A2134,user_list!G:G,"&gt;="&amp;A2134)</f>
        <v>1.5446153846153843</v>
      </c>
      <c r="C2134">
        <f>SUMIFS(user_list!P:P,user_list!F:F,"&lt;="&amp;A2134,user_list!G:G,"&gt;="&amp;A2134)</f>
        <v>3.9230769230769234</v>
      </c>
      <c r="D2134">
        <f>SUMIFS(user_list!O:O,user_list!F:F,"&lt;="&amp;A2134,user_list!G:G,"&gt;="&amp;A2134,user_list!I:I,days!G2134)+SUMIFS(user_list!O:O,user_list!F:F,"&lt;="&amp;A2134,user_list!G:G,"&gt;="&amp;A2134,user_list!I:I,days!G2134-1)</f>
        <v>1.5446153846153843</v>
      </c>
      <c r="E2134" s="26">
        <f>COUNTIF(user_list!G:G,A2134)</f>
        <v>0</v>
      </c>
      <c r="F2134" s="48">
        <f t="shared" si="66"/>
        <v>11</v>
      </c>
      <c r="G2134" s="48">
        <f t="shared" si="67"/>
        <v>2020</v>
      </c>
    </row>
    <row r="2135" spans="1:7" x14ac:dyDescent="0.3">
      <c r="A2135" s="51">
        <v>44138</v>
      </c>
      <c r="B2135">
        <f>SUMIFS(user_list!O:O,user_list!F:F,"&lt;="&amp;A2135,user_list!G:G,"&gt;="&amp;A2135)</f>
        <v>4.2089010989010989</v>
      </c>
      <c r="C2135">
        <f>SUMIFS(user_list!P:P,user_list!F:F,"&lt;="&amp;A2135,user_list!G:G,"&gt;="&amp;A2135)</f>
        <v>6.4945054945054945</v>
      </c>
      <c r="D2135">
        <f>SUMIFS(user_list!O:O,user_list!F:F,"&lt;="&amp;A2135,user_list!G:G,"&gt;="&amp;A2135,user_list!I:I,days!G2135)+SUMIFS(user_list!O:O,user_list!F:F,"&lt;="&amp;A2135,user_list!G:G,"&gt;="&amp;A2135,user_list!I:I,days!G2135-1)</f>
        <v>2.2255677655677655</v>
      </c>
      <c r="E2135" s="26">
        <f>COUNTIF(user_list!G:G,A2135)</f>
        <v>2</v>
      </c>
      <c r="F2135" s="48">
        <f t="shared" si="66"/>
        <v>11</v>
      </c>
      <c r="G2135" s="48">
        <f t="shared" si="67"/>
        <v>2020</v>
      </c>
    </row>
    <row r="2136" spans="1:7" x14ac:dyDescent="0.3">
      <c r="A2136" s="51">
        <v>44139</v>
      </c>
      <c r="B2136">
        <f>SUMIFS(user_list!O:O,user_list!F:F,"&lt;="&amp;A2136,user_list!G:G,"&gt;="&amp;A2136)</f>
        <v>1.8642857142857139</v>
      </c>
      <c r="C2136">
        <f>SUMIFS(user_list!P:P,user_list!F:F,"&lt;="&amp;A2136,user_list!G:G,"&gt;="&amp;A2136)</f>
        <v>4.5714285714285712</v>
      </c>
      <c r="D2136">
        <f>SUMIFS(user_list!O:O,user_list!F:F,"&lt;="&amp;A2136,user_list!G:G,"&gt;="&amp;A2136,user_list!I:I,days!G2136)+SUMIFS(user_list!O:O,user_list!F:F,"&lt;="&amp;A2136,user_list!G:G,"&gt;="&amp;A2136,user_list!I:I,days!G2136-1)</f>
        <v>1.8642857142857139</v>
      </c>
      <c r="E2136" s="26">
        <f>COUNTIF(user_list!G:G,A2136)</f>
        <v>0</v>
      </c>
      <c r="F2136" s="48">
        <f t="shared" si="66"/>
        <v>11</v>
      </c>
      <c r="G2136" s="48">
        <f t="shared" si="67"/>
        <v>2020</v>
      </c>
    </row>
    <row r="2137" spans="1:7" x14ac:dyDescent="0.3">
      <c r="A2137" s="51">
        <v>44140</v>
      </c>
      <c r="B2137">
        <f>SUMIFS(user_list!O:O,user_list!F:F,"&lt;="&amp;A2137,user_list!G:G,"&gt;="&amp;A2137)</f>
        <v>1.8642857142857139</v>
      </c>
      <c r="C2137">
        <f>SUMIFS(user_list!P:P,user_list!F:F,"&lt;="&amp;A2137,user_list!G:G,"&gt;="&amp;A2137)</f>
        <v>4.5714285714285712</v>
      </c>
      <c r="D2137">
        <f>SUMIFS(user_list!O:O,user_list!F:F,"&lt;="&amp;A2137,user_list!G:G,"&gt;="&amp;A2137,user_list!I:I,days!G2137)+SUMIFS(user_list!O:O,user_list!F:F,"&lt;="&amp;A2137,user_list!G:G,"&gt;="&amp;A2137,user_list!I:I,days!G2137-1)</f>
        <v>1.8642857142857139</v>
      </c>
      <c r="E2137" s="26">
        <f>COUNTIF(user_list!G:G,A2137)</f>
        <v>0</v>
      </c>
      <c r="F2137" s="48">
        <f t="shared" si="66"/>
        <v>11</v>
      </c>
      <c r="G2137" s="48">
        <f t="shared" si="67"/>
        <v>2020</v>
      </c>
    </row>
    <row r="2138" spans="1:7" x14ac:dyDescent="0.3">
      <c r="A2138" s="51">
        <v>44141</v>
      </c>
      <c r="B2138">
        <f>SUMIFS(user_list!O:O,user_list!F:F,"&lt;="&amp;A2138,user_list!G:G,"&gt;="&amp;A2138)</f>
        <v>3.2184523809523808</v>
      </c>
      <c r="C2138">
        <f>SUMIFS(user_list!P:P,user_list!F:F,"&lt;="&amp;A2138,user_list!G:G,"&gt;="&amp;A2138)</f>
        <v>7.8214285714285712</v>
      </c>
      <c r="D2138">
        <f>SUMIFS(user_list!O:O,user_list!F:F,"&lt;="&amp;A2138,user_list!G:G,"&gt;="&amp;A2138,user_list!I:I,days!G2138)+SUMIFS(user_list!O:O,user_list!F:F,"&lt;="&amp;A2138,user_list!G:G,"&gt;="&amp;A2138,user_list!I:I,days!G2138-1)</f>
        <v>1.8642857142857139</v>
      </c>
      <c r="E2138" s="26">
        <f>COUNTIF(user_list!G:G,A2138)</f>
        <v>1</v>
      </c>
      <c r="F2138" s="48">
        <f t="shared" si="66"/>
        <v>11</v>
      </c>
      <c r="G2138" s="48">
        <f t="shared" si="67"/>
        <v>2020</v>
      </c>
    </row>
    <row r="2139" spans="1:7" x14ac:dyDescent="0.3">
      <c r="A2139" s="51">
        <v>44142</v>
      </c>
      <c r="B2139">
        <f>SUMIFS(user_list!O:O,user_list!F:F,"&lt;="&amp;A2139,user_list!G:G,"&gt;="&amp;A2139)</f>
        <v>2.0351190476190482</v>
      </c>
      <c r="C2139">
        <f>SUMIFS(user_list!P:P,user_list!F:F,"&lt;="&amp;A2139,user_list!G:G,"&gt;="&amp;A2139)</f>
        <v>4.8214285714285712</v>
      </c>
      <c r="D2139">
        <f>SUMIFS(user_list!O:O,user_list!F:F,"&lt;="&amp;A2139,user_list!G:G,"&gt;="&amp;A2139,user_list!I:I,days!G2139)+SUMIFS(user_list!O:O,user_list!F:F,"&lt;="&amp;A2139,user_list!G:G,"&gt;="&amp;A2139,user_list!I:I,days!G2139-1)</f>
        <v>0.68095238095238098</v>
      </c>
      <c r="E2139" s="26">
        <f>COUNTIF(user_list!G:G,A2139)</f>
        <v>0</v>
      </c>
      <c r="F2139" s="48">
        <f t="shared" si="66"/>
        <v>11</v>
      </c>
      <c r="G2139" s="48">
        <f t="shared" si="67"/>
        <v>2020</v>
      </c>
    </row>
    <row r="2140" spans="1:7" x14ac:dyDescent="0.3">
      <c r="A2140" s="51">
        <v>44143</v>
      </c>
      <c r="B2140">
        <f>SUMIFS(user_list!O:O,user_list!F:F,"&lt;="&amp;A2140,user_list!G:G,"&gt;="&amp;A2140)</f>
        <v>2.0351190476190482</v>
      </c>
      <c r="C2140">
        <f>SUMIFS(user_list!P:P,user_list!F:F,"&lt;="&amp;A2140,user_list!G:G,"&gt;="&amp;A2140)</f>
        <v>4.8214285714285712</v>
      </c>
      <c r="D2140">
        <f>SUMIFS(user_list!O:O,user_list!F:F,"&lt;="&amp;A2140,user_list!G:G,"&gt;="&amp;A2140,user_list!I:I,days!G2140)+SUMIFS(user_list!O:O,user_list!F:F,"&lt;="&amp;A2140,user_list!G:G,"&gt;="&amp;A2140,user_list!I:I,days!G2140-1)</f>
        <v>0.68095238095238098</v>
      </c>
      <c r="E2140" s="26">
        <f>COUNTIF(user_list!G:G,A2140)</f>
        <v>0</v>
      </c>
      <c r="F2140" s="48">
        <f t="shared" si="66"/>
        <v>11</v>
      </c>
      <c r="G2140" s="48">
        <f t="shared" si="67"/>
        <v>2020</v>
      </c>
    </row>
    <row r="2141" spans="1:7" x14ac:dyDescent="0.3">
      <c r="A2141" s="51">
        <v>44144</v>
      </c>
      <c r="B2141">
        <f>SUMIFS(user_list!O:O,user_list!F:F,"&lt;="&amp;A2141,user_list!G:G,"&gt;="&amp;A2141)</f>
        <v>5.6019651483781923</v>
      </c>
      <c r="C2141">
        <f>SUMIFS(user_list!P:P,user_list!F:F,"&lt;="&amp;A2141,user_list!G:G,"&gt;="&amp;A2141)</f>
        <v>16.095496894409937</v>
      </c>
      <c r="D2141">
        <f>SUMIFS(user_list!O:O,user_list!F:F,"&lt;="&amp;A2141,user_list!G:G,"&gt;="&amp;A2141,user_list!I:I,days!G2141)+SUMIFS(user_list!O:O,user_list!F:F,"&lt;="&amp;A2141,user_list!G:G,"&gt;="&amp;A2141,user_list!I:I,days!G2141-1)</f>
        <v>0.68095238095238098</v>
      </c>
      <c r="E2141" s="26">
        <f>COUNTIF(user_list!G:G,A2141)</f>
        <v>6</v>
      </c>
      <c r="F2141" s="48">
        <f t="shared" si="66"/>
        <v>11</v>
      </c>
      <c r="G2141" s="48">
        <f t="shared" si="67"/>
        <v>2020</v>
      </c>
    </row>
    <row r="2142" spans="1:7" x14ac:dyDescent="0.3">
      <c r="A2142" s="51">
        <v>44145</v>
      </c>
      <c r="B2142">
        <f>SUMIFS(user_list!O:O,user_list!F:F,"&lt;="&amp;A2142,user_list!G:G,"&gt;="&amp;A2142)</f>
        <v>0.86573498964803319</v>
      </c>
      <c r="C2142">
        <f>SUMIFS(user_list!P:P,user_list!F:F,"&lt;="&amp;A2142,user_list!G:G,"&gt;="&amp;A2142)</f>
        <v>2.2740683229813663</v>
      </c>
      <c r="D2142">
        <f>SUMIFS(user_list!O:O,user_list!F:F,"&lt;="&amp;A2142,user_list!G:G,"&gt;="&amp;A2142,user_list!I:I,days!G2142)+SUMIFS(user_list!O:O,user_list!F:F,"&lt;="&amp;A2142,user_list!G:G,"&gt;="&amp;A2142,user_list!I:I,days!G2142-1)</f>
        <v>0</v>
      </c>
      <c r="E2142" s="26">
        <f>COUNTIF(user_list!G:G,A2142)</f>
        <v>0</v>
      </c>
      <c r="F2142" s="48">
        <f t="shared" si="66"/>
        <v>11</v>
      </c>
      <c r="G2142" s="48">
        <f t="shared" si="67"/>
        <v>2020</v>
      </c>
    </row>
    <row r="2143" spans="1:7" x14ac:dyDescent="0.3">
      <c r="A2143" s="51">
        <v>44146</v>
      </c>
      <c r="B2143">
        <f>SUMIFS(user_list!O:O,user_list!F:F,"&lt;="&amp;A2143,user_list!G:G,"&gt;="&amp;A2143)</f>
        <v>0.86573498964803319</v>
      </c>
      <c r="C2143">
        <f>SUMIFS(user_list!P:P,user_list!F:F,"&lt;="&amp;A2143,user_list!G:G,"&gt;="&amp;A2143)</f>
        <v>2.2740683229813663</v>
      </c>
      <c r="D2143">
        <f>SUMIFS(user_list!O:O,user_list!F:F,"&lt;="&amp;A2143,user_list!G:G,"&gt;="&amp;A2143,user_list!I:I,days!G2143)+SUMIFS(user_list!O:O,user_list!F:F,"&lt;="&amp;A2143,user_list!G:G,"&gt;="&amp;A2143,user_list!I:I,days!G2143-1)</f>
        <v>0</v>
      </c>
      <c r="E2143" s="26">
        <f>COUNTIF(user_list!G:G,A2143)</f>
        <v>0</v>
      </c>
      <c r="F2143" s="48">
        <f t="shared" si="66"/>
        <v>11</v>
      </c>
      <c r="G2143" s="48">
        <f t="shared" si="67"/>
        <v>2020</v>
      </c>
    </row>
    <row r="2144" spans="1:7" x14ac:dyDescent="0.3">
      <c r="A2144" s="51">
        <v>44147</v>
      </c>
      <c r="B2144">
        <f>SUMIFS(user_list!O:O,user_list!F:F,"&lt;="&amp;A2144,user_list!G:G,"&gt;="&amp;A2144)</f>
        <v>0.86573498964803319</v>
      </c>
      <c r="C2144">
        <f>SUMIFS(user_list!P:P,user_list!F:F,"&lt;="&amp;A2144,user_list!G:G,"&gt;="&amp;A2144)</f>
        <v>2.2740683229813663</v>
      </c>
      <c r="D2144">
        <f>SUMIFS(user_list!O:O,user_list!F:F,"&lt;="&amp;A2144,user_list!G:G,"&gt;="&amp;A2144,user_list!I:I,days!G2144)+SUMIFS(user_list!O:O,user_list!F:F,"&lt;="&amp;A2144,user_list!G:G,"&gt;="&amp;A2144,user_list!I:I,days!G2144-1)</f>
        <v>0</v>
      </c>
      <c r="E2144" s="26">
        <f>COUNTIF(user_list!G:G,A2144)</f>
        <v>0</v>
      </c>
      <c r="F2144" s="48">
        <f t="shared" si="66"/>
        <v>11</v>
      </c>
      <c r="G2144" s="48">
        <f t="shared" si="67"/>
        <v>2020</v>
      </c>
    </row>
    <row r="2145" spans="1:7" x14ac:dyDescent="0.3">
      <c r="A2145" s="51">
        <v>44148</v>
      </c>
      <c r="B2145">
        <f>SUMIFS(user_list!O:O,user_list!F:F,"&lt;="&amp;A2145,user_list!G:G,"&gt;="&amp;A2145)</f>
        <v>0.86573498964803319</v>
      </c>
      <c r="C2145">
        <f>SUMIFS(user_list!P:P,user_list!F:F,"&lt;="&amp;A2145,user_list!G:G,"&gt;="&amp;A2145)</f>
        <v>2.2740683229813663</v>
      </c>
      <c r="D2145">
        <f>SUMIFS(user_list!O:O,user_list!F:F,"&lt;="&amp;A2145,user_list!G:G,"&gt;="&amp;A2145,user_list!I:I,days!G2145)+SUMIFS(user_list!O:O,user_list!F:F,"&lt;="&amp;A2145,user_list!G:G,"&gt;="&amp;A2145,user_list!I:I,days!G2145-1)</f>
        <v>0</v>
      </c>
      <c r="E2145" s="26">
        <f>COUNTIF(user_list!G:G,A2145)</f>
        <v>0</v>
      </c>
      <c r="F2145" s="48">
        <f t="shared" si="66"/>
        <v>11</v>
      </c>
      <c r="G2145" s="48">
        <f t="shared" si="67"/>
        <v>2020</v>
      </c>
    </row>
    <row r="2146" spans="1:7" x14ac:dyDescent="0.3">
      <c r="A2146" s="51">
        <v>44149</v>
      </c>
      <c r="B2146">
        <f>SUMIFS(user_list!O:O,user_list!F:F,"&lt;="&amp;A2146,user_list!G:G,"&gt;="&amp;A2146)</f>
        <v>1.2424016563146998</v>
      </c>
      <c r="C2146">
        <f>SUMIFS(user_list!P:P,user_list!F:F,"&lt;="&amp;A2146,user_list!G:G,"&gt;="&amp;A2146)</f>
        <v>3.0740683229813661</v>
      </c>
      <c r="D2146">
        <f>SUMIFS(user_list!O:O,user_list!F:F,"&lt;="&amp;A2146,user_list!G:G,"&gt;="&amp;A2146,user_list!I:I,days!G2146)+SUMIFS(user_list!O:O,user_list!F:F,"&lt;="&amp;A2146,user_list!G:G,"&gt;="&amp;A2146,user_list!I:I,days!G2146-1)</f>
        <v>0</v>
      </c>
      <c r="E2146" s="26">
        <f>COUNTIF(user_list!G:G,A2146)</f>
        <v>0</v>
      </c>
      <c r="F2146" s="48">
        <f t="shared" si="66"/>
        <v>11</v>
      </c>
      <c r="G2146" s="48">
        <f t="shared" si="67"/>
        <v>2020</v>
      </c>
    </row>
    <row r="2147" spans="1:7" x14ac:dyDescent="0.3">
      <c r="A2147" s="51">
        <v>44150</v>
      </c>
      <c r="B2147">
        <f>SUMIFS(user_list!O:O,user_list!F:F,"&lt;="&amp;A2147,user_list!G:G,"&gt;="&amp;A2147)</f>
        <v>1.2424016563146998</v>
      </c>
      <c r="C2147">
        <f>SUMIFS(user_list!P:P,user_list!F:F,"&lt;="&amp;A2147,user_list!G:G,"&gt;="&amp;A2147)</f>
        <v>3.0740683229813661</v>
      </c>
      <c r="D2147">
        <f>SUMIFS(user_list!O:O,user_list!F:F,"&lt;="&amp;A2147,user_list!G:G,"&gt;="&amp;A2147,user_list!I:I,days!G2147)+SUMIFS(user_list!O:O,user_list!F:F,"&lt;="&amp;A2147,user_list!G:G,"&gt;="&amp;A2147,user_list!I:I,days!G2147-1)</f>
        <v>0</v>
      </c>
      <c r="E2147" s="26">
        <f>COUNTIF(user_list!G:G,A2147)</f>
        <v>0</v>
      </c>
      <c r="F2147" s="48">
        <f t="shared" si="66"/>
        <v>11</v>
      </c>
      <c r="G2147" s="48">
        <f t="shared" si="67"/>
        <v>2020</v>
      </c>
    </row>
    <row r="2148" spans="1:7" x14ac:dyDescent="0.3">
      <c r="A2148" s="51">
        <v>44151</v>
      </c>
      <c r="B2148">
        <f>SUMIFS(user_list!O:O,user_list!F:F,"&lt;="&amp;A2148,user_list!G:G,"&gt;="&amp;A2148)</f>
        <v>1.2424016563146998</v>
      </c>
      <c r="C2148">
        <f>SUMIFS(user_list!P:P,user_list!F:F,"&lt;="&amp;A2148,user_list!G:G,"&gt;="&amp;A2148)</f>
        <v>3.0740683229813661</v>
      </c>
      <c r="D2148">
        <f>SUMIFS(user_list!O:O,user_list!F:F,"&lt;="&amp;A2148,user_list!G:G,"&gt;="&amp;A2148,user_list!I:I,days!G2148)+SUMIFS(user_list!O:O,user_list!F:F,"&lt;="&amp;A2148,user_list!G:G,"&gt;="&amp;A2148,user_list!I:I,days!G2148-1)</f>
        <v>0</v>
      </c>
      <c r="E2148" s="26">
        <f>COUNTIF(user_list!G:G,A2148)</f>
        <v>0</v>
      </c>
      <c r="F2148" s="48">
        <f t="shared" si="66"/>
        <v>11</v>
      </c>
      <c r="G2148" s="48">
        <f t="shared" si="67"/>
        <v>2020</v>
      </c>
    </row>
    <row r="2149" spans="1:7" x14ac:dyDescent="0.3">
      <c r="A2149" s="51">
        <v>44152</v>
      </c>
      <c r="B2149">
        <f>SUMIFS(user_list!O:O,user_list!F:F,"&lt;="&amp;A2149,user_list!G:G,"&gt;="&amp;A2149)</f>
        <v>1.2424016563146998</v>
      </c>
      <c r="C2149">
        <f>SUMIFS(user_list!P:P,user_list!F:F,"&lt;="&amp;A2149,user_list!G:G,"&gt;="&amp;A2149)</f>
        <v>3.0740683229813661</v>
      </c>
      <c r="D2149">
        <f>SUMIFS(user_list!O:O,user_list!F:F,"&lt;="&amp;A2149,user_list!G:G,"&gt;="&amp;A2149,user_list!I:I,days!G2149)+SUMIFS(user_list!O:O,user_list!F:F,"&lt;="&amp;A2149,user_list!G:G,"&gt;="&amp;A2149,user_list!I:I,days!G2149-1)</f>
        <v>0</v>
      </c>
      <c r="E2149" s="26">
        <f>COUNTIF(user_list!G:G,A2149)</f>
        <v>0</v>
      </c>
      <c r="F2149" s="48">
        <f t="shared" si="66"/>
        <v>11</v>
      </c>
      <c r="G2149" s="48">
        <f t="shared" si="67"/>
        <v>2020</v>
      </c>
    </row>
    <row r="2150" spans="1:7" x14ac:dyDescent="0.3">
      <c r="A2150" s="52">
        <v>44153</v>
      </c>
      <c r="B2150">
        <f>SUMIFS(user_list!O:O,user_list!F:F,"&lt;="&amp;A2150,user_list!G:G,"&gt;="&amp;A2150)</f>
        <v>1.2424016563146998</v>
      </c>
      <c r="C2150">
        <f>SUMIFS(user_list!P:P,user_list!F:F,"&lt;="&amp;A2150,user_list!G:G,"&gt;="&amp;A2150)</f>
        <v>3.0740683229813661</v>
      </c>
      <c r="D2150">
        <f>SUMIFS(user_list!O:O,user_list!F:F,"&lt;="&amp;A2150,user_list!G:G,"&gt;="&amp;A2150,user_list!I:I,days!G2150)+SUMIFS(user_list!O:O,user_list!F:F,"&lt;="&amp;A2150,user_list!G:G,"&gt;="&amp;A2150,user_list!I:I,days!G2150-1)</f>
        <v>0</v>
      </c>
      <c r="E2150">
        <f>COUNTIF(user_list!G:G,A2150)</f>
        <v>1</v>
      </c>
      <c r="F2150">
        <f t="shared" si="66"/>
        <v>11</v>
      </c>
      <c r="G2150">
        <f t="shared" si="67"/>
        <v>2020</v>
      </c>
    </row>
    <row r="2151" spans="1:7" x14ac:dyDescent="0.3">
      <c r="A2151" s="52">
        <v>44154</v>
      </c>
      <c r="B2151">
        <f>SUMIFS(user_list!O:O,user_list!F:F,"&lt;="&amp;A2151,user_list!G:G,"&gt;="&amp;A2151)</f>
        <v>1.2252221691352128</v>
      </c>
      <c r="C2151">
        <f>SUMIFS(user_list!P:P,user_list!F:F,"&lt;="&amp;A2151,user_list!G:G,"&gt;="&amp;A2151)</f>
        <v>3.1971452460582896</v>
      </c>
      <c r="D2151">
        <f>SUMIFS(user_list!O:O,user_list!F:F,"&lt;="&amp;A2151,user_list!G:G,"&gt;="&amp;A2151,user_list!I:I,days!G2151)+SUMIFS(user_list!O:O,user_list!F:F,"&lt;="&amp;A2151,user_list!G:G,"&gt;="&amp;A2151,user_list!I:I,days!G2151-1)</f>
        <v>0.35948717948717951</v>
      </c>
      <c r="E2151">
        <f>COUNTIF(user_list!G:G,A2151)</f>
        <v>0</v>
      </c>
      <c r="F2151">
        <f t="shared" si="66"/>
        <v>11</v>
      </c>
      <c r="G2151">
        <f t="shared" si="67"/>
        <v>2020</v>
      </c>
    </row>
    <row r="2152" spans="1:7" x14ac:dyDescent="0.3">
      <c r="A2152" s="52">
        <v>44155</v>
      </c>
      <c r="B2152">
        <f>SUMIFS(user_list!O:O,user_list!F:F,"&lt;="&amp;A2152,user_list!G:G,"&gt;="&amp;A2152)</f>
        <v>1.2252221691352128</v>
      </c>
      <c r="C2152">
        <f>SUMIFS(user_list!P:P,user_list!F:F,"&lt;="&amp;A2152,user_list!G:G,"&gt;="&amp;A2152)</f>
        <v>3.1971452460582896</v>
      </c>
      <c r="D2152">
        <f>SUMIFS(user_list!O:O,user_list!F:F,"&lt;="&amp;A2152,user_list!G:G,"&gt;="&amp;A2152,user_list!I:I,days!G2152)+SUMIFS(user_list!O:O,user_list!F:F,"&lt;="&amp;A2152,user_list!G:G,"&gt;="&amp;A2152,user_list!I:I,days!G2152-1)</f>
        <v>0.35948717948717951</v>
      </c>
      <c r="E2152">
        <f>COUNTIF(user_list!G:G,A2152)</f>
        <v>0</v>
      </c>
      <c r="F2152">
        <f t="shared" si="66"/>
        <v>11</v>
      </c>
      <c r="G2152">
        <f t="shared" si="67"/>
        <v>2020</v>
      </c>
    </row>
    <row r="2153" spans="1:7" x14ac:dyDescent="0.3">
      <c r="A2153" s="52">
        <v>44156</v>
      </c>
      <c r="B2153">
        <f>SUMIFS(user_list!O:O,user_list!F:F,"&lt;="&amp;A2153,user_list!G:G,"&gt;="&amp;A2153)</f>
        <v>1.2252221691352128</v>
      </c>
      <c r="C2153">
        <f>SUMIFS(user_list!P:P,user_list!F:F,"&lt;="&amp;A2153,user_list!G:G,"&gt;="&amp;A2153)</f>
        <v>3.1971452460582896</v>
      </c>
      <c r="D2153">
        <f>SUMIFS(user_list!O:O,user_list!F:F,"&lt;="&amp;A2153,user_list!G:G,"&gt;="&amp;A2153,user_list!I:I,days!G2153)+SUMIFS(user_list!O:O,user_list!F:F,"&lt;="&amp;A2153,user_list!G:G,"&gt;="&amp;A2153,user_list!I:I,days!G2153-1)</f>
        <v>0.35948717948717951</v>
      </c>
      <c r="E2153">
        <f>COUNTIF(user_list!G:G,A2153)</f>
        <v>0</v>
      </c>
      <c r="F2153">
        <f t="shared" si="66"/>
        <v>11</v>
      </c>
      <c r="G2153">
        <f t="shared" si="67"/>
        <v>2020</v>
      </c>
    </row>
    <row r="2154" spans="1:7" x14ac:dyDescent="0.3">
      <c r="A2154" s="52">
        <v>44157</v>
      </c>
      <c r="B2154">
        <f>SUMIFS(user_list!O:O,user_list!F:F,"&lt;="&amp;A2154,user_list!G:G,"&gt;="&amp;A2154)</f>
        <v>1.2252221691352128</v>
      </c>
      <c r="C2154">
        <f>SUMIFS(user_list!P:P,user_list!F:F,"&lt;="&amp;A2154,user_list!G:G,"&gt;="&amp;A2154)</f>
        <v>3.1971452460582896</v>
      </c>
      <c r="D2154">
        <f>SUMIFS(user_list!O:O,user_list!F:F,"&lt;="&amp;A2154,user_list!G:G,"&gt;="&amp;A2154,user_list!I:I,days!G2154)+SUMIFS(user_list!O:O,user_list!F:F,"&lt;="&amp;A2154,user_list!G:G,"&gt;="&amp;A2154,user_list!I:I,days!G2154-1)</f>
        <v>0.35948717948717951</v>
      </c>
      <c r="E2154">
        <f>COUNTIF(user_list!G:G,A2154)</f>
        <v>0</v>
      </c>
      <c r="F2154">
        <f t="shared" si="66"/>
        <v>11</v>
      </c>
      <c r="G2154">
        <f t="shared" si="67"/>
        <v>2020</v>
      </c>
    </row>
    <row r="2155" spans="1:7" x14ac:dyDescent="0.3">
      <c r="A2155" s="52">
        <v>44158</v>
      </c>
      <c r="B2155">
        <f>SUMIFS(user_list!O:O,user_list!F:F,"&lt;="&amp;A2155,user_list!G:G,"&gt;="&amp;A2155)</f>
        <v>2.0199443913574346</v>
      </c>
      <c r="C2155">
        <f>SUMIFS(user_list!P:P,user_list!F:F,"&lt;="&amp;A2155,user_list!G:G,"&gt;="&amp;A2155)</f>
        <v>5.1971452460582901</v>
      </c>
      <c r="D2155">
        <f>SUMIFS(user_list!O:O,user_list!F:F,"&lt;="&amp;A2155,user_list!G:G,"&gt;="&amp;A2155,user_list!I:I,days!G2155)+SUMIFS(user_list!O:O,user_list!F:F,"&lt;="&amp;A2155,user_list!G:G,"&gt;="&amp;A2155,user_list!I:I,days!G2155-1)</f>
        <v>1.1542094017094018</v>
      </c>
      <c r="E2155">
        <f>COUNTIF(user_list!G:G,A2155)</f>
        <v>2</v>
      </c>
      <c r="F2155">
        <f t="shared" si="66"/>
        <v>11</v>
      </c>
      <c r="G2155">
        <f t="shared" si="67"/>
        <v>2020</v>
      </c>
    </row>
    <row r="2156" spans="1:7" x14ac:dyDescent="0.3">
      <c r="A2156" s="52">
        <v>44159</v>
      </c>
      <c r="B2156">
        <f>SUMIFS(user_list!O:O,user_list!F:F,"&lt;="&amp;A2156,user_list!G:G,"&gt;="&amp;A2156)</f>
        <v>1.2252221691352128</v>
      </c>
      <c r="C2156">
        <f>SUMIFS(user_list!P:P,user_list!F:F,"&lt;="&amp;A2156,user_list!G:G,"&gt;="&amp;A2156)</f>
        <v>3.1971452460582896</v>
      </c>
      <c r="D2156">
        <f>SUMIFS(user_list!O:O,user_list!F:F,"&lt;="&amp;A2156,user_list!G:G,"&gt;="&amp;A2156,user_list!I:I,days!G2156)+SUMIFS(user_list!O:O,user_list!F:F,"&lt;="&amp;A2156,user_list!G:G,"&gt;="&amp;A2156,user_list!I:I,days!G2156-1)</f>
        <v>0.35948717948717951</v>
      </c>
      <c r="E2156">
        <f>COUNTIF(user_list!G:G,A2156)</f>
        <v>0</v>
      </c>
      <c r="F2156">
        <f t="shared" si="66"/>
        <v>11</v>
      </c>
      <c r="G2156">
        <f t="shared" si="67"/>
        <v>2020</v>
      </c>
    </row>
    <row r="2157" spans="1:7" x14ac:dyDescent="0.3">
      <c r="A2157" s="52">
        <v>44160</v>
      </c>
      <c r="B2157">
        <f>SUMIFS(user_list!O:O,user_list!F:F,"&lt;="&amp;A2157,user_list!G:G,"&gt;="&amp;A2157)</f>
        <v>1.2252221691352128</v>
      </c>
      <c r="C2157">
        <f>SUMIFS(user_list!P:P,user_list!F:F,"&lt;="&amp;A2157,user_list!G:G,"&gt;="&amp;A2157)</f>
        <v>3.1971452460582896</v>
      </c>
      <c r="D2157">
        <f>SUMIFS(user_list!O:O,user_list!F:F,"&lt;="&amp;A2157,user_list!G:G,"&gt;="&amp;A2157,user_list!I:I,days!G2157)+SUMIFS(user_list!O:O,user_list!F:F,"&lt;="&amp;A2157,user_list!G:G,"&gt;="&amp;A2157,user_list!I:I,days!G2157-1)</f>
        <v>0.35948717948717951</v>
      </c>
      <c r="E2157">
        <f>COUNTIF(user_list!G:G,A2157)</f>
        <v>0</v>
      </c>
      <c r="F2157">
        <f t="shared" si="66"/>
        <v>11</v>
      </c>
      <c r="G2157">
        <f t="shared" si="67"/>
        <v>2020</v>
      </c>
    </row>
    <row r="2158" spans="1:7" x14ac:dyDescent="0.3">
      <c r="A2158" s="52">
        <v>44161</v>
      </c>
      <c r="B2158">
        <f>SUMIFS(user_list!O:O,user_list!F:F,"&lt;="&amp;A2158,user_list!G:G,"&gt;="&amp;A2158)</f>
        <v>1.2252221691352128</v>
      </c>
      <c r="C2158">
        <f>SUMIFS(user_list!P:P,user_list!F:F,"&lt;="&amp;A2158,user_list!G:G,"&gt;="&amp;A2158)</f>
        <v>3.1971452460582896</v>
      </c>
      <c r="D2158">
        <f>SUMIFS(user_list!O:O,user_list!F:F,"&lt;="&amp;A2158,user_list!G:G,"&gt;="&amp;A2158,user_list!I:I,days!G2158)+SUMIFS(user_list!O:O,user_list!F:F,"&lt;="&amp;A2158,user_list!G:G,"&gt;="&amp;A2158,user_list!I:I,days!G2158-1)</f>
        <v>0.35948717948717951</v>
      </c>
      <c r="E2158">
        <f>COUNTIF(user_list!G:G,A2158)</f>
        <v>0</v>
      </c>
      <c r="F2158">
        <f t="shared" si="66"/>
        <v>11</v>
      </c>
      <c r="G2158">
        <f t="shared" si="67"/>
        <v>2020</v>
      </c>
    </row>
    <row r="2159" spans="1:7" x14ac:dyDescent="0.3">
      <c r="A2159" s="52">
        <v>44162</v>
      </c>
      <c r="B2159">
        <f>SUMIFS(user_list!O:O,user_list!F:F,"&lt;="&amp;A2159,user_list!G:G,"&gt;="&amp;A2159)</f>
        <v>1.2252221691352128</v>
      </c>
      <c r="C2159">
        <f>SUMIFS(user_list!P:P,user_list!F:F,"&lt;="&amp;A2159,user_list!G:G,"&gt;="&amp;A2159)</f>
        <v>3.1971452460582896</v>
      </c>
      <c r="D2159">
        <f>SUMIFS(user_list!O:O,user_list!F:F,"&lt;="&amp;A2159,user_list!G:G,"&gt;="&amp;A2159,user_list!I:I,days!G2159)+SUMIFS(user_list!O:O,user_list!F:F,"&lt;="&amp;A2159,user_list!G:G,"&gt;="&amp;A2159,user_list!I:I,days!G2159-1)</f>
        <v>0.35948717948717951</v>
      </c>
      <c r="E2159">
        <f>COUNTIF(user_list!G:G,A2159)</f>
        <v>0</v>
      </c>
      <c r="F2159">
        <f t="shared" si="66"/>
        <v>11</v>
      </c>
      <c r="G2159">
        <f t="shared" si="67"/>
        <v>2020</v>
      </c>
    </row>
    <row r="2160" spans="1:7" x14ac:dyDescent="0.3">
      <c r="A2160" s="52">
        <v>44163</v>
      </c>
      <c r="B2160">
        <f>SUMIFS(user_list!O:O,user_list!F:F,"&lt;="&amp;A2160,user_list!G:G,"&gt;="&amp;A2160)</f>
        <v>1.2252221691352128</v>
      </c>
      <c r="C2160">
        <f>SUMIFS(user_list!P:P,user_list!F:F,"&lt;="&amp;A2160,user_list!G:G,"&gt;="&amp;A2160)</f>
        <v>3.1971452460582896</v>
      </c>
      <c r="D2160">
        <f>SUMIFS(user_list!O:O,user_list!F:F,"&lt;="&amp;A2160,user_list!G:G,"&gt;="&amp;A2160,user_list!I:I,days!G2160)+SUMIFS(user_list!O:O,user_list!F:F,"&lt;="&amp;A2160,user_list!G:G,"&gt;="&amp;A2160,user_list!I:I,days!G2160-1)</f>
        <v>0.35948717948717951</v>
      </c>
      <c r="E2160">
        <f>COUNTIF(user_list!G:G,A2160)</f>
        <v>0</v>
      </c>
      <c r="F2160">
        <f t="shared" si="66"/>
        <v>11</v>
      </c>
      <c r="G2160">
        <f t="shared" si="67"/>
        <v>2020</v>
      </c>
    </row>
    <row r="2161" spans="1:7" x14ac:dyDescent="0.3">
      <c r="A2161" s="52">
        <v>44164</v>
      </c>
      <c r="B2161">
        <f>SUMIFS(user_list!O:O,user_list!F:F,"&lt;="&amp;A2161,user_list!G:G,"&gt;="&amp;A2161)</f>
        <v>1.2252221691352128</v>
      </c>
      <c r="C2161">
        <f>SUMIFS(user_list!P:P,user_list!F:F,"&lt;="&amp;A2161,user_list!G:G,"&gt;="&amp;A2161)</f>
        <v>3.1971452460582896</v>
      </c>
      <c r="D2161">
        <f>SUMIFS(user_list!O:O,user_list!F:F,"&lt;="&amp;A2161,user_list!G:G,"&gt;="&amp;A2161,user_list!I:I,days!G2161)+SUMIFS(user_list!O:O,user_list!F:F,"&lt;="&amp;A2161,user_list!G:G,"&gt;="&amp;A2161,user_list!I:I,days!G2161-1)</f>
        <v>0.35948717948717951</v>
      </c>
      <c r="E2161">
        <f>COUNTIF(user_list!G:G,A2161)</f>
        <v>0</v>
      </c>
      <c r="F2161">
        <f t="shared" si="66"/>
        <v>11</v>
      </c>
      <c r="G2161">
        <f t="shared" si="67"/>
        <v>2020</v>
      </c>
    </row>
    <row r="2162" spans="1:7" x14ac:dyDescent="0.3">
      <c r="A2162" s="52">
        <v>44165</v>
      </c>
      <c r="B2162">
        <f>SUMIFS(user_list!O:O,user_list!F:F,"&lt;="&amp;A2162,user_list!G:G,"&gt;="&amp;A2162)</f>
        <v>1.2252221691352128</v>
      </c>
      <c r="C2162">
        <f>SUMIFS(user_list!P:P,user_list!F:F,"&lt;="&amp;A2162,user_list!G:G,"&gt;="&amp;A2162)</f>
        <v>3.1971452460582896</v>
      </c>
      <c r="D2162">
        <f>SUMIFS(user_list!O:O,user_list!F:F,"&lt;="&amp;A2162,user_list!G:G,"&gt;="&amp;A2162,user_list!I:I,days!G2162)+SUMIFS(user_list!O:O,user_list!F:F,"&lt;="&amp;A2162,user_list!G:G,"&gt;="&amp;A2162,user_list!I:I,days!G2162-1)</f>
        <v>0.35948717948717951</v>
      </c>
      <c r="E2162">
        <f>COUNTIF(user_list!G:G,A2162)</f>
        <v>0</v>
      </c>
      <c r="F2162">
        <f t="shared" si="66"/>
        <v>11</v>
      </c>
      <c r="G2162">
        <f t="shared" si="67"/>
        <v>2020</v>
      </c>
    </row>
    <row r="2163" spans="1:7" x14ac:dyDescent="0.3">
      <c r="A2163" s="52">
        <v>44166</v>
      </c>
      <c r="B2163">
        <f>SUMIFS(user_list!O:O,user_list!F:F,"&lt;="&amp;A2163,user_list!G:G,"&gt;="&amp;A2163)</f>
        <v>2.0441110580241015</v>
      </c>
      <c r="C2163">
        <f>SUMIFS(user_list!P:P,user_list!F:F,"&lt;="&amp;A2163,user_list!G:G,"&gt;="&amp;A2163)</f>
        <v>5.1971452460582901</v>
      </c>
      <c r="D2163">
        <f>SUMIFS(user_list!O:O,user_list!F:F,"&lt;="&amp;A2163,user_list!G:G,"&gt;="&amp;A2163,user_list!I:I,days!G2163)+SUMIFS(user_list!O:O,user_list!F:F,"&lt;="&amp;A2163,user_list!G:G,"&gt;="&amp;A2163,user_list!I:I,days!G2163-1)</f>
        <v>1.1783760683760685</v>
      </c>
      <c r="E2163">
        <f>COUNTIF(user_list!G:G,A2163)</f>
        <v>1</v>
      </c>
      <c r="F2163">
        <f t="shared" si="66"/>
        <v>12</v>
      </c>
      <c r="G2163">
        <f t="shared" si="67"/>
        <v>2020</v>
      </c>
    </row>
    <row r="2164" spans="1:7" x14ac:dyDescent="0.3">
      <c r="A2164" s="52">
        <v>44167</v>
      </c>
      <c r="B2164">
        <f>SUMIFS(user_list!O:O,user_list!F:F,"&lt;="&amp;A2164,user_list!G:G,"&gt;="&amp;A2164)</f>
        <v>1.6846238785369223</v>
      </c>
      <c r="C2164">
        <f>SUMIFS(user_list!P:P,user_list!F:F,"&lt;="&amp;A2164,user_list!G:G,"&gt;="&amp;A2164)</f>
        <v>4.2740683229813667</v>
      </c>
      <c r="D2164">
        <f>SUMIFS(user_list!O:O,user_list!F:F,"&lt;="&amp;A2164,user_list!G:G,"&gt;="&amp;A2164,user_list!I:I,days!G2164)+SUMIFS(user_list!O:O,user_list!F:F,"&lt;="&amp;A2164,user_list!G:G,"&gt;="&amp;A2164,user_list!I:I,days!G2164-1)</f>
        <v>0.81888888888888889</v>
      </c>
      <c r="E2164">
        <f>COUNTIF(user_list!G:G,A2164)</f>
        <v>1</v>
      </c>
      <c r="F2164">
        <f t="shared" si="66"/>
        <v>12</v>
      </c>
      <c r="G2164">
        <f t="shared" si="67"/>
        <v>2020</v>
      </c>
    </row>
    <row r="2165" spans="1:7" x14ac:dyDescent="0.3">
      <c r="A2165" s="52">
        <v>44168</v>
      </c>
      <c r="B2165">
        <f>SUMIFS(user_list!O:O,user_list!F:F,"&lt;="&amp;A2165,user_list!G:G,"&gt;="&amp;A2165)</f>
        <v>0.83462387853692199</v>
      </c>
      <c r="C2165">
        <f>SUMIFS(user_list!P:P,user_list!F:F,"&lt;="&amp;A2165,user_list!G:G,"&gt;="&amp;A2165)</f>
        <v>2.1490683229813663</v>
      </c>
      <c r="D2165">
        <f>SUMIFS(user_list!O:O,user_list!F:F,"&lt;="&amp;A2165,user_list!G:G,"&gt;="&amp;A2165,user_list!I:I,days!G2165)+SUMIFS(user_list!O:O,user_list!F:F,"&lt;="&amp;A2165,user_list!G:G,"&gt;="&amp;A2165,user_list!I:I,days!G2165-1)</f>
        <v>0.81888888888888889</v>
      </c>
      <c r="E2165">
        <f>COUNTIF(user_list!G:G,A2165)</f>
        <v>0</v>
      </c>
      <c r="F2165">
        <f t="shared" si="66"/>
        <v>12</v>
      </c>
      <c r="G2165">
        <f t="shared" si="67"/>
        <v>2020</v>
      </c>
    </row>
    <row r="2166" spans="1:7" x14ac:dyDescent="0.3">
      <c r="A2166" s="52">
        <v>44169</v>
      </c>
      <c r="B2166">
        <f>SUMIFS(user_list!O:O,user_list!F:F,"&lt;="&amp;A2166,user_list!G:G,"&gt;="&amp;A2166)</f>
        <v>0.83462387853692199</v>
      </c>
      <c r="C2166">
        <f>SUMIFS(user_list!P:P,user_list!F:F,"&lt;="&amp;A2166,user_list!G:G,"&gt;="&amp;A2166)</f>
        <v>2.1490683229813663</v>
      </c>
      <c r="D2166">
        <f>SUMIFS(user_list!O:O,user_list!F:F,"&lt;="&amp;A2166,user_list!G:G,"&gt;="&amp;A2166,user_list!I:I,days!G2166)+SUMIFS(user_list!O:O,user_list!F:F,"&lt;="&amp;A2166,user_list!G:G,"&gt;="&amp;A2166,user_list!I:I,days!G2166-1)</f>
        <v>0.81888888888888889</v>
      </c>
      <c r="E2166">
        <f>COUNTIF(user_list!G:G,A2166)</f>
        <v>0</v>
      </c>
      <c r="F2166">
        <f t="shared" si="66"/>
        <v>12</v>
      </c>
      <c r="G2166">
        <f t="shared" si="67"/>
        <v>2020</v>
      </c>
    </row>
    <row r="2167" spans="1:7" x14ac:dyDescent="0.3">
      <c r="A2167" s="52">
        <v>44170</v>
      </c>
      <c r="B2167">
        <f>SUMIFS(user_list!O:O,user_list!F:F,"&lt;="&amp;A2167,user_list!G:G,"&gt;="&amp;A2167)</f>
        <v>0.83462387853692199</v>
      </c>
      <c r="C2167">
        <f>SUMIFS(user_list!P:P,user_list!F:F,"&lt;="&amp;A2167,user_list!G:G,"&gt;="&amp;A2167)</f>
        <v>2.1490683229813663</v>
      </c>
      <c r="D2167">
        <f>SUMIFS(user_list!O:O,user_list!F:F,"&lt;="&amp;A2167,user_list!G:G,"&gt;="&amp;A2167,user_list!I:I,days!G2167)+SUMIFS(user_list!O:O,user_list!F:F,"&lt;="&amp;A2167,user_list!G:G,"&gt;="&amp;A2167,user_list!I:I,days!G2167-1)</f>
        <v>0.81888888888888889</v>
      </c>
      <c r="E2167">
        <f>COUNTIF(user_list!G:G,A2167)</f>
        <v>0</v>
      </c>
      <c r="F2167">
        <f t="shared" si="66"/>
        <v>12</v>
      </c>
      <c r="G2167">
        <f t="shared" si="67"/>
        <v>2020</v>
      </c>
    </row>
    <row r="2168" spans="1:7" x14ac:dyDescent="0.3">
      <c r="A2168" s="52">
        <v>44171</v>
      </c>
      <c r="B2168">
        <f>SUMIFS(user_list!O:O,user_list!F:F,"&lt;="&amp;A2168,user_list!G:G,"&gt;="&amp;A2168)</f>
        <v>1.2012905452035887</v>
      </c>
      <c r="C2168">
        <f>SUMIFS(user_list!P:P,user_list!F:F,"&lt;="&amp;A2168,user_list!G:G,"&gt;="&amp;A2168)</f>
        <v>3.0721452460582896</v>
      </c>
      <c r="D2168">
        <f>SUMIFS(user_list!O:O,user_list!F:F,"&lt;="&amp;A2168,user_list!G:G,"&gt;="&amp;A2168,user_list!I:I,days!G2168)+SUMIFS(user_list!O:O,user_list!F:F,"&lt;="&amp;A2168,user_list!G:G,"&gt;="&amp;A2168,user_list!I:I,days!G2168-1)</f>
        <v>1.1855555555555555</v>
      </c>
      <c r="E2168">
        <f>COUNTIF(user_list!G:G,A2168)</f>
        <v>1</v>
      </c>
      <c r="F2168">
        <f t="shared" si="66"/>
        <v>12</v>
      </c>
      <c r="G2168">
        <f t="shared" si="67"/>
        <v>2020</v>
      </c>
    </row>
    <row r="2169" spans="1:7" x14ac:dyDescent="0.3">
      <c r="A2169" s="52">
        <v>44172</v>
      </c>
      <c r="B2169">
        <f>SUMIFS(user_list!O:O,user_list!F:F,"&lt;="&amp;A2169,user_list!G:G,"&gt;="&amp;A2169)</f>
        <v>0.38240165631469969</v>
      </c>
      <c r="C2169">
        <f>SUMIFS(user_list!P:P,user_list!F:F,"&lt;="&amp;A2169,user_list!G:G,"&gt;="&amp;A2169)</f>
        <v>1.0721452460582896</v>
      </c>
      <c r="D2169">
        <f>SUMIFS(user_list!O:O,user_list!F:F,"&lt;="&amp;A2169,user_list!G:G,"&gt;="&amp;A2169,user_list!I:I,days!G2169)+SUMIFS(user_list!O:O,user_list!F:F,"&lt;="&amp;A2169,user_list!G:G,"&gt;="&amp;A2169,user_list!I:I,days!G2169-1)</f>
        <v>0.36666666666666659</v>
      </c>
      <c r="E2169">
        <f>COUNTIF(user_list!G:G,A2169)</f>
        <v>0</v>
      </c>
      <c r="F2169">
        <f t="shared" si="66"/>
        <v>12</v>
      </c>
      <c r="G2169">
        <f t="shared" si="67"/>
        <v>2020</v>
      </c>
    </row>
    <row r="2170" spans="1:7" x14ac:dyDescent="0.3">
      <c r="A2170" s="52">
        <v>44173</v>
      </c>
      <c r="B2170">
        <f>SUMIFS(user_list!O:O,user_list!F:F,"&lt;="&amp;A2170,user_list!G:G,"&gt;="&amp;A2170)</f>
        <v>0.61712387853692185</v>
      </c>
      <c r="C2170">
        <f>SUMIFS(user_list!P:P,user_list!F:F,"&lt;="&amp;A2170,user_list!G:G,"&gt;="&amp;A2170)</f>
        <v>1.6630543369673807</v>
      </c>
      <c r="D2170">
        <f>SUMIFS(user_list!O:O,user_list!F:F,"&lt;="&amp;A2170,user_list!G:G,"&gt;="&amp;A2170,user_list!I:I,days!G2170)+SUMIFS(user_list!O:O,user_list!F:F,"&lt;="&amp;A2170,user_list!G:G,"&gt;="&amp;A2170,user_list!I:I,days!G2170-1)</f>
        <v>0.60138888888888875</v>
      </c>
      <c r="E2170">
        <f>COUNTIF(user_list!G:G,A2170)</f>
        <v>0</v>
      </c>
      <c r="F2170">
        <f t="shared" si="66"/>
        <v>12</v>
      </c>
      <c r="G2170">
        <f t="shared" si="67"/>
        <v>2020</v>
      </c>
    </row>
    <row r="2171" spans="1:7" x14ac:dyDescent="0.3">
      <c r="A2171" s="52">
        <v>44174</v>
      </c>
      <c r="B2171">
        <f>SUMIFS(user_list!O:O,user_list!F:F,"&lt;="&amp;A2171,user_list!G:G,"&gt;="&amp;A2171)</f>
        <v>0.61712387853692185</v>
      </c>
      <c r="C2171">
        <f>SUMIFS(user_list!P:P,user_list!F:F,"&lt;="&amp;A2171,user_list!G:G,"&gt;="&amp;A2171)</f>
        <v>1.6630543369673807</v>
      </c>
      <c r="D2171">
        <f>SUMIFS(user_list!O:O,user_list!F:F,"&lt;="&amp;A2171,user_list!G:G,"&gt;="&amp;A2171,user_list!I:I,days!G2171)+SUMIFS(user_list!O:O,user_list!F:F,"&lt;="&amp;A2171,user_list!G:G,"&gt;="&amp;A2171,user_list!I:I,days!G2171-1)</f>
        <v>0.60138888888888875</v>
      </c>
      <c r="E2171">
        <f>COUNTIF(user_list!G:G,A2171)</f>
        <v>0</v>
      </c>
      <c r="F2171">
        <f t="shared" si="66"/>
        <v>12</v>
      </c>
      <c r="G2171">
        <f t="shared" si="67"/>
        <v>2020</v>
      </c>
    </row>
    <row r="2172" spans="1:7" x14ac:dyDescent="0.3">
      <c r="A2172" s="52">
        <v>44175</v>
      </c>
      <c r="B2172">
        <f>SUMIFS(user_list!O:O,user_list!F:F,"&lt;="&amp;A2172,user_list!G:G,"&gt;="&amp;A2172)</f>
        <v>0.61712387853692185</v>
      </c>
      <c r="C2172">
        <f>SUMIFS(user_list!P:P,user_list!F:F,"&lt;="&amp;A2172,user_list!G:G,"&gt;="&amp;A2172)</f>
        <v>1.6630543369673807</v>
      </c>
      <c r="D2172">
        <f>SUMIFS(user_list!O:O,user_list!F:F,"&lt;="&amp;A2172,user_list!G:G,"&gt;="&amp;A2172,user_list!I:I,days!G2172)+SUMIFS(user_list!O:O,user_list!F:F,"&lt;="&amp;A2172,user_list!G:G,"&gt;="&amp;A2172,user_list!I:I,days!G2172-1)</f>
        <v>0.60138888888888875</v>
      </c>
      <c r="E2172">
        <f>COUNTIF(user_list!G:G,A2172)</f>
        <v>0</v>
      </c>
      <c r="F2172">
        <f t="shared" si="66"/>
        <v>12</v>
      </c>
      <c r="G2172">
        <f t="shared" si="67"/>
        <v>2020</v>
      </c>
    </row>
    <row r="2173" spans="1:7" x14ac:dyDescent="0.3">
      <c r="A2173" s="52">
        <v>44176</v>
      </c>
      <c r="B2173">
        <f>SUMIFS(user_list!O:O,user_list!F:F,"&lt;="&amp;A2173,user_list!G:G,"&gt;="&amp;A2173)</f>
        <v>0.61712387853692185</v>
      </c>
      <c r="C2173">
        <f>SUMIFS(user_list!P:P,user_list!F:F,"&lt;="&amp;A2173,user_list!G:G,"&gt;="&amp;A2173)</f>
        <v>1.6630543369673807</v>
      </c>
      <c r="D2173">
        <f>SUMIFS(user_list!O:O,user_list!F:F,"&lt;="&amp;A2173,user_list!G:G,"&gt;="&amp;A2173,user_list!I:I,days!G2173)+SUMIFS(user_list!O:O,user_list!F:F,"&lt;="&amp;A2173,user_list!G:G,"&gt;="&amp;A2173,user_list!I:I,days!G2173-1)</f>
        <v>0.60138888888888875</v>
      </c>
      <c r="E2173">
        <f>COUNTIF(user_list!G:G,A2173)</f>
        <v>0</v>
      </c>
      <c r="F2173">
        <f t="shared" si="66"/>
        <v>12</v>
      </c>
      <c r="G2173">
        <f t="shared" si="67"/>
        <v>2020</v>
      </c>
    </row>
    <row r="2174" spans="1:7" x14ac:dyDescent="0.3">
      <c r="A2174" s="52">
        <v>44177</v>
      </c>
      <c r="B2174">
        <f>SUMIFS(user_list!O:O,user_list!F:F,"&lt;="&amp;A2174,user_list!G:G,"&gt;="&amp;A2174)</f>
        <v>0.61712387853692185</v>
      </c>
      <c r="C2174">
        <f>SUMIFS(user_list!P:P,user_list!F:F,"&lt;="&amp;A2174,user_list!G:G,"&gt;="&amp;A2174)</f>
        <v>1.6630543369673807</v>
      </c>
      <c r="D2174">
        <f>SUMIFS(user_list!O:O,user_list!F:F,"&lt;="&amp;A2174,user_list!G:G,"&gt;="&amp;A2174,user_list!I:I,days!G2174)+SUMIFS(user_list!O:O,user_list!F:F,"&lt;="&amp;A2174,user_list!G:G,"&gt;="&amp;A2174,user_list!I:I,days!G2174-1)</f>
        <v>0.60138888888888875</v>
      </c>
      <c r="E2174">
        <f>COUNTIF(user_list!G:G,A2174)</f>
        <v>0</v>
      </c>
      <c r="F2174">
        <f t="shared" si="66"/>
        <v>12</v>
      </c>
      <c r="G2174">
        <f t="shared" si="67"/>
        <v>2020</v>
      </c>
    </row>
    <row r="2175" spans="1:7" x14ac:dyDescent="0.3">
      <c r="A2175" s="52">
        <v>44178</v>
      </c>
      <c r="B2175">
        <f>SUMIFS(user_list!O:O,user_list!F:F,"&lt;="&amp;A2175,user_list!G:G,"&gt;="&amp;A2175)</f>
        <v>0.61712387853692185</v>
      </c>
      <c r="C2175">
        <f>SUMIFS(user_list!P:P,user_list!F:F,"&lt;="&amp;A2175,user_list!G:G,"&gt;="&amp;A2175)</f>
        <v>1.6630543369673807</v>
      </c>
      <c r="D2175">
        <f>SUMIFS(user_list!O:O,user_list!F:F,"&lt;="&amp;A2175,user_list!G:G,"&gt;="&amp;A2175,user_list!I:I,days!G2175)+SUMIFS(user_list!O:O,user_list!F:F,"&lt;="&amp;A2175,user_list!G:G,"&gt;="&amp;A2175,user_list!I:I,days!G2175-1)</f>
        <v>0.60138888888888875</v>
      </c>
      <c r="E2175">
        <f>COUNTIF(user_list!G:G,A2175)</f>
        <v>0</v>
      </c>
      <c r="F2175">
        <f t="shared" si="66"/>
        <v>12</v>
      </c>
      <c r="G2175">
        <f t="shared" si="67"/>
        <v>2020</v>
      </c>
    </row>
    <row r="2176" spans="1:7" x14ac:dyDescent="0.3">
      <c r="A2176" s="52">
        <v>44179</v>
      </c>
      <c r="B2176">
        <f>SUMIFS(user_list!O:O,user_list!F:F,"&lt;="&amp;A2176,user_list!G:G,"&gt;="&amp;A2176)</f>
        <v>0.61712387853692185</v>
      </c>
      <c r="C2176">
        <f>SUMIFS(user_list!P:P,user_list!F:F,"&lt;="&amp;A2176,user_list!G:G,"&gt;="&amp;A2176)</f>
        <v>1.6630543369673807</v>
      </c>
      <c r="D2176">
        <f>SUMIFS(user_list!O:O,user_list!F:F,"&lt;="&amp;A2176,user_list!G:G,"&gt;="&amp;A2176,user_list!I:I,days!G2176)+SUMIFS(user_list!O:O,user_list!F:F,"&lt;="&amp;A2176,user_list!G:G,"&gt;="&amp;A2176,user_list!I:I,days!G2176-1)</f>
        <v>0.60138888888888875</v>
      </c>
      <c r="E2176">
        <f>COUNTIF(user_list!G:G,A2176)</f>
        <v>0</v>
      </c>
      <c r="F2176">
        <f t="shared" si="66"/>
        <v>12</v>
      </c>
      <c r="G2176">
        <f t="shared" si="67"/>
        <v>2020</v>
      </c>
    </row>
    <row r="2177" spans="1:7" x14ac:dyDescent="0.3">
      <c r="A2177" s="52">
        <v>44180</v>
      </c>
      <c r="B2177">
        <f>SUMIFS(user_list!O:O,user_list!F:F,"&lt;="&amp;A2177,user_list!G:G,"&gt;="&amp;A2177)</f>
        <v>0.61712387853692185</v>
      </c>
      <c r="C2177">
        <f>SUMIFS(user_list!P:P,user_list!F:F,"&lt;="&amp;A2177,user_list!G:G,"&gt;="&amp;A2177)</f>
        <v>1.6630543369673807</v>
      </c>
      <c r="D2177">
        <f>SUMIFS(user_list!O:O,user_list!F:F,"&lt;="&amp;A2177,user_list!G:G,"&gt;="&amp;A2177,user_list!I:I,days!G2177)+SUMIFS(user_list!O:O,user_list!F:F,"&lt;="&amp;A2177,user_list!G:G,"&gt;="&amp;A2177,user_list!I:I,days!G2177-1)</f>
        <v>0.60138888888888875</v>
      </c>
      <c r="E2177">
        <f>COUNTIF(user_list!G:G,A2177)</f>
        <v>0</v>
      </c>
      <c r="F2177">
        <f t="shared" si="66"/>
        <v>12</v>
      </c>
      <c r="G2177">
        <f t="shared" si="67"/>
        <v>2020</v>
      </c>
    </row>
    <row r="2178" spans="1:7" x14ac:dyDescent="0.3">
      <c r="A2178" s="52">
        <v>44181</v>
      </c>
      <c r="B2178">
        <f>SUMIFS(user_list!O:O,user_list!F:F,"&lt;="&amp;A2178,user_list!G:G,"&gt;="&amp;A2178)</f>
        <v>0.61712387853692185</v>
      </c>
      <c r="C2178">
        <f>SUMIFS(user_list!P:P,user_list!F:F,"&lt;="&amp;A2178,user_list!G:G,"&gt;="&amp;A2178)</f>
        <v>1.6630543369673807</v>
      </c>
      <c r="D2178">
        <f>SUMIFS(user_list!O:O,user_list!F:F,"&lt;="&amp;A2178,user_list!G:G,"&gt;="&amp;A2178,user_list!I:I,days!G2178)+SUMIFS(user_list!O:O,user_list!F:F,"&lt;="&amp;A2178,user_list!G:G,"&gt;="&amp;A2178,user_list!I:I,days!G2178-1)</f>
        <v>0.60138888888888875</v>
      </c>
      <c r="E2178">
        <f>COUNTIF(user_list!G:G,A2178)</f>
        <v>0</v>
      </c>
      <c r="F2178">
        <f t="shared" ref="F2178:F2241" si="68">MONTH(A2178)</f>
        <v>12</v>
      </c>
      <c r="G2178">
        <f t="shared" ref="G2178:G2241" si="69">YEAR(A2178)</f>
        <v>2020</v>
      </c>
    </row>
    <row r="2179" spans="1:7" x14ac:dyDescent="0.3">
      <c r="A2179" s="52">
        <v>44182</v>
      </c>
      <c r="B2179">
        <f>SUMIFS(user_list!O:O,user_list!F:F,"&lt;="&amp;A2179,user_list!G:G,"&gt;="&amp;A2179)</f>
        <v>0.61712387853692185</v>
      </c>
      <c r="C2179">
        <f>SUMIFS(user_list!P:P,user_list!F:F,"&lt;="&amp;A2179,user_list!G:G,"&gt;="&amp;A2179)</f>
        <v>1.6630543369673807</v>
      </c>
      <c r="D2179">
        <f>SUMIFS(user_list!O:O,user_list!F:F,"&lt;="&amp;A2179,user_list!G:G,"&gt;="&amp;A2179,user_list!I:I,days!G2179)+SUMIFS(user_list!O:O,user_list!F:F,"&lt;="&amp;A2179,user_list!G:G,"&gt;="&amp;A2179,user_list!I:I,days!G2179-1)</f>
        <v>0.60138888888888875</v>
      </c>
      <c r="E2179">
        <f>COUNTIF(user_list!G:G,A2179)</f>
        <v>0</v>
      </c>
      <c r="F2179">
        <f t="shared" si="68"/>
        <v>12</v>
      </c>
      <c r="G2179">
        <f t="shared" si="69"/>
        <v>2020</v>
      </c>
    </row>
    <row r="2180" spans="1:7" x14ac:dyDescent="0.3">
      <c r="A2180" s="52">
        <v>44183</v>
      </c>
      <c r="B2180">
        <f>SUMIFS(user_list!O:O,user_list!F:F,"&lt;="&amp;A2180,user_list!G:G,"&gt;="&amp;A2180)</f>
        <v>0.61712387853692185</v>
      </c>
      <c r="C2180">
        <f>SUMIFS(user_list!P:P,user_list!F:F,"&lt;="&amp;A2180,user_list!G:G,"&gt;="&amp;A2180)</f>
        <v>1.6630543369673807</v>
      </c>
      <c r="D2180">
        <f>SUMIFS(user_list!O:O,user_list!F:F,"&lt;="&amp;A2180,user_list!G:G,"&gt;="&amp;A2180,user_list!I:I,days!G2180)+SUMIFS(user_list!O:O,user_list!F:F,"&lt;="&amp;A2180,user_list!G:G,"&gt;="&amp;A2180,user_list!I:I,days!G2180-1)</f>
        <v>0.60138888888888875</v>
      </c>
      <c r="E2180">
        <f>COUNTIF(user_list!G:G,A2180)</f>
        <v>1</v>
      </c>
      <c r="F2180">
        <f t="shared" si="68"/>
        <v>12</v>
      </c>
      <c r="G2180">
        <f t="shared" si="69"/>
        <v>2020</v>
      </c>
    </row>
    <row r="2181" spans="1:7" x14ac:dyDescent="0.3">
      <c r="A2181" s="52">
        <v>44184</v>
      </c>
      <c r="B2181">
        <f>SUMIFS(user_list!O:O,user_list!F:F,"&lt;="&amp;A2181,user_list!G:G,"&gt;="&amp;A2181)</f>
        <v>0.25045721187025533</v>
      </c>
      <c r="C2181">
        <f>SUMIFS(user_list!P:P,user_list!F:F,"&lt;="&amp;A2181,user_list!G:G,"&gt;="&amp;A2181)</f>
        <v>0.73997741389045746</v>
      </c>
      <c r="D2181">
        <f>SUMIFS(user_list!O:O,user_list!F:F,"&lt;="&amp;A2181,user_list!G:G,"&gt;="&amp;A2181,user_list!I:I,days!G2181)+SUMIFS(user_list!O:O,user_list!F:F,"&lt;="&amp;A2181,user_list!G:G,"&gt;="&amp;A2181,user_list!I:I,days!G2181-1)</f>
        <v>0.23472222222222219</v>
      </c>
      <c r="E2181">
        <f>COUNTIF(user_list!G:G,A2181)</f>
        <v>0</v>
      </c>
      <c r="F2181">
        <f t="shared" si="68"/>
        <v>12</v>
      </c>
      <c r="G2181">
        <f t="shared" si="69"/>
        <v>2020</v>
      </c>
    </row>
    <row r="2182" spans="1:7" x14ac:dyDescent="0.3">
      <c r="A2182" s="52">
        <v>44185</v>
      </c>
      <c r="B2182">
        <f>SUMIFS(user_list!O:O,user_list!F:F,"&lt;="&amp;A2182,user_list!G:G,"&gt;="&amp;A2182)</f>
        <v>0.25045721187025533</v>
      </c>
      <c r="C2182">
        <f>SUMIFS(user_list!P:P,user_list!F:F,"&lt;="&amp;A2182,user_list!G:G,"&gt;="&amp;A2182)</f>
        <v>0.73997741389045746</v>
      </c>
      <c r="D2182">
        <f>SUMIFS(user_list!O:O,user_list!F:F,"&lt;="&amp;A2182,user_list!G:G,"&gt;="&amp;A2182,user_list!I:I,days!G2182)+SUMIFS(user_list!O:O,user_list!F:F,"&lt;="&amp;A2182,user_list!G:G,"&gt;="&amp;A2182,user_list!I:I,days!G2182-1)</f>
        <v>0.23472222222222219</v>
      </c>
      <c r="E2182">
        <f>COUNTIF(user_list!G:G,A2182)</f>
        <v>0</v>
      </c>
      <c r="F2182">
        <f t="shared" si="68"/>
        <v>12</v>
      </c>
      <c r="G2182">
        <f t="shared" si="69"/>
        <v>2020</v>
      </c>
    </row>
    <row r="2183" spans="1:7" x14ac:dyDescent="0.3">
      <c r="A2183" s="52">
        <v>44186</v>
      </c>
      <c r="B2183">
        <f>SUMIFS(user_list!O:O,user_list!F:F,"&lt;="&amp;A2183,user_list!G:G,"&gt;="&amp;A2183)</f>
        <v>0.25045721187025533</v>
      </c>
      <c r="C2183">
        <f>SUMIFS(user_list!P:P,user_list!F:F,"&lt;="&amp;A2183,user_list!G:G,"&gt;="&amp;A2183)</f>
        <v>0.73997741389045746</v>
      </c>
      <c r="D2183">
        <f>SUMIFS(user_list!O:O,user_list!F:F,"&lt;="&amp;A2183,user_list!G:G,"&gt;="&amp;A2183,user_list!I:I,days!G2183)+SUMIFS(user_list!O:O,user_list!F:F,"&lt;="&amp;A2183,user_list!G:G,"&gt;="&amp;A2183,user_list!I:I,days!G2183-1)</f>
        <v>0.23472222222222219</v>
      </c>
      <c r="E2183">
        <f>COUNTIF(user_list!G:G,A2183)</f>
        <v>0</v>
      </c>
      <c r="F2183">
        <f t="shared" si="68"/>
        <v>12</v>
      </c>
      <c r="G2183">
        <f t="shared" si="69"/>
        <v>2020</v>
      </c>
    </row>
    <row r="2184" spans="1:7" x14ac:dyDescent="0.3">
      <c r="A2184" s="52">
        <v>44187</v>
      </c>
      <c r="B2184">
        <f>SUMIFS(user_list!O:O,user_list!F:F,"&lt;="&amp;A2184,user_list!G:G,"&gt;="&amp;A2184)</f>
        <v>0.25045721187025533</v>
      </c>
      <c r="C2184">
        <f>SUMIFS(user_list!P:P,user_list!F:F,"&lt;="&amp;A2184,user_list!G:G,"&gt;="&amp;A2184)</f>
        <v>0.73997741389045746</v>
      </c>
      <c r="D2184">
        <f>SUMIFS(user_list!O:O,user_list!F:F,"&lt;="&amp;A2184,user_list!G:G,"&gt;="&amp;A2184,user_list!I:I,days!G2184)+SUMIFS(user_list!O:O,user_list!F:F,"&lt;="&amp;A2184,user_list!G:G,"&gt;="&amp;A2184,user_list!I:I,days!G2184-1)</f>
        <v>0.23472222222222219</v>
      </c>
      <c r="E2184">
        <f>COUNTIF(user_list!G:G,A2184)</f>
        <v>0</v>
      </c>
      <c r="F2184">
        <f t="shared" si="68"/>
        <v>12</v>
      </c>
      <c r="G2184">
        <f t="shared" si="69"/>
        <v>2020</v>
      </c>
    </row>
    <row r="2185" spans="1:7" x14ac:dyDescent="0.3">
      <c r="A2185" s="52">
        <v>44188</v>
      </c>
      <c r="B2185">
        <f>SUMIFS(user_list!O:O,user_list!F:F,"&lt;="&amp;A2185,user_list!G:G,"&gt;="&amp;A2185)</f>
        <v>0.25045721187025533</v>
      </c>
      <c r="C2185">
        <f>SUMIFS(user_list!P:P,user_list!F:F,"&lt;="&amp;A2185,user_list!G:G,"&gt;="&amp;A2185)</f>
        <v>0.73997741389045746</v>
      </c>
      <c r="D2185">
        <f>SUMIFS(user_list!O:O,user_list!F:F,"&lt;="&amp;A2185,user_list!G:G,"&gt;="&amp;A2185,user_list!I:I,days!G2185)+SUMIFS(user_list!O:O,user_list!F:F,"&lt;="&amp;A2185,user_list!G:G,"&gt;="&amp;A2185,user_list!I:I,days!G2185-1)</f>
        <v>0.23472222222222219</v>
      </c>
      <c r="E2185">
        <f>COUNTIF(user_list!G:G,A2185)</f>
        <v>0</v>
      </c>
      <c r="F2185">
        <f t="shared" si="68"/>
        <v>12</v>
      </c>
      <c r="G2185">
        <f t="shared" si="69"/>
        <v>2020</v>
      </c>
    </row>
    <row r="2186" spans="1:7" x14ac:dyDescent="0.3">
      <c r="A2186" s="52">
        <v>44189</v>
      </c>
      <c r="B2186">
        <f>SUMIFS(user_list!O:O,user_list!F:F,"&lt;="&amp;A2186,user_list!G:G,"&gt;="&amp;A2186)</f>
        <v>0.25045721187025533</v>
      </c>
      <c r="C2186">
        <f>SUMIFS(user_list!P:P,user_list!F:F,"&lt;="&amp;A2186,user_list!G:G,"&gt;="&amp;A2186)</f>
        <v>0.73997741389045746</v>
      </c>
      <c r="D2186">
        <f>SUMIFS(user_list!O:O,user_list!F:F,"&lt;="&amp;A2186,user_list!G:G,"&gt;="&amp;A2186,user_list!I:I,days!G2186)+SUMIFS(user_list!O:O,user_list!F:F,"&lt;="&amp;A2186,user_list!G:G,"&gt;="&amp;A2186,user_list!I:I,days!G2186-1)</f>
        <v>0.23472222222222219</v>
      </c>
      <c r="E2186">
        <f>COUNTIF(user_list!G:G,A2186)</f>
        <v>0</v>
      </c>
      <c r="F2186">
        <f t="shared" si="68"/>
        <v>12</v>
      </c>
      <c r="G2186">
        <f t="shared" si="69"/>
        <v>2020</v>
      </c>
    </row>
    <row r="2187" spans="1:7" x14ac:dyDescent="0.3">
      <c r="A2187" s="52">
        <v>44190</v>
      </c>
      <c r="B2187">
        <f>SUMIFS(user_list!O:O,user_list!F:F,"&lt;="&amp;A2187,user_list!G:G,"&gt;="&amp;A2187)</f>
        <v>0.25045721187025533</v>
      </c>
      <c r="C2187">
        <f>SUMIFS(user_list!P:P,user_list!F:F,"&lt;="&amp;A2187,user_list!G:G,"&gt;="&amp;A2187)</f>
        <v>0.73997741389045746</v>
      </c>
      <c r="D2187">
        <f>SUMIFS(user_list!O:O,user_list!F:F,"&lt;="&amp;A2187,user_list!G:G,"&gt;="&amp;A2187,user_list!I:I,days!G2187)+SUMIFS(user_list!O:O,user_list!F:F,"&lt;="&amp;A2187,user_list!G:G,"&gt;="&amp;A2187,user_list!I:I,days!G2187-1)</f>
        <v>0.23472222222222219</v>
      </c>
      <c r="E2187">
        <f>COUNTIF(user_list!G:G,A2187)</f>
        <v>0</v>
      </c>
      <c r="F2187">
        <f t="shared" si="68"/>
        <v>12</v>
      </c>
      <c r="G2187">
        <f t="shared" si="69"/>
        <v>2020</v>
      </c>
    </row>
    <row r="2188" spans="1:7" x14ac:dyDescent="0.3">
      <c r="A2188" s="52">
        <v>44191</v>
      </c>
      <c r="B2188">
        <f>SUMIFS(user_list!O:O,user_list!F:F,"&lt;="&amp;A2188,user_list!G:G,"&gt;="&amp;A2188)</f>
        <v>0.25045721187025533</v>
      </c>
      <c r="C2188">
        <f>SUMIFS(user_list!P:P,user_list!F:F,"&lt;="&amp;A2188,user_list!G:G,"&gt;="&amp;A2188)</f>
        <v>0.73997741389045746</v>
      </c>
      <c r="D2188">
        <f>SUMIFS(user_list!O:O,user_list!F:F,"&lt;="&amp;A2188,user_list!G:G,"&gt;="&amp;A2188,user_list!I:I,days!G2188)+SUMIFS(user_list!O:O,user_list!F:F,"&lt;="&amp;A2188,user_list!G:G,"&gt;="&amp;A2188,user_list!I:I,days!G2188-1)</f>
        <v>0.23472222222222219</v>
      </c>
      <c r="E2188">
        <f>COUNTIF(user_list!G:G,A2188)</f>
        <v>0</v>
      </c>
      <c r="F2188">
        <f t="shared" si="68"/>
        <v>12</v>
      </c>
      <c r="G2188">
        <f t="shared" si="69"/>
        <v>2020</v>
      </c>
    </row>
    <row r="2189" spans="1:7" x14ac:dyDescent="0.3">
      <c r="A2189" s="52">
        <v>44192</v>
      </c>
      <c r="B2189">
        <f>SUMIFS(user_list!O:O,user_list!F:F,"&lt;="&amp;A2189,user_list!G:G,"&gt;="&amp;A2189)</f>
        <v>0.36962387853692197</v>
      </c>
      <c r="C2189">
        <f>SUMIFS(user_list!P:P,user_list!F:F,"&lt;="&amp;A2189,user_list!G:G,"&gt;="&amp;A2189)</f>
        <v>2.7399774138904571</v>
      </c>
      <c r="D2189">
        <f>SUMIFS(user_list!O:O,user_list!F:F,"&lt;="&amp;A2189,user_list!G:G,"&gt;="&amp;A2189,user_list!I:I,days!G2189)+SUMIFS(user_list!O:O,user_list!F:F,"&lt;="&amp;A2189,user_list!G:G,"&gt;="&amp;A2189,user_list!I:I,days!G2189-1)</f>
        <v>0.35388888888888886</v>
      </c>
      <c r="E2189">
        <f>COUNTIF(user_list!G:G,A2189)</f>
        <v>2</v>
      </c>
      <c r="F2189">
        <f t="shared" si="68"/>
        <v>12</v>
      </c>
      <c r="G2189">
        <f t="shared" si="69"/>
        <v>2020</v>
      </c>
    </row>
    <row r="2190" spans="1:7" x14ac:dyDescent="0.3">
      <c r="A2190" s="52">
        <v>44193</v>
      </c>
      <c r="B2190">
        <f>SUMIFS(user_list!O:O,user_list!F:F,"&lt;="&amp;A2190,user_list!G:G,"&gt;="&amp;A2190)</f>
        <v>0.25045721187025533</v>
      </c>
      <c r="C2190">
        <f>SUMIFS(user_list!P:P,user_list!F:F,"&lt;="&amp;A2190,user_list!G:G,"&gt;="&amp;A2190)</f>
        <v>0.73997741389045746</v>
      </c>
      <c r="D2190">
        <f>SUMIFS(user_list!O:O,user_list!F:F,"&lt;="&amp;A2190,user_list!G:G,"&gt;="&amp;A2190,user_list!I:I,days!G2190)+SUMIFS(user_list!O:O,user_list!F:F,"&lt;="&amp;A2190,user_list!G:G,"&gt;="&amp;A2190,user_list!I:I,days!G2190-1)</f>
        <v>0.23472222222222219</v>
      </c>
      <c r="E2190">
        <f>COUNTIF(user_list!G:G,A2190)</f>
        <v>0</v>
      </c>
      <c r="F2190">
        <f t="shared" si="68"/>
        <v>12</v>
      </c>
      <c r="G2190">
        <f t="shared" si="69"/>
        <v>2020</v>
      </c>
    </row>
    <row r="2191" spans="1:7" x14ac:dyDescent="0.3">
      <c r="A2191" s="52">
        <v>44194</v>
      </c>
      <c r="B2191">
        <f>SUMIFS(user_list!O:O,user_list!F:F,"&lt;="&amp;A2191,user_list!G:G,"&gt;="&amp;A2191)</f>
        <v>0.72379054520358854</v>
      </c>
      <c r="C2191">
        <f>SUMIFS(user_list!P:P,user_list!F:F,"&lt;="&amp;A2191,user_list!G:G,"&gt;="&amp;A2191)</f>
        <v>1.9399774138904575</v>
      </c>
      <c r="D2191">
        <f>SUMIFS(user_list!O:O,user_list!F:F,"&lt;="&amp;A2191,user_list!G:G,"&gt;="&amp;A2191,user_list!I:I,days!G2191)+SUMIFS(user_list!O:O,user_list!F:F,"&lt;="&amp;A2191,user_list!G:G,"&gt;="&amp;A2191,user_list!I:I,days!G2191-1)</f>
        <v>0.70805555555555544</v>
      </c>
      <c r="E2191">
        <f>COUNTIF(user_list!G:G,A2191)</f>
        <v>1</v>
      </c>
      <c r="F2191">
        <f t="shared" si="68"/>
        <v>12</v>
      </c>
      <c r="G2191">
        <f t="shared" si="69"/>
        <v>2020</v>
      </c>
    </row>
    <row r="2192" spans="1:7" x14ac:dyDescent="0.3">
      <c r="A2192" s="52">
        <v>44195</v>
      </c>
      <c r="B2192">
        <f>SUMIFS(user_list!O:O,user_list!F:F,"&lt;="&amp;A2192,user_list!G:G,"&gt;="&amp;A2192)</f>
        <v>0.48906832298136638</v>
      </c>
      <c r="C2192">
        <f>SUMIFS(user_list!P:P,user_list!F:F,"&lt;="&amp;A2192,user_list!G:G,"&gt;="&amp;A2192)</f>
        <v>1.3490683229813665</v>
      </c>
      <c r="D2192">
        <f>SUMIFS(user_list!O:O,user_list!F:F,"&lt;="&amp;A2192,user_list!G:G,"&gt;="&amp;A2192,user_list!I:I,days!G2192)+SUMIFS(user_list!O:O,user_list!F:F,"&lt;="&amp;A2192,user_list!G:G,"&gt;="&amp;A2192,user_list!I:I,days!G2192-1)</f>
        <v>0.47333333333333327</v>
      </c>
      <c r="E2192">
        <f>COUNTIF(user_list!G:G,A2192)</f>
        <v>0</v>
      </c>
      <c r="F2192">
        <f t="shared" si="68"/>
        <v>12</v>
      </c>
      <c r="G2192">
        <f t="shared" si="69"/>
        <v>2020</v>
      </c>
    </row>
    <row r="2193" spans="1:7" x14ac:dyDescent="0.3">
      <c r="A2193" s="52">
        <v>44196</v>
      </c>
      <c r="B2193">
        <f>SUMIFS(user_list!O:O,user_list!F:F,"&lt;="&amp;A2193,user_list!G:G,"&gt;="&amp;A2193)</f>
        <v>1.1747826086956523</v>
      </c>
      <c r="C2193">
        <f>SUMIFS(user_list!P:P,user_list!F:F,"&lt;="&amp;A2193,user_list!G:G,"&gt;="&amp;A2193)</f>
        <v>3.06335403726708</v>
      </c>
      <c r="D2193">
        <f>SUMIFS(user_list!O:O,user_list!F:F,"&lt;="&amp;A2193,user_list!G:G,"&gt;="&amp;A2193,user_list!I:I,days!G2193)+SUMIFS(user_list!O:O,user_list!F:F,"&lt;="&amp;A2193,user_list!G:G,"&gt;="&amp;A2193,user_list!I:I,days!G2193-1)</f>
        <v>1.1590476190476191</v>
      </c>
      <c r="E2193">
        <f>COUNTIF(user_list!G:G,A2193)</f>
        <v>0</v>
      </c>
      <c r="F2193">
        <f t="shared" si="68"/>
        <v>12</v>
      </c>
      <c r="G2193">
        <f t="shared" si="69"/>
        <v>2020</v>
      </c>
    </row>
    <row r="2194" spans="1:7" x14ac:dyDescent="0.3">
      <c r="A2194" s="52">
        <v>44197</v>
      </c>
      <c r="B2194">
        <f>SUMIFS(user_list!O:O,user_list!F:F,"&lt;="&amp;A2194,user_list!G:G,"&gt;="&amp;A2194)</f>
        <v>1.1747826086956523</v>
      </c>
      <c r="C2194">
        <f>SUMIFS(user_list!P:P,user_list!F:F,"&lt;="&amp;A2194,user_list!G:G,"&gt;="&amp;A2194)</f>
        <v>3.06335403726708</v>
      </c>
      <c r="D2194">
        <f>SUMIFS(user_list!O:O,user_list!F:F,"&lt;="&amp;A2194,user_list!G:G,"&gt;="&amp;A2194,user_list!I:I,days!G2194)+SUMIFS(user_list!O:O,user_list!F:F,"&lt;="&amp;A2194,user_list!G:G,"&gt;="&amp;A2194,user_list!I:I,days!G2194-1)</f>
        <v>1.1590476190476191</v>
      </c>
      <c r="E2194">
        <f>COUNTIF(user_list!G:G,A2194)</f>
        <v>0</v>
      </c>
      <c r="F2194">
        <f t="shared" si="68"/>
        <v>1</v>
      </c>
      <c r="G2194">
        <f t="shared" si="69"/>
        <v>2021</v>
      </c>
    </row>
    <row r="2195" spans="1:7" x14ac:dyDescent="0.3">
      <c r="A2195" s="52">
        <v>44198</v>
      </c>
      <c r="B2195">
        <f>SUMIFS(user_list!O:O,user_list!F:F,"&lt;="&amp;A2195,user_list!G:G,"&gt;="&amp;A2195)</f>
        <v>1.1747826086956523</v>
      </c>
      <c r="C2195">
        <f>SUMIFS(user_list!P:P,user_list!F:F,"&lt;="&amp;A2195,user_list!G:G,"&gt;="&amp;A2195)</f>
        <v>3.06335403726708</v>
      </c>
      <c r="D2195">
        <f>SUMIFS(user_list!O:O,user_list!F:F,"&lt;="&amp;A2195,user_list!G:G,"&gt;="&amp;A2195,user_list!I:I,days!G2195)+SUMIFS(user_list!O:O,user_list!F:F,"&lt;="&amp;A2195,user_list!G:G,"&gt;="&amp;A2195,user_list!I:I,days!G2195-1)</f>
        <v>1.1590476190476191</v>
      </c>
      <c r="E2195">
        <f>COUNTIF(user_list!G:G,A2195)</f>
        <v>0</v>
      </c>
      <c r="F2195">
        <f t="shared" si="68"/>
        <v>1</v>
      </c>
      <c r="G2195">
        <f t="shared" si="69"/>
        <v>2021</v>
      </c>
    </row>
    <row r="2196" spans="1:7" x14ac:dyDescent="0.3">
      <c r="A2196" s="52">
        <v>44199</v>
      </c>
      <c r="B2196">
        <f>SUMIFS(user_list!O:O,user_list!F:F,"&lt;="&amp;A2196,user_list!G:G,"&gt;="&amp;A2196)</f>
        <v>1.1747826086956523</v>
      </c>
      <c r="C2196">
        <f>SUMIFS(user_list!P:P,user_list!F:F,"&lt;="&amp;A2196,user_list!G:G,"&gt;="&amp;A2196)</f>
        <v>3.06335403726708</v>
      </c>
      <c r="D2196">
        <f>SUMIFS(user_list!O:O,user_list!F:F,"&lt;="&amp;A2196,user_list!G:G,"&gt;="&amp;A2196,user_list!I:I,days!G2196)+SUMIFS(user_list!O:O,user_list!F:F,"&lt;="&amp;A2196,user_list!G:G,"&gt;="&amp;A2196,user_list!I:I,days!G2196-1)</f>
        <v>1.1590476190476191</v>
      </c>
      <c r="E2196">
        <f>COUNTIF(user_list!G:G,A2196)</f>
        <v>0</v>
      </c>
      <c r="F2196">
        <f t="shared" si="68"/>
        <v>1</v>
      </c>
      <c r="G2196">
        <f t="shared" si="69"/>
        <v>2021</v>
      </c>
    </row>
    <row r="2197" spans="1:7" x14ac:dyDescent="0.3">
      <c r="A2197" s="52">
        <v>44200</v>
      </c>
      <c r="B2197">
        <f>SUMIFS(user_list!O:O,user_list!F:F,"&lt;="&amp;A2197,user_list!G:G,"&gt;="&amp;A2197)</f>
        <v>1.1747826086956523</v>
      </c>
      <c r="C2197">
        <f>SUMIFS(user_list!P:P,user_list!F:F,"&lt;="&amp;A2197,user_list!G:G,"&gt;="&amp;A2197)</f>
        <v>3.06335403726708</v>
      </c>
      <c r="D2197">
        <f>SUMIFS(user_list!O:O,user_list!F:F,"&lt;="&amp;A2197,user_list!G:G,"&gt;="&amp;A2197,user_list!I:I,days!G2197)+SUMIFS(user_list!O:O,user_list!F:F,"&lt;="&amp;A2197,user_list!G:G,"&gt;="&amp;A2197,user_list!I:I,days!G2197-1)</f>
        <v>1.1590476190476191</v>
      </c>
      <c r="E2197">
        <f>COUNTIF(user_list!G:G,A2197)</f>
        <v>0</v>
      </c>
      <c r="F2197">
        <f t="shared" si="68"/>
        <v>1</v>
      </c>
      <c r="G2197">
        <f t="shared" si="69"/>
        <v>2021</v>
      </c>
    </row>
    <row r="2198" spans="1:7" x14ac:dyDescent="0.3">
      <c r="A2198" s="52">
        <v>44201</v>
      </c>
      <c r="B2198">
        <f>SUMIFS(user_list!O:O,user_list!F:F,"&lt;="&amp;A2198,user_list!G:G,"&gt;="&amp;A2198)</f>
        <v>1.1747826086956523</v>
      </c>
      <c r="C2198">
        <f>SUMIFS(user_list!P:P,user_list!F:F,"&lt;="&amp;A2198,user_list!G:G,"&gt;="&amp;A2198)</f>
        <v>3.06335403726708</v>
      </c>
      <c r="D2198">
        <f>SUMIFS(user_list!O:O,user_list!F:F,"&lt;="&amp;A2198,user_list!G:G,"&gt;="&amp;A2198,user_list!I:I,days!G2198)+SUMIFS(user_list!O:O,user_list!F:F,"&lt;="&amp;A2198,user_list!G:G,"&gt;="&amp;A2198,user_list!I:I,days!G2198-1)</f>
        <v>1.1590476190476191</v>
      </c>
      <c r="E2198">
        <f>COUNTIF(user_list!G:G,A2198)</f>
        <v>0</v>
      </c>
      <c r="F2198">
        <f t="shared" si="68"/>
        <v>1</v>
      </c>
      <c r="G2198">
        <f t="shared" si="69"/>
        <v>2021</v>
      </c>
    </row>
    <row r="2199" spans="1:7" x14ac:dyDescent="0.3">
      <c r="A2199" s="52">
        <v>44202</v>
      </c>
      <c r="B2199">
        <f>SUMIFS(user_list!O:O,user_list!F:F,"&lt;="&amp;A2199,user_list!G:G,"&gt;="&amp;A2199)</f>
        <v>1.1747826086956523</v>
      </c>
      <c r="C2199">
        <f>SUMIFS(user_list!P:P,user_list!F:F,"&lt;="&amp;A2199,user_list!G:G,"&gt;="&amp;A2199)</f>
        <v>3.06335403726708</v>
      </c>
      <c r="D2199">
        <f>SUMIFS(user_list!O:O,user_list!F:F,"&lt;="&amp;A2199,user_list!G:G,"&gt;="&amp;A2199,user_list!I:I,days!G2199)+SUMIFS(user_list!O:O,user_list!F:F,"&lt;="&amp;A2199,user_list!G:G,"&gt;="&amp;A2199,user_list!I:I,days!G2199-1)</f>
        <v>1.1590476190476191</v>
      </c>
      <c r="E2199">
        <f>COUNTIF(user_list!G:G,A2199)</f>
        <v>1</v>
      </c>
      <c r="F2199">
        <f t="shared" si="68"/>
        <v>1</v>
      </c>
      <c r="G2199">
        <f t="shared" si="69"/>
        <v>2021</v>
      </c>
    </row>
    <row r="2200" spans="1:7" x14ac:dyDescent="0.3">
      <c r="A2200" s="52">
        <v>44203</v>
      </c>
      <c r="B2200">
        <f>SUMIFS(user_list!O:O,user_list!F:F,"&lt;="&amp;A2200,user_list!G:G,"&gt;="&amp;A2200)</f>
        <v>1.4357349896480331</v>
      </c>
      <c r="C2200">
        <f>SUMIFS(user_list!P:P,user_list!F:F,"&lt;="&amp;A2200,user_list!G:G,"&gt;="&amp;A2200)</f>
        <v>3.7490683229813659</v>
      </c>
      <c r="D2200">
        <f>SUMIFS(user_list!O:O,user_list!F:F,"&lt;="&amp;A2200,user_list!G:G,"&gt;="&amp;A2200,user_list!I:I,days!G2200)+SUMIFS(user_list!O:O,user_list!F:F,"&lt;="&amp;A2200,user_list!G:G,"&gt;="&amp;A2200,user_list!I:I,days!G2200-1)</f>
        <v>1.42</v>
      </c>
      <c r="E2200">
        <f>COUNTIF(user_list!G:G,A2200)</f>
        <v>1</v>
      </c>
      <c r="F2200">
        <f t="shared" si="68"/>
        <v>1</v>
      </c>
      <c r="G2200">
        <f t="shared" si="69"/>
        <v>2021</v>
      </c>
    </row>
    <row r="2201" spans="1:7" x14ac:dyDescent="0.3">
      <c r="A2201" s="52">
        <v>44204</v>
      </c>
      <c r="B2201">
        <f>SUMIFS(user_list!O:O,user_list!F:F,"&lt;="&amp;A2201,user_list!G:G,"&gt;="&amp;A2201)</f>
        <v>0.96240165631469976</v>
      </c>
      <c r="C2201">
        <f>SUMIFS(user_list!P:P,user_list!F:F,"&lt;="&amp;A2201,user_list!G:G,"&gt;="&amp;A2201)</f>
        <v>2.5490683229813662</v>
      </c>
      <c r="D2201">
        <f>SUMIFS(user_list!O:O,user_list!F:F,"&lt;="&amp;A2201,user_list!G:G,"&gt;="&amp;A2201,user_list!I:I,days!G2201)+SUMIFS(user_list!O:O,user_list!F:F,"&lt;="&amp;A2201,user_list!G:G,"&gt;="&amp;A2201,user_list!I:I,days!G2201-1)</f>
        <v>0.94666666666666666</v>
      </c>
      <c r="E2201">
        <f>COUNTIF(user_list!G:G,A2201)</f>
        <v>0</v>
      </c>
      <c r="F2201">
        <f t="shared" si="68"/>
        <v>1</v>
      </c>
      <c r="G2201">
        <f t="shared" si="69"/>
        <v>2021</v>
      </c>
    </row>
    <row r="2202" spans="1:7" x14ac:dyDescent="0.3">
      <c r="A2202" s="52">
        <v>44205</v>
      </c>
      <c r="B2202">
        <f>SUMIFS(user_list!O:O,user_list!F:F,"&lt;="&amp;A2202,user_list!G:G,"&gt;="&amp;A2202)</f>
        <v>0.96240165631469976</v>
      </c>
      <c r="C2202">
        <f>SUMIFS(user_list!P:P,user_list!F:F,"&lt;="&amp;A2202,user_list!G:G,"&gt;="&amp;A2202)</f>
        <v>2.5490683229813662</v>
      </c>
      <c r="D2202">
        <f>SUMIFS(user_list!O:O,user_list!F:F,"&lt;="&amp;A2202,user_list!G:G,"&gt;="&amp;A2202,user_list!I:I,days!G2202)+SUMIFS(user_list!O:O,user_list!F:F,"&lt;="&amp;A2202,user_list!G:G,"&gt;="&amp;A2202,user_list!I:I,days!G2202-1)</f>
        <v>0.94666666666666666</v>
      </c>
      <c r="E2202">
        <f>COUNTIF(user_list!G:G,A2202)</f>
        <v>0</v>
      </c>
      <c r="F2202">
        <f t="shared" si="68"/>
        <v>1</v>
      </c>
      <c r="G2202">
        <f t="shared" si="69"/>
        <v>2021</v>
      </c>
    </row>
    <row r="2203" spans="1:7" x14ac:dyDescent="0.3">
      <c r="A2203" s="52">
        <v>44206</v>
      </c>
      <c r="B2203">
        <f>SUMIFS(user_list!O:O,user_list!F:F,"&lt;="&amp;A2203,user_list!G:G,"&gt;="&amp;A2203)</f>
        <v>0.96240165631469976</v>
      </c>
      <c r="C2203">
        <f>SUMIFS(user_list!P:P,user_list!F:F,"&lt;="&amp;A2203,user_list!G:G,"&gt;="&amp;A2203)</f>
        <v>2.5490683229813662</v>
      </c>
      <c r="D2203">
        <f>SUMIFS(user_list!O:O,user_list!F:F,"&lt;="&amp;A2203,user_list!G:G,"&gt;="&amp;A2203,user_list!I:I,days!G2203)+SUMIFS(user_list!O:O,user_list!F:F,"&lt;="&amp;A2203,user_list!G:G,"&gt;="&amp;A2203,user_list!I:I,days!G2203-1)</f>
        <v>0.94666666666666666</v>
      </c>
      <c r="E2203">
        <f>COUNTIF(user_list!G:G,A2203)</f>
        <v>0</v>
      </c>
      <c r="F2203">
        <f t="shared" si="68"/>
        <v>1</v>
      </c>
      <c r="G2203">
        <f t="shared" si="69"/>
        <v>2021</v>
      </c>
    </row>
    <row r="2204" spans="1:7" x14ac:dyDescent="0.3">
      <c r="A2204" s="52">
        <v>44207</v>
      </c>
      <c r="B2204">
        <f>SUMIFS(user_list!O:O,user_list!F:F,"&lt;="&amp;A2204,user_list!G:G,"&gt;="&amp;A2204)</f>
        <v>3.4076794340924765</v>
      </c>
      <c r="C2204">
        <f>SUMIFS(user_list!P:P,user_list!F:F,"&lt;="&amp;A2204,user_list!G:G,"&gt;="&amp;A2204)</f>
        <v>15.049068322981366</v>
      </c>
      <c r="D2204">
        <f>SUMIFS(user_list!O:O,user_list!F:F,"&lt;="&amp;A2204,user_list!G:G,"&gt;="&amp;A2204,user_list!I:I,days!G2204)+SUMIFS(user_list!O:O,user_list!F:F,"&lt;="&amp;A2204,user_list!G:G,"&gt;="&amp;A2204,user_list!I:I,days!G2204-1)</f>
        <v>1.2225000000000001</v>
      </c>
      <c r="E2204">
        <f>COUNTIF(user_list!G:G,A2204)</f>
        <v>5</v>
      </c>
      <c r="F2204">
        <f t="shared" si="68"/>
        <v>1</v>
      </c>
      <c r="G2204">
        <f t="shared" si="69"/>
        <v>2021</v>
      </c>
    </row>
    <row r="2205" spans="1:7" x14ac:dyDescent="0.3">
      <c r="A2205" s="52">
        <v>44208</v>
      </c>
      <c r="B2205">
        <f>SUMIFS(user_list!O:O,user_list!F:F,"&lt;="&amp;A2205,user_list!G:G,"&gt;="&amp;A2205)</f>
        <v>2.9185127674258102</v>
      </c>
      <c r="C2205">
        <f>SUMIFS(user_list!P:P,user_list!F:F,"&lt;="&amp;A2205,user_list!G:G,"&gt;="&amp;A2205)</f>
        <v>10.149068322981366</v>
      </c>
      <c r="D2205">
        <f>SUMIFS(user_list!O:O,user_list!F:F,"&lt;="&amp;A2205,user_list!G:G,"&gt;="&amp;A2205,user_list!I:I,days!G2205)+SUMIFS(user_list!O:O,user_list!F:F,"&lt;="&amp;A2205,user_list!G:G,"&gt;="&amp;A2205,user_list!I:I,days!G2205-1)</f>
        <v>0.35</v>
      </c>
      <c r="E2205">
        <f>COUNTIF(user_list!G:G,A2205)</f>
        <v>2</v>
      </c>
      <c r="F2205">
        <f t="shared" si="68"/>
        <v>1</v>
      </c>
      <c r="G2205">
        <f t="shared" si="69"/>
        <v>2021</v>
      </c>
    </row>
    <row r="2206" spans="1:7" x14ac:dyDescent="0.3">
      <c r="A2206" s="52">
        <v>44209</v>
      </c>
      <c r="B2206">
        <f>SUMIFS(user_list!O:O,user_list!F:F,"&lt;="&amp;A2206,user_list!G:G,"&gt;="&amp;A2206)</f>
        <v>0.48498563564286506</v>
      </c>
      <c r="C2206">
        <f>SUMIFS(user_list!P:P,user_list!F:F,"&lt;="&amp;A2206,user_list!G:G,"&gt;="&amp;A2206)</f>
        <v>3.9513939043767152</v>
      </c>
      <c r="D2206">
        <f>SUMIFS(user_list!O:O,user_list!F:F,"&lt;="&amp;A2206,user_list!G:G,"&gt;="&amp;A2206,user_list!I:I,days!G2206)+SUMIFS(user_list!O:O,user_list!F:F,"&lt;="&amp;A2206,user_list!G:G,"&gt;="&amp;A2206,user_list!I:I,days!G2206-1)</f>
        <v>0.46925064599483196</v>
      </c>
      <c r="E2206">
        <f>COUNTIF(user_list!G:G,A2206)</f>
        <v>1</v>
      </c>
      <c r="F2206">
        <f t="shared" si="68"/>
        <v>1</v>
      </c>
      <c r="G2206">
        <f t="shared" si="69"/>
        <v>2021</v>
      </c>
    </row>
    <row r="2207" spans="1:7" x14ac:dyDescent="0.3">
      <c r="A2207" s="52">
        <v>44210</v>
      </c>
      <c r="B2207">
        <f>SUMIFS(user_list!O:O,user_list!F:F,"&lt;="&amp;A2207,user_list!G:G,"&gt;="&amp;A2207)</f>
        <v>0.13498563564286511</v>
      </c>
      <c r="C2207">
        <f>SUMIFS(user_list!P:P,user_list!F:F,"&lt;="&amp;A2207,user_list!G:G,"&gt;="&amp;A2207)</f>
        <v>0.45139390437671534</v>
      </c>
      <c r="D2207">
        <f>SUMIFS(user_list!O:O,user_list!F:F,"&lt;="&amp;A2207,user_list!G:G,"&gt;="&amp;A2207,user_list!I:I,days!G2207)+SUMIFS(user_list!O:O,user_list!F:F,"&lt;="&amp;A2207,user_list!G:G,"&gt;="&amp;A2207,user_list!I:I,days!G2207-1)</f>
        <v>0.119250645994832</v>
      </c>
      <c r="E2207">
        <f>COUNTIF(user_list!G:G,A2207)</f>
        <v>0</v>
      </c>
      <c r="F2207">
        <f t="shared" si="68"/>
        <v>1</v>
      </c>
      <c r="G2207">
        <f t="shared" si="69"/>
        <v>2021</v>
      </c>
    </row>
    <row r="2208" spans="1:7" x14ac:dyDescent="0.3">
      <c r="A2208" s="52">
        <v>44211</v>
      </c>
      <c r="B2208">
        <f>SUMIFS(user_list!O:O,user_list!F:F,"&lt;="&amp;A2208,user_list!G:G,"&gt;="&amp;A2208)</f>
        <v>0.13498563564286511</v>
      </c>
      <c r="C2208">
        <f>SUMIFS(user_list!P:P,user_list!F:F,"&lt;="&amp;A2208,user_list!G:G,"&gt;="&amp;A2208)</f>
        <v>0.45139390437671534</v>
      </c>
      <c r="D2208">
        <f>SUMIFS(user_list!O:O,user_list!F:F,"&lt;="&amp;A2208,user_list!G:G,"&gt;="&amp;A2208,user_list!I:I,days!G2208)+SUMIFS(user_list!O:O,user_list!F:F,"&lt;="&amp;A2208,user_list!G:G,"&gt;="&amp;A2208,user_list!I:I,days!G2208-1)</f>
        <v>0.119250645994832</v>
      </c>
      <c r="E2208">
        <f>COUNTIF(user_list!G:G,A2208)</f>
        <v>0</v>
      </c>
      <c r="F2208">
        <f t="shared" si="68"/>
        <v>1</v>
      </c>
      <c r="G2208">
        <f t="shared" si="69"/>
        <v>2021</v>
      </c>
    </row>
    <row r="2209" spans="1:7" x14ac:dyDescent="0.3">
      <c r="A2209" s="52">
        <v>44212</v>
      </c>
      <c r="B2209">
        <f>SUMIFS(user_list!O:O,user_list!F:F,"&lt;="&amp;A2209,user_list!G:G,"&gt;="&amp;A2209)</f>
        <v>0.13498563564286511</v>
      </c>
      <c r="C2209">
        <f>SUMIFS(user_list!P:P,user_list!F:F,"&lt;="&amp;A2209,user_list!G:G,"&gt;="&amp;A2209)</f>
        <v>0.45139390437671534</v>
      </c>
      <c r="D2209">
        <f>SUMIFS(user_list!O:O,user_list!F:F,"&lt;="&amp;A2209,user_list!G:G,"&gt;="&amp;A2209,user_list!I:I,days!G2209)+SUMIFS(user_list!O:O,user_list!F:F,"&lt;="&amp;A2209,user_list!G:G,"&gt;="&amp;A2209,user_list!I:I,days!G2209-1)</f>
        <v>0.119250645994832</v>
      </c>
      <c r="E2209">
        <f>COUNTIF(user_list!G:G,A2209)</f>
        <v>0</v>
      </c>
      <c r="F2209">
        <f t="shared" si="68"/>
        <v>1</v>
      </c>
      <c r="G2209">
        <f t="shared" si="69"/>
        <v>2021</v>
      </c>
    </row>
    <row r="2210" spans="1:7" x14ac:dyDescent="0.3">
      <c r="A2210" s="52">
        <v>44213</v>
      </c>
      <c r="B2210">
        <f>SUMIFS(user_list!O:O,user_list!F:F,"&lt;="&amp;A2210,user_list!G:G,"&gt;="&amp;A2210)</f>
        <v>0.13498563564286511</v>
      </c>
      <c r="C2210">
        <f>SUMIFS(user_list!P:P,user_list!F:F,"&lt;="&amp;A2210,user_list!G:G,"&gt;="&amp;A2210)</f>
        <v>0.45139390437671534</v>
      </c>
      <c r="D2210">
        <f>SUMIFS(user_list!O:O,user_list!F:F,"&lt;="&amp;A2210,user_list!G:G,"&gt;="&amp;A2210,user_list!I:I,days!G2210)+SUMIFS(user_list!O:O,user_list!F:F,"&lt;="&amp;A2210,user_list!G:G,"&gt;="&amp;A2210,user_list!I:I,days!G2210-1)</f>
        <v>0.119250645994832</v>
      </c>
      <c r="E2210">
        <f>COUNTIF(user_list!G:G,A2210)</f>
        <v>0</v>
      </c>
      <c r="F2210">
        <f t="shared" si="68"/>
        <v>1</v>
      </c>
      <c r="G2210">
        <f t="shared" si="69"/>
        <v>2021</v>
      </c>
    </row>
    <row r="2211" spans="1:7" x14ac:dyDescent="0.3">
      <c r="A2211" s="52">
        <v>44214</v>
      </c>
      <c r="B2211">
        <f>SUMIFS(user_list!O:O,user_list!F:F,"&lt;="&amp;A2211,user_list!G:G,"&gt;="&amp;A2211)</f>
        <v>0.34078273709214052</v>
      </c>
      <c r="C2211">
        <f>SUMIFS(user_list!P:P,user_list!F:F,"&lt;="&amp;A2211,user_list!G:G,"&gt;="&amp;A2211)</f>
        <v>0.97313303481149793</v>
      </c>
      <c r="D2211">
        <f>SUMIFS(user_list!O:O,user_list!F:F,"&lt;="&amp;A2211,user_list!G:G,"&gt;="&amp;A2211,user_list!I:I,days!G2211)+SUMIFS(user_list!O:O,user_list!F:F,"&lt;="&amp;A2211,user_list!G:G,"&gt;="&amp;A2211,user_list!I:I,days!G2211-1)</f>
        <v>0.119250645994832</v>
      </c>
      <c r="E2211">
        <f>COUNTIF(user_list!G:G,A2211)</f>
        <v>0</v>
      </c>
      <c r="F2211">
        <f t="shared" si="68"/>
        <v>1</v>
      </c>
      <c r="G2211">
        <f t="shared" si="69"/>
        <v>2021</v>
      </c>
    </row>
    <row r="2212" spans="1:7" x14ac:dyDescent="0.3">
      <c r="A2212" s="52">
        <v>44215</v>
      </c>
      <c r="B2212">
        <f>SUMIFS(user_list!O:O,user_list!F:F,"&lt;="&amp;A2212,user_list!G:G,"&gt;="&amp;A2212)</f>
        <v>0.34078273709214052</v>
      </c>
      <c r="C2212">
        <f>SUMIFS(user_list!P:P,user_list!F:F,"&lt;="&amp;A2212,user_list!G:G,"&gt;="&amp;A2212)</f>
        <v>0.97313303481149793</v>
      </c>
      <c r="D2212">
        <f>SUMIFS(user_list!O:O,user_list!F:F,"&lt;="&amp;A2212,user_list!G:G,"&gt;="&amp;A2212,user_list!I:I,days!G2212)+SUMIFS(user_list!O:O,user_list!F:F,"&lt;="&amp;A2212,user_list!G:G,"&gt;="&amp;A2212,user_list!I:I,days!G2212-1)</f>
        <v>0.119250645994832</v>
      </c>
      <c r="E2212">
        <f>COUNTIF(user_list!G:G,A2212)</f>
        <v>0</v>
      </c>
      <c r="F2212">
        <f t="shared" si="68"/>
        <v>1</v>
      </c>
      <c r="G2212">
        <f t="shared" si="69"/>
        <v>2021</v>
      </c>
    </row>
    <row r="2213" spans="1:7" x14ac:dyDescent="0.3">
      <c r="A2213" s="52">
        <v>44216</v>
      </c>
      <c r="B2213">
        <f>SUMIFS(user_list!O:O,user_list!F:F,"&lt;="&amp;A2213,user_list!G:G,"&gt;="&amp;A2213)</f>
        <v>0.34078273709214052</v>
      </c>
      <c r="C2213">
        <f>SUMIFS(user_list!P:P,user_list!F:F,"&lt;="&amp;A2213,user_list!G:G,"&gt;="&amp;A2213)</f>
        <v>0.97313303481149793</v>
      </c>
      <c r="D2213">
        <f>SUMIFS(user_list!O:O,user_list!F:F,"&lt;="&amp;A2213,user_list!G:G,"&gt;="&amp;A2213,user_list!I:I,days!G2213)+SUMIFS(user_list!O:O,user_list!F:F,"&lt;="&amp;A2213,user_list!G:G,"&gt;="&amp;A2213,user_list!I:I,days!G2213-1)</f>
        <v>0.119250645994832</v>
      </c>
      <c r="E2213">
        <f>COUNTIF(user_list!G:G,A2213)</f>
        <v>0</v>
      </c>
      <c r="F2213">
        <f t="shared" si="68"/>
        <v>1</v>
      </c>
      <c r="G2213">
        <f t="shared" si="69"/>
        <v>2021</v>
      </c>
    </row>
    <row r="2214" spans="1:7" x14ac:dyDescent="0.3">
      <c r="A2214" s="52">
        <v>44217</v>
      </c>
      <c r="B2214">
        <f>SUMIFS(user_list!O:O,user_list!F:F,"&lt;="&amp;A2214,user_list!G:G,"&gt;="&amp;A2214)</f>
        <v>0.34078273709214052</v>
      </c>
      <c r="C2214">
        <f>SUMIFS(user_list!P:P,user_list!F:F,"&lt;="&amp;A2214,user_list!G:G,"&gt;="&amp;A2214)</f>
        <v>0.97313303481149793</v>
      </c>
      <c r="D2214">
        <f>SUMIFS(user_list!O:O,user_list!F:F,"&lt;="&amp;A2214,user_list!G:G,"&gt;="&amp;A2214,user_list!I:I,days!G2214)+SUMIFS(user_list!O:O,user_list!F:F,"&lt;="&amp;A2214,user_list!G:G,"&gt;="&amp;A2214,user_list!I:I,days!G2214-1)</f>
        <v>0.119250645994832</v>
      </c>
      <c r="E2214">
        <f>COUNTIF(user_list!G:G,A2214)</f>
        <v>0</v>
      </c>
      <c r="F2214">
        <f t="shared" si="68"/>
        <v>1</v>
      </c>
      <c r="G2214">
        <f t="shared" si="69"/>
        <v>2021</v>
      </c>
    </row>
    <row r="2215" spans="1:7" x14ac:dyDescent="0.3">
      <c r="A2215" s="52">
        <v>44218</v>
      </c>
      <c r="B2215">
        <f>SUMIFS(user_list!O:O,user_list!F:F,"&lt;="&amp;A2215,user_list!G:G,"&gt;="&amp;A2215)</f>
        <v>0.34078273709214052</v>
      </c>
      <c r="C2215">
        <f>SUMIFS(user_list!P:P,user_list!F:F,"&lt;="&amp;A2215,user_list!G:G,"&gt;="&amp;A2215)</f>
        <v>0.97313303481149793</v>
      </c>
      <c r="D2215">
        <f>SUMIFS(user_list!O:O,user_list!F:F,"&lt;="&amp;A2215,user_list!G:G,"&gt;="&amp;A2215,user_list!I:I,days!G2215)+SUMIFS(user_list!O:O,user_list!F:F,"&lt;="&amp;A2215,user_list!G:G,"&gt;="&amp;A2215,user_list!I:I,days!G2215-1)</f>
        <v>0.119250645994832</v>
      </c>
      <c r="E2215">
        <f>COUNTIF(user_list!G:G,A2215)</f>
        <v>0</v>
      </c>
      <c r="F2215">
        <f t="shared" si="68"/>
        <v>1</v>
      </c>
      <c r="G2215">
        <f t="shared" si="69"/>
        <v>2021</v>
      </c>
    </row>
    <row r="2216" spans="1:7" x14ac:dyDescent="0.3">
      <c r="A2216" s="52">
        <v>44219</v>
      </c>
      <c r="B2216">
        <f>SUMIFS(user_list!O:O,user_list!F:F,"&lt;="&amp;A2216,user_list!G:G,"&gt;="&amp;A2216)</f>
        <v>0.34078273709214052</v>
      </c>
      <c r="C2216">
        <f>SUMIFS(user_list!P:P,user_list!F:F,"&lt;="&amp;A2216,user_list!G:G,"&gt;="&amp;A2216)</f>
        <v>0.97313303481149793</v>
      </c>
      <c r="D2216">
        <f>SUMIFS(user_list!O:O,user_list!F:F,"&lt;="&amp;A2216,user_list!G:G,"&gt;="&amp;A2216,user_list!I:I,days!G2216)+SUMIFS(user_list!O:O,user_list!F:F,"&lt;="&amp;A2216,user_list!G:G,"&gt;="&amp;A2216,user_list!I:I,days!G2216-1)</f>
        <v>0.119250645994832</v>
      </c>
      <c r="E2216">
        <f>COUNTIF(user_list!G:G,A2216)</f>
        <v>0</v>
      </c>
      <c r="F2216">
        <f t="shared" si="68"/>
        <v>1</v>
      </c>
      <c r="G2216">
        <f t="shared" si="69"/>
        <v>2021</v>
      </c>
    </row>
    <row r="2217" spans="1:7" x14ac:dyDescent="0.3">
      <c r="A2217" s="52">
        <v>44220</v>
      </c>
      <c r="B2217">
        <f>SUMIFS(user_list!O:O,user_list!F:F,"&lt;="&amp;A2217,user_list!G:G,"&gt;="&amp;A2217)</f>
        <v>0.34078273709214052</v>
      </c>
      <c r="C2217">
        <f>SUMIFS(user_list!P:P,user_list!F:F,"&lt;="&amp;A2217,user_list!G:G,"&gt;="&amp;A2217)</f>
        <v>0.97313303481149793</v>
      </c>
      <c r="D2217">
        <f>SUMIFS(user_list!O:O,user_list!F:F,"&lt;="&amp;A2217,user_list!G:G,"&gt;="&amp;A2217,user_list!I:I,days!G2217)+SUMIFS(user_list!O:O,user_list!F:F,"&lt;="&amp;A2217,user_list!G:G,"&gt;="&amp;A2217,user_list!I:I,days!G2217-1)</f>
        <v>0.119250645994832</v>
      </c>
      <c r="E2217">
        <f>COUNTIF(user_list!G:G,A2217)</f>
        <v>0</v>
      </c>
      <c r="F2217">
        <f t="shared" si="68"/>
        <v>1</v>
      </c>
      <c r="G2217">
        <f t="shared" si="69"/>
        <v>2021</v>
      </c>
    </row>
    <row r="2218" spans="1:7" x14ac:dyDescent="0.3">
      <c r="A2218" s="52">
        <v>44221</v>
      </c>
      <c r="B2218">
        <f>SUMIFS(user_list!O:O,user_list!F:F,"&lt;="&amp;A2218,user_list!G:G,"&gt;="&amp;A2218)</f>
        <v>0.34078273709214052</v>
      </c>
      <c r="C2218">
        <f>SUMIFS(user_list!P:P,user_list!F:F,"&lt;="&amp;A2218,user_list!G:G,"&gt;="&amp;A2218)</f>
        <v>0.97313303481149793</v>
      </c>
      <c r="D2218">
        <f>SUMIFS(user_list!O:O,user_list!F:F,"&lt;="&amp;A2218,user_list!G:G,"&gt;="&amp;A2218,user_list!I:I,days!G2218)+SUMIFS(user_list!O:O,user_list!F:F,"&lt;="&amp;A2218,user_list!G:G,"&gt;="&amp;A2218,user_list!I:I,days!G2218-1)</f>
        <v>0.119250645994832</v>
      </c>
      <c r="E2218">
        <f>COUNTIF(user_list!G:G,A2218)</f>
        <v>0</v>
      </c>
      <c r="F2218">
        <f t="shared" si="68"/>
        <v>1</v>
      </c>
      <c r="G2218">
        <f t="shared" si="69"/>
        <v>2021</v>
      </c>
    </row>
    <row r="2219" spans="1:7" x14ac:dyDescent="0.3">
      <c r="A2219" s="52">
        <v>44222</v>
      </c>
      <c r="B2219">
        <f>SUMIFS(user_list!O:O,user_list!F:F,"&lt;="&amp;A2219,user_list!G:G,"&gt;="&amp;A2219)</f>
        <v>0.34078273709214052</v>
      </c>
      <c r="C2219">
        <f>SUMIFS(user_list!P:P,user_list!F:F,"&lt;="&amp;A2219,user_list!G:G,"&gt;="&amp;A2219)</f>
        <v>0.97313303481149793</v>
      </c>
      <c r="D2219">
        <f>SUMIFS(user_list!O:O,user_list!F:F,"&lt;="&amp;A2219,user_list!G:G,"&gt;="&amp;A2219,user_list!I:I,days!G2219)+SUMIFS(user_list!O:O,user_list!F:F,"&lt;="&amp;A2219,user_list!G:G,"&gt;="&amp;A2219,user_list!I:I,days!G2219-1)</f>
        <v>0.119250645994832</v>
      </c>
      <c r="E2219">
        <f>COUNTIF(user_list!G:G,A2219)</f>
        <v>0</v>
      </c>
      <c r="F2219">
        <f t="shared" si="68"/>
        <v>1</v>
      </c>
      <c r="G2219">
        <f t="shared" si="69"/>
        <v>2021</v>
      </c>
    </row>
    <row r="2220" spans="1:7" x14ac:dyDescent="0.3">
      <c r="A2220" s="52">
        <v>44223</v>
      </c>
      <c r="B2220">
        <f>SUMIFS(user_list!O:O,user_list!F:F,"&lt;="&amp;A2220,user_list!G:G,"&gt;="&amp;A2220)</f>
        <v>0.34078273709214052</v>
      </c>
      <c r="C2220">
        <f>SUMIFS(user_list!P:P,user_list!F:F,"&lt;="&amp;A2220,user_list!G:G,"&gt;="&amp;A2220)</f>
        <v>0.97313303481149793</v>
      </c>
      <c r="D2220">
        <f>SUMIFS(user_list!O:O,user_list!F:F,"&lt;="&amp;A2220,user_list!G:G,"&gt;="&amp;A2220,user_list!I:I,days!G2220)+SUMIFS(user_list!O:O,user_list!F:F,"&lt;="&amp;A2220,user_list!G:G,"&gt;="&amp;A2220,user_list!I:I,days!G2220-1)</f>
        <v>0.119250645994832</v>
      </c>
      <c r="E2220">
        <f>COUNTIF(user_list!G:G,A2220)</f>
        <v>0</v>
      </c>
      <c r="F2220">
        <f t="shared" si="68"/>
        <v>1</v>
      </c>
      <c r="G2220">
        <f t="shared" si="69"/>
        <v>2021</v>
      </c>
    </row>
    <row r="2221" spans="1:7" x14ac:dyDescent="0.3">
      <c r="A2221" s="52">
        <v>44224</v>
      </c>
      <c r="B2221">
        <f>SUMIFS(user_list!O:O,user_list!F:F,"&lt;="&amp;A2221,user_list!G:G,"&gt;="&amp;A2221)</f>
        <v>0.34078273709214052</v>
      </c>
      <c r="C2221">
        <f>SUMIFS(user_list!P:P,user_list!F:F,"&lt;="&amp;A2221,user_list!G:G,"&gt;="&amp;A2221)</f>
        <v>0.97313303481149793</v>
      </c>
      <c r="D2221">
        <f>SUMIFS(user_list!O:O,user_list!F:F,"&lt;="&amp;A2221,user_list!G:G,"&gt;="&amp;A2221,user_list!I:I,days!G2221)+SUMIFS(user_list!O:O,user_list!F:F,"&lt;="&amp;A2221,user_list!G:G,"&gt;="&amp;A2221,user_list!I:I,days!G2221-1)</f>
        <v>0.119250645994832</v>
      </c>
      <c r="E2221">
        <f>COUNTIF(user_list!G:G,A2221)</f>
        <v>0</v>
      </c>
      <c r="F2221">
        <f t="shared" si="68"/>
        <v>1</v>
      </c>
      <c r="G2221">
        <f t="shared" si="69"/>
        <v>2021</v>
      </c>
    </row>
    <row r="2222" spans="1:7" x14ac:dyDescent="0.3">
      <c r="A2222" s="52">
        <v>44225</v>
      </c>
      <c r="B2222">
        <f>SUMIFS(user_list!O:O,user_list!F:F,"&lt;="&amp;A2222,user_list!G:G,"&gt;="&amp;A2222)</f>
        <v>0.34078273709214052</v>
      </c>
      <c r="C2222">
        <f>SUMIFS(user_list!P:P,user_list!F:F,"&lt;="&amp;A2222,user_list!G:G,"&gt;="&amp;A2222)</f>
        <v>0.97313303481149793</v>
      </c>
      <c r="D2222">
        <f>SUMIFS(user_list!O:O,user_list!F:F,"&lt;="&amp;A2222,user_list!G:G,"&gt;="&amp;A2222,user_list!I:I,days!G2222)+SUMIFS(user_list!O:O,user_list!F:F,"&lt;="&amp;A2222,user_list!G:G,"&gt;="&amp;A2222,user_list!I:I,days!G2222-1)</f>
        <v>0.119250645994832</v>
      </c>
      <c r="E2222">
        <f>COUNTIF(user_list!G:G,A2222)</f>
        <v>0</v>
      </c>
      <c r="F2222">
        <f t="shared" si="68"/>
        <v>1</v>
      </c>
      <c r="G2222">
        <f t="shared" si="69"/>
        <v>2021</v>
      </c>
    </row>
    <row r="2223" spans="1:7" x14ac:dyDescent="0.3">
      <c r="A2223" s="52">
        <v>44226</v>
      </c>
      <c r="B2223">
        <f>SUMIFS(user_list!O:O,user_list!F:F,"&lt;="&amp;A2223,user_list!G:G,"&gt;="&amp;A2223)</f>
        <v>0.34078273709214052</v>
      </c>
      <c r="C2223">
        <f>SUMIFS(user_list!P:P,user_list!F:F,"&lt;="&amp;A2223,user_list!G:G,"&gt;="&amp;A2223)</f>
        <v>0.97313303481149793</v>
      </c>
      <c r="D2223">
        <f>SUMIFS(user_list!O:O,user_list!F:F,"&lt;="&amp;A2223,user_list!G:G,"&gt;="&amp;A2223,user_list!I:I,days!G2223)+SUMIFS(user_list!O:O,user_list!F:F,"&lt;="&amp;A2223,user_list!G:G,"&gt;="&amp;A2223,user_list!I:I,days!G2223-1)</f>
        <v>0.119250645994832</v>
      </c>
      <c r="E2223">
        <f>COUNTIF(user_list!G:G,A2223)</f>
        <v>0</v>
      </c>
      <c r="F2223">
        <f t="shared" si="68"/>
        <v>1</v>
      </c>
      <c r="G2223">
        <f t="shared" si="69"/>
        <v>2021</v>
      </c>
    </row>
    <row r="2224" spans="1:7" x14ac:dyDescent="0.3">
      <c r="A2224" s="52">
        <v>44227</v>
      </c>
      <c r="B2224">
        <f>SUMIFS(user_list!O:O,user_list!F:F,"&lt;="&amp;A2224,user_list!G:G,"&gt;="&amp;A2224)</f>
        <v>0.34078273709214052</v>
      </c>
      <c r="C2224">
        <f>SUMIFS(user_list!P:P,user_list!F:F,"&lt;="&amp;A2224,user_list!G:G,"&gt;="&amp;A2224)</f>
        <v>0.97313303481149793</v>
      </c>
      <c r="D2224">
        <f>SUMIFS(user_list!O:O,user_list!F:F,"&lt;="&amp;A2224,user_list!G:G,"&gt;="&amp;A2224,user_list!I:I,days!G2224)+SUMIFS(user_list!O:O,user_list!F:F,"&lt;="&amp;A2224,user_list!G:G,"&gt;="&amp;A2224,user_list!I:I,days!G2224-1)</f>
        <v>0.119250645994832</v>
      </c>
      <c r="E2224">
        <f>COUNTIF(user_list!G:G,A2224)</f>
        <v>0</v>
      </c>
      <c r="F2224">
        <f t="shared" si="68"/>
        <v>1</v>
      </c>
      <c r="G2224">
        <f t="shared" si="69"/>
        <v>2021</v>
      </c>
    </row>
    <row r="2225" spans="1:7" x14ac:dyDescent="0.3">
      <c r="A2225" s="52">
        <v>44228</v>
      </c>
      <c r="B2225">
        <f>SUMIFS(user_list!O:O,user_list!F:F,"&lt;="&amp;A2225,user_list!G:G,"&gt;="&amp;A2225)</f>
        <v>0.34078273709214052</v>
      </c>
      <c r="C2225">
        <f>SUMIFS(user_list!P:P,user_list!F:F,"&lt;="&amp;A2225,user_list!G:G,"&gt;="&amp;A2225)</f>
        <v>0.97313303481149793</v>
      </c>
      <c r="D2225">
        <f>SUMIFS(user_list!O:O,user_list!F:F,"&lt;="&amp;A2225,user_list!G:G,"&gt;="&amp;A2225,user_list!I:I,days!G2225)+SUMIFS(user_list!O:O,user_list!F:F,"&lt;="&amp;A2225,user_list!G:G,"&gt;="&amp;A2225,user_list!I:I,days!G2225-1)</f>
        <v>0.119250645994832</v>
      </c>
      <c r="E2225">
        <f>COUNTIF(user_list!G:G,A2225)</f>
        <v>0</v>
      </c>
      <c r="F2225">
        <f t="shared" si="68"/>
        <v>2</v>
      </c>
      <c r="G2225">
        <f t="shared" si="69"/>
        <v>2021</v>
      </c>
    </row>
    <row r="2226" spans="1:7" x14ac:dyDescent="0.3">
      <c r="A2226" s="52">
        <v>44229</v>
      </c>
      <c r="B2226">
        <f>SUMIFS(user_list!O:O,user_list!F:F,"&lt;="&amp;A2226,user_list!G:G,"&gt;="&amp;A2226)</f>
        <v>2.2110605148699185</v>
      </c>
      <c r="C2226">
        <f>SUMIFS(user_list!P:P,user_list!F:F,"&lt;="&amp;A2226,user_list!G:G,"&gt;="&amp;A2226)</f>
        <v>1.9731330348114979</v>
      </c>
      <c r="D2226">
        <f>SUMIFS(user_list!O:O,user_list!F:F,"&lt;="&amp;A2226,user_list!G:G,"&gt;="&amp;A2226,user_list!I:I,days!G2226)+SUMIFS(user_list!O:O,user_list!F:F,"&lt;="&amp;A2226,user_list!G:G,"&gt;="&amp;A2226,user_list!I:I,days!G2226-1)</f>
        <v>0.119250645994832</v>
      </c>
      <c r="E2226">
        <f>COUNTIF(user_list!G:G,A2226)</f>
        <v>1</v>
      </c>
      <c r="F2226">
        <f t="shared" si="68"/>
        <v>2</v>
      </c>
      <c r="G2226">
        <f t="shared" si="69"/>
        <v>2021</v>
      </c>
    </row>
    <row r="2227" spans="1:7" x14ac:dyDescent="0.3">
      <c r="A2227" s="52">
        <v>44230</v>
      </c>
      <c r="B2227">
        <f>SUMIFS(user_list!O:O,user_list!F:F,"&lt;="&amp;A2227,user_list!G:G,"&gt;="&amp;A2227)</f>
        <v>0.34078273709214052</v>
      </c>
      <c r="C2227">
        <f>SUMIFS(user_list!P:P,user_list!F:F,"&lt;="&amp;A2227,user_list!G:G,"&gt;="&amp;A2227)</f>
        <v>0.97313303481149793</v>
      </c>
      <c r="D2227">
        <f>SUMIFS(user_list!O:O,user_list!F:F,"&lt;="&amp;A2227,user_list!G:G,"&gt;="&amp;A2227,user_list!I:I,days!G2227)+SUMIFS(user_list!O:O,user_list!F:F,"&lt;="&amp;A2227,user_list!G:G,"&gt;="&amp;A2227,user_list!I:I,days!G2227-1)</f>
        <v>0.119250645994832</v>
      </c>
      <c r="E2227">
        <f>COUNTIF(user_list!G:G,A2227)</f>
        <v>0</v>
      </c>
      <c r="F2227">
        <f t="shared" si="68"/>
        <v>2</v>
      </c>
      <c r="G2227">
        <f t="shared" si="69"/>
        <v>2021</v>
      </c>
    </row>
    <row r="2228" spans="1:7" x14ac:dyDescent="0.3">
      <c r="A2228" s="52">
        <v>44231</v>
      </c>
      <c r="B2228">
        <f>SUMIFS(user_list!O:O,user_list!F:F,"&lt;="&amp;A2228,user_list!G:G,"&gt;="&amp;A2228)</f>
        <v>0.34078273709214052</v>
      </c>
      <c r="C2228">
        <f>SUMIFS(user_list!P:P,user_list!F:F,"&lt;="&amp;A2228,user_list!G:G,"&gt;="&amp;A2228)</f>
        <v>0.97313303481149793</v>
      </c>
      <c r="D2228">
        <f>SUMIFS(user_list!O:O,user_list!F:F,"&lt;="&amp;A2228,user_list!G:G,"&gt;="&amp;A2228,user_list!I:I,days!G2228)+SUMIFS(user_list!O:O,user_list!F:F,"&lt;="&amp;A2228,user_list!G:G,"&gt;="&amp;A2228,user_list!I:I,days!G2228-1)</f>
        <v>0.119250645994832</v>
      </c>
      <c r="E2228">
        <f>COUNTIF(user_list!G:G,A2228)</f>
        <v>0</v>
      </c>
      <c r="F2228">
        <f t="shared" si="68"/>
        <v>2</v>
      </c>
      <c r="G2228">
        <f t="shared" si="69"/>
        <v>2021</v>
      </c>
    </row>
    <row r="2229" spans="1:7" x14ac:dyDescent="0.3">
      <c r="A2229" s="52">
        <v>44232</v>
      </c>
      <c r="B2229">
        <f>SUMIFS(user_list!O:O,user_list!F:F,"&lt;="&amp;A2229,user_list!G:G,"&gt;="&amp;A2229)</f>
        <v>0.34078273709214052</v>
      </c>
      <c r="C2229">
        <f>SUMIFS(user_list!P:P,user_list!F:F,"&lt;="&amp;A2229,user_list!G:G,"&gt;="&amp;A2229)</f>
        <v>0.97313303481149793</v>
      </c>
      <c r="D2229">
        <f>SUMIFS(user_list!O:O,user_list!F:F,"&lt;="&amp;A2229,user_list!G:G,"&gt;="&amp;A2229,user_list!I:I,days!G2229)+SUMIFS(user_list!O:O,user_list!F:F,"&lt;="&amp;A2229,user_list!G:G,"&gt;="&amp;A2229,user_list!I:I,days!G2229-1)</f>
        <v>0.119250645994832</v>
      </c>
      <c r="E2229">
        <f>COUNTIF(user_list!G:G,A2229)</f>
        <v>0</v>
      </c>
      <c r="F2229">
        <f t="shared" si="68"/>
        <v>2</v>
      </c>
      <c r="G2229">
        <f t="shared" si="69"/>
        <v>2021</v>
      </c>
    </row>
    <row r="2230" spans="1:7" x14ac:dyDescent="0.3">
      <c r="A2230" s="52">
        <v>44233</v>
      </c>
      <c r="B2230">
        <f>SUMIFS(user_list!O:O,user_list!F:F,"&lt;="&amp;A2230,user_list!G:G,"&gt;="&amp;A2230)</f>
        <v>0.34078273709214052</v>
      </c>
      <c r="C2230">
        <f>SUMIFS(user_list!P:P,user_list!F:F,"&lt;="&amp;A2230,user_list!G:G,"&gt;="&amp;A2230)</f>
        <v>0.97313303481149793</v>
      </c>
      <c r="D2230">
        <f>SUMIFS(user_list!O:O,user_list!F:F,"&lt;="&amp;A2230,user_list!G:G,"&gt;="&amp;A2230,user_list!I:I,days!G2230)+SUMIFS(user_list!O:O,user_list!F:F,"&lt;="&amp;A2230,user_list!G:G,"&gt;="&amp;A2230,user_list!I:I,days!G2230-1)</f>
        <v>0.119250645994832</v>
      </c>
      <c r="E2230">
        <f>COUNTIF(user_list!G:G,A2230)</f>
        <v>0</v>
      </c>
      <c r="F2230">
        <f t="shared" si="68"/>
        <v>2</v>
      </c>
      <c r="G2230">
        <f t="shared" si="69"/>
        <v>2021</v>
      </c>
    </row>
    <row r="2231" spans="1:7" x14ac:dyDescent="0.3">
      <c r="A2231" s="52">
        <v>44234</v>
      </c>
      <c r="B2231">
        <f>SUMIFS(user_list!O:O,user_list!F:F,"&lt;="&amp;A2231,user_list!G:G,"&gt;="&amp;A2231)</f>
        <v>0.69217162598102944</v>
      </c>
      <c r="C2231">
        <f>SUMIFS(user_list!P:P,user_list!F:F,"&lt;="&amp;A2231,user_list!G:G,"&gt;="&amp;A2231)</f>
        <v>1.8897997014781645</v>
      </c>
      <c r="D2231">
        <f>SUMIFS(user_list!O:O,user_list!F:F,"&lt;="&amp;A2231,user_list!G:G,"&gt;="&amp;A2231,user_list!I:I,days!G2231)+SUMIFS(user_list!O:O,user_list!F:F,"&lt;="&amp;A2231,user_list!G:G,"&gt;="&amp;A2231,user_list!I:I,days!G2231-1)</f>
        <v>0.4706395348837209</v>
      </c>
      <c r="E2231">
        <f>COUNTIF(user_list!G:G,A2231)</f>
        <v>0</v>
      </c>
      <c r="F2231">
        <f t="shared" si="68"/>
        <v>2</v>
      </c>
      <c r="G2231">
        <f t="shared" si="69"/>
        <v>2021</v>
      </c>
    </row>
    <row r="2232" spans="1:7" x14ac:dyDescent="0.3">
      <c r="A2232" s="52">
        <v>44235</v>
      </c>
      <c r="B2232">
        <f>SUMIFS(user_list!O:O,user_list!F:F,"&lt;="&amp;A2232,user_list!G:G,"&gt;="&amp;A2232)</f>
        <v>0.69217162598102944</v>
      </c>
      <c r="C2232">
        <f>SUMIFS(user_list!P:P,user_list!F:F,"&lt;="&amp;A2232,user_list!G:G,"&gt;="&amp;A2232)</f>
        <v>1.8897997014781645</v>
      </c>
      <c r="D2232">
        <f>SUMIFS(user_list!O:O,user_list!F:F,"&lt;="&amp;A2232,user_list!G:G,"&gt;="&amp;A2232,user_list!I:I,days!G2232)+SUMIFS(user_list!O:O,user_list!F:F,"&lt;="&amp;A2232,user_list!G:G,"&gt;="&amp;A2232,user_list!I:I,days!G2232-1)</f>
        <v>0.4706395348837209</v>
      </c>
      <c r="E2232">
        <f>COUNTIF(user_list!G:G,A2232)</f>
        <v>0</v>
      </c>
      <c r="F2232">
        <f t="shared" si="68"/>
        <v>2</v>
      </c>
      <c r="G2232">
        <f t="shared" si="69"/>
        <v>2021</v>
      </c>
    </row>
    <row r="2233" spans="1:7" x14ac:dyDescent="0.3">
      <c r="A2233" s="52">
        <v>44236</v>
      </c>
      <c r="B2233">
        <f>SUMIFS(user_list!O:O,user_list!F:F,"&lt;="&amp;A2233,user_list!G:G,"&gt;="&amp;A2233)</f>
        <v>1.0473799593143627</v>
      </c>
      <c r="C2233">
        <f>SUMIFS(user_list!P:P,user_list!F:F,"&lt;="&amp;A2233,user_list!G:G,"&gt;="&amp;A2233)</f>
        <v>2.806466368144831</v>
      </c>
      <c r="D2233">
        <f>SUMIFS(user_list!O:O,user_list!F:F,"&lt;="&amp;A2233,user_list!G:G,"&gt;="&amp;A2233,user_list!I:I,days!G2233)+SUMIFS(user_list!O:O,user_list!F:F,"&lt;="&amp;A2233,user_list!G:G,"&gt;="&amp;A2233,user_list!I:I,days!G2233-1)</f>
        <v>0.82584786821705425</v>
      </c>
      <c r="E2233">
        <f>COUNTIF(user_list!G:G,A2233)</f>
        <v>1</v>
      </c>
      <c r="F2233">
        <f t="shared" si="68"/>
        <v>2</v>
      </c>
      <c r="G2233">
        <f t="shared" si="69"/>
        <v>2021</v>
      </c>
    </row>
    <row r="2234" spans="1:7" x14ac:dyDescent="0.3">
      <c r="A2234" s="52">
        <v>44237</v>
      </c>
      <c r="B2234">
        <f>SUMIFS(user_list!O:O,user_list!F:F,"&lt;="&amp;A2234,user_list!G:G,"&gt;="&amp;A2234)</f>
        <v>0.84158285786508724</v>
      </c>
      <c r="C2234">
        <f>SUMIFS(user_list!P:P,user_list!F:F,"&lt;="&amp;A2234,user_list!G:G,"&gt;="&amp;A2234)</f>
        <v>2.2847272377100483</v>
      </c>
      <c r="D2234">
        <f>SUMIFS(user_list!O:O,user_list!F:F,"&lt;="&amp;A2234,user_list!G:G,"&gt;="&amp;A2234,user_list!I:I,days!G2234)+SUMIFS(user_list!O:O,user_list!F:F,"&lt;="&amp;A2234,user_list!G:G,"&gt;="&amp;A2234,user_list!I:I,days!G2234-1)</f>
        <v>0.82584786821705425</v>
      </c>
      <c r="E2234">
        <f>COUNTIF(user_list!G:G,A2234)</f>
        <v>0</v>
      </c>
      <c r="F2234">
        <f t="shared" si="68"/>
        <v>2</v>
      </c>
      <c r="G2234">
        <f t="shared" si="69"/>
        <v>2021</v>
      </c>
    </row>
    <row r="2235" spans="1:7" x14ac:dyDescent="0.3">
      <c r="A2235" s="52">
        <v>44238</v>
      </c>
      <c r="B2235">
        <f>SUMIFS(user_list!O:O,user_list!F:F,"&lt;="&amp;A2235,user_list!G:G,"&gt;="&amp;A2235)</f>
        <v>0.84158285786508724</v>
      </c>
      <c r="C2235">
        <f>SUMIFS(user_list!P:P,user_list!F:F,"&lt;="&amp;A2235,user_list!G:G,"&gt;="&amp;A2235)</f>
        <v>2.2847272377100483</v>
      </c>
      <c r="D2235">
        <f>SUMIFS(user_list!O:O,user_list!F:F,"&lt;="&amp;A2235,user_list!G:G,"&gt;="&amp;A2235,user_list!I:I,days!G2235)+SUMIFS(user_list!O:O,user_list!F:F,"&lt;="&amp;A2235,user_list!G:G,"&gt;="&amp;A2235,user_list!I:I,days!G2235-1)</f>
        <v>0.82584786821705425</v>
      </c>
      <c r="E2235">
        <f>COUNTIF(user_list!G:G,A2235)</f>
        <v>0</v>
      </c>
      <c r="F2235">
        <f t="shared" si="68"/>
        <v>2</v>
      </c>
      <c r="G2235">
        <f t="shared" si="69"/>
        <v>2021</v>
      </c>
    </row>
    <row r="2236" spans="1:7" x14ac:dyDescent="0.3">
      <c r="A2236" s="52">
        <v>44239</v>
      </c>
      <c r="B2236">
        <f>SUMIFS(user_list!O:O,user_list!F:F,"&lt;="&amp;A2236,user_list!G:G,"&gt;="&amp;A2236)</f>
        <v>0.84158285786508724</v>
      </c>
      <c r="C2236">
        <f>SUMIFS(user_list!P:P,user_list!F:F,"&lt;="&amp;A2236,user_list!G:G,"&gt;="&amp;A2236)</f>
        <v>2.2847272377100483</v>
      </c>
      <c r="D2236">
        <f>SUMIFS(user_list!O:O,user_list!F:F,"&lt;="&amp;A2236,user_list!G:G,"&gt;="&amp;A2236,user_list!I:I,days!G2236)+SUMIFS(user_list!O:O,user_list!F:F,"&lt;="&amp;A2236,user_list!G:G,"&gt;="&amp;A2236,user_list!I:I,days!G2236-1)</f>
        <v>0.82584786821705425</v>
      </c>
      <c r="E2236">
        <f>COUNTIF(user_list!G:G,A2236)</f>
        <v>0</v>
      </c>
      <c r="F2236">
        <f t="shared" si="68"/>
        <v>2</v>
      </c>
      <c r="G2236">
        <f t="shared" si="69"/>
        <v>2021</v>
      </c>
    </row>
    <row r="2237" spans="1:7" x14ac:dyDescent="0.3">
      <c r="A2237" s="52">
        <v>44240</v>
      </c>
      <c r="B2237">
        <f>SUMIFS(user_list!O:O,user_list!F:F,"&lt;="&amp;A2237,user_list!G:G,"&gt;="&amp;A2237)</f>
        <v>0.84158285786508724</v>
      </c>
      <c r="C2237">
        <f>SUMIFS(user_list!P:P,user_list!F:F,"&lt;="&amp;A2237,user_list!G:G,"&gt;="&amp;A2237)</f>
        <v>2.2847272377100483</v>
      </c>
      <c r="D2237">
        <f>SUMIFS(user_list!O:O,user_list!F:F,"&lt;="&amp;A2237,user_list!G:G,"&gt;="&amp;A2237,user_list!I:I,days!G2237)+SUMIFS(user_list!O:O,user_list!F:F,"&lt;="&amp;A2237,user_list!G:G,"&gt;="&amp;A2237,user_list!I:I,days!G2237-1)</f>
        <v>0.82584786821705425</v>
      </c>
      <c r="E2237">
        <f>COUNTIF(user_list!G:G,A2237)</f>
        <v>0</v>
      </c>
      <c r="F2237">
        <f t="shared" si="68"/>
        <v>2</v>
      </c>
      <c r="G2237">
        <f t="shared" si="69"/>
        <v>2021</v>
      </c>
    </row>
    <row r="2238" spans="1:7" x14ac:dyDescent="0.3">
      <c r="A2238" s="52">
        <v>44241</v>
      </c>
      <c r="B2238">
        <f>SUMIFS(user_list!O:O,user_list!F:F,"&lt;="&amp;A2238,user_list!G:G,"&gt;="&amp;A2238)</f>
        <v>0.84158285786508724</v>
      </c>
      <c r="C2238">
        <f>SUMIFS(user_list!P:P,user_list!F:F,"&lt;="&amp;A2238,user_list!G:G,"&gt;="&amp;A2238)</f>
        <v>2.2847272377100483</v>
      </c>
      <c r="D2238">
        <f>SUMIFS(user_list!O:O,user_list!F:F,"&lt;="&amp;A2238,user_list!G:G,"&gt;="&amp;A2238,user_list!I:I,days!G2238)+SUMIFS(user_list!O:O,user_list!F:F,"&lt;="&amp;A2238,user_list!G:G,"&gt;="&amp;A2238,user_list!I:I,days!G2238-1)</f>
        <v>0.82584786821705425</v>
      </c>
      <c r="E2238">
        <f>COUNTIF(user_list!G:G,A2238)</f>
        <v>0</v>
      </c>
      <c r="F2238">
        <f t="shared" si="68"/>
        <v>2</v>
      </c>
      <c r="G2238">
        <f t="shared" si="69"/>
        <v>2021</v>
      </c>
    </row>
    <row r="2239" spans="1:7" x14ac:dyDescent="0.3">
      <c r="A2239" s="52">
        <v>44242</v>
      </c>
      <c r="B2239">
        <f>SUMIFS(user_list!O:O,user_list!F:F,"&lt;="&amp;A2239,user_list!G:G,"&gt;="&amp;A2239)</f>
        <v>0.84158285786508724</v>
      </c>
      <c r="C2239">
        <f>SUMIFS(user_list!P:P,user_list!F:F,"&lt;="&amp;A2239,user_list!G:G,"&gt;="&amp;A2239)</f>
        <v>2.2847272377100483</v>
      </c>
      <c r="D2239">
        <f>SUMIFS(user_list!O:O,user_list!F:F,"&lt;="&amp;A2239,user_list!G:G,"&gt;="&amp;A2239,user_list!I:I,days!G2239)+SUMIFS(user_list!O:O,user_list!F:F,"&lt;="&amp;A2239,user_list!G:G,"&gt;="&amp;A2239,user_list!I:I,days!G2239-1)</f>
        <v>0.82584786821705425</v>
      </c>
      <c r="E2239">
        <f>COUNTIF(user_list!G:G,A2239)</f>
        <v>0</v>
      </c>
      <c r="F2239">
        <f t="shared" si="68"/>
        <v>2</v>
      </c>
      <c r="G2239">
        <f t="shared" si="69"/>
        <v>2021</v>
      </c>
    </row>
    <row r="2240" spans="1:7" x14ac:dyDescent="0.3">
      <c r="A2240" s="52">
        <v>44243</v>
      </c>
      <c r="B2240">
        <f>SUMIFS(user_list!O:O,user_list!F:F,"&lt;="&amp;A2240,user_list!G:G,"&gt;="&amp;A2240)</f>
        <v>0.84158285786508724</v>
      </c>
      <c r="C2240">
        <f>SUMIFS(user_list!P:P,user_list!F:F,"&lt;="&amp;A2240,user_list!G:G,"&gt;="&amp;A2240)</f>
        <v>2.2847272377100483</v>
      </c>
      <c r="D2240">
        <f>SUMIFS(user_list!O:O,user_list!F:F,"&lt;="&amp;A2240,user_list!G:G,"&gt;="&amp;A2240,user_list!I:I,days!G2240)+SUMIFS(user_list!O:O,user_list!F:F,"&lt;="&amp;A2240,user_list!G:G,"&gt;="&amp;A2240,user_list!I:I,days!G2240-1)</f>
        <v>0.82584786821705425</v>
      </c>
      <c r="E2240">
        <f>COUNTIF(user_list!G:G,A2240)</f>
        <v>0</v>
      </c>
      <c r="F2240">
        <f t="shared" si="68"/>
        <v>2</v>
      </c>
      <c r="G2240">
        <f t="shared" si="69"/>
        <v>2021</v>
      </c>
    </row>
    <row r="2241" spans="1:7" x14ac:dyDescent="0.3">
      <c r="A2241" s="52">
        <v>44244</v>
      </c>
      <c r="B2241">
        <f>SUMIFS(user_list!O:O,user_list!F:F,"&lt;="&amp;A2241,user_list!G:G,"&gt;="&amp;A2241)</f>
        <v>0.84158285786508724</v>
      </c>
      <c r="C2241">
        <f>SUMIFS(user_list!P:P,user_list!F:F,"&lt;="&amp;A2241,user_list!G:G,"&gt;="&amp;A2241)</f>
        <v>2.2847272377100483</v>
      </c>
      <c r="D2241">
        <f>SUMIFS(user_list!O:O,user_list!F:F,"&lt;="&amp;A2241,user_list!G:G,"&gt;="&amp;A2241,user_list!I:I,days!G2241)+SUMIFS(user_list!O:O,user_list!F:F,"&lt;="&amp;A2241,user_list!G:G,"&gt;="&amp;A2241,user_list!I:I,days!G2241-1)</f>
        <v>0.82584786821705425</v>
      </c>
      <c r="E2241">
        <f>COUNTIF(user_list!G:G,A2241)</f>
        <v>0</v>
      </c>
      <c r="F2241">
        <f t="shared" si="68"/>
        <v>2</v>
      </c>
      <c r="G2241">
        <f t="shared" si="69"/>
        <v>2021</v>
      </c>
    </row>
    <row r="2242" spans="1:7" x14ac:dyDescent="0.3">
      <c r="A2242" s="52">
        <v>44245</v>
      </c>
      <c r="B2242">
        <f>SUMIFS(user_list!O:O,user_list!F:F,"&lt;="&amp;A2242,user_list!G:G,"&gt;="&amp;A2242)</f>
        <v>0.84158285786508724</v>
      </c>
      <c r="C2242">
        <f>SUMIFS(user_list!P:P,user_list!F:F,"&lt;="&amp;A2242,user_list!G:G,"&gt;="&amp;A2242)</f>
        <v>2.2847272377100483</v>
      </c>
      <c r="D2242">
        <f>SUMIFS(user_list!O:O,user_list!F:F,"&lt;="&amp;A2242,user_list!G:G,"&gt;="&amp;A2242,user_list!I:I,days!G2242)+SUMIFS(user_list!O:O,user_list!F:F,"&lt;="&amp;A2242,user_list!G:G,"&gt;="&amp;A2242,user_list!I:I,days!G2242-1)</f>
        <v>0.82584786821705425</v>
      </c>
      <c r="E2242">
        <f>COUNTIF(user_list!G:G,A2242)</f>
        <v>1</v>
      </c>
      <c r="F2242">
        <f t="shared" ref="F2242:F2305" si="70">MONTH(A2242)</f>
        <v>2</v>
      </c>
      <c r="G2242">
        <f t="shared" ref="G2242:G2305" si="71">YEAR(A2242)</f>
        <v>2021</v>
      </c>
    </row>
    <row r="2243" spans="1:7" x14ac:dyDescent="0.3">
      <c r="A2243" s="52">
        <v>44246</v>
      </c>
      <c r="B2243">
        <f>SUMIFS(user_list!O:O,user_list!F:F,"&lt;="&amp;A2243,user_list!G:G,"&gt;="&amp;A2243)</f>
        <v>0.49019396897619838</v>
      </c>
      <c r="C2243">
        <f>SUMIFS(user_list!P:P,user_list!F:F,"&lt;="&amp;A2243,user_list!G:G,"&gt;="&amp;A2243)</f>
        <v>1.368060571043382</v>
      </c>
      <c r="D2243">
        <f>SUMIFS(user_list!O:O,user_list!F:F,"&lt;="&amp;A2243,user_list!G:G,"&gt;="&amp;A2243,user_list!I:I,days!G2243)+SUMIFS(user_list!O:O,user_list!F:F,"&lt;="&amp;A2243,user_list!G:G,"&gt;="&amp;A2243,user_list!I:I,days!G2243-1)</f>
        <v>0.47445897932816528</v>
      </c>
      <c r="E2243">
        <f>COUNTIF(user_list!G:G,A2243)</f>
        <v>0</v>
      </c>
      <c r="F2243">
        <f t="shared" si="70"/>
        <v>2</v>
      </c>
      <c r="G2243">
        <f t="shared" si="71"/>
        <v>2021</v>
      </c>
    </row>
    <row r="2244" spans="1:7" x14ac:dyDescent="0.3">
      <c r="A2244" s="52">
        <v>44247</v>
      </c>
      <c r="B2244">
        <f>SUMIFS(user_list!O:O,user_list!F:F,"&lt;="&amp;A2244,user_list!G:G,"&gt;="&amp;A2244)</f>
        <v>0.49019396897619838</v>
      </c>
      <c r="C2244">
        <f>SUMIFS(user_list!P:P,user_list!F:F,"&lt;="&amp;A2244,user_list!G:G,"&gt;="&amp;A2244)</f>
        <v>1.368060571043382</v>
      </c>
      <c r="D2244">
        <f>SUMIFS(user_list!O:O,user_list!F:F,"&lt;="&amp;A2244,user_list!G:G,"&gt;="&amp;A2244,user_list!I:I,days!G2244)+SUMIFS(user_list!O:O,user_list!F:F,"&lt;="&amp;A2244,user_list!G:G,"&gt;="&amp;A2244,user_list!I:I,days!G2244-1)</f>
        <v>0.47445897932816528</v>
      </c>
      <c r="E2244">
        <f>COUNTIF(user_list!G:G,A2244)</f>
        <v>1</v>
      </c>
      <c r="F2244">
        <f t="shared" si="70"/>
        <v>2</v>
      </c>
      <c r="G2244">
        <f t="shared" si="71"/>
        <v>2021</v>
      </c>
    </row>
    <row r="2245" spans="1:7" x14ac:dyDescent="0.3">
      <c r="A2245" s="52">
        <v>44248</v>
      </c>
      <c r="B2245">
        <f>SUMIFS(user_list!O:O,user_list!F:F,"&lt;="&amp;A2245,user_list!G:G,"&gt;="&amp;A2245)</f>
        <v>0.13498563564286511</v>
      </c>
      <c r="C2245">
        <f>SUMIFS(user_list!P:P,user_list!F:F,"&lt;="&amp;A2245,user_list!G:G,"&gt;="&amp;A2245)</f>
        <v>0.45139390437671534</v>
      </c>
      <c r="D2245">
        <f>SUMIFS(user_list!O:O,user_list!F:F,"&lt;="&amp;A2245,user_list!G:G,"&gt;="&amp;A2245,user_list!I:I,days!G2245)+SUMIFS(user_list!O:O,user_list!F:F,"&lt;="&amp;A2245,user_list!G:G,"&gt;="&amp;A2245,user_list!I:I,days!G2245-1)</f>
        <v>0.119250645994832</v>
      </c>
      <c r="E2245">
        <f>COUNTIF(user_list!G:G,A2245)</f>
        <v>0</v>
      </c>
      <c r="F2245">
        <f t="shared" si="70"/>
        <v>2</v>
      </c>
      <c r="G2245">
        <f t="shared" si="71"/>
        <v>2021</v>
      </c>
    </row>
    <row r="2246" spans="1:7" x14ac:dyDescent="0.3">
      <c r="A2246" s="52">
        <v>44249</v>
      </c>
      <c r="B2246">
        <f>SUMIFS(user_list!O:O,user_list!F:F,"&lt;="&amp;A2246,user_list!G:G,"&gt;="&amp;A2246)</f>
        <v>0.13498563564286511</v>
      </c>
      <c r="C2246">
        <f>SUMIFS(user_list!P:P,user_list!F:F,"&lt;="&amp;A2246,user_list!G:G,"&gt;="&amp;A2246)</f>
        <v>0.45139390437671534</v>
      </c>
      <c r="D2246">
        <f>SUMIFS(user_list!O:O,user_list!F:F,"&lt;="&amp;A2246,user_list!G:G,"&gt;="&amp;A2246,user_list!I:I,days!G2246)+SUMIFS(user_list!O:O,user_list!F:F,"&lt;="&amp;A2246,user_list!G:G,"&gt;="&amp;A2246,user_list!I:I,days!G2246-1)</f>
        <v>0.119250645994832</v>
      </c>
      <c r="E2246">
        <f>COUNTIF(user_list!G:G,A2246)</f>
        <v>0</v>
      </c>
      <c r="F2246">
        <f t="shared" si="70"/>
        <v>2</v>
      </c>
      <c r="G2246">
        <f t="shared" si="71"/>
        <v>2021</v>
      </c>
    </row>
    <row r="2247" spans="1:7" x14ac:dyDescent="0.3">
      <c r="A2247" s="52">
        <v>44250</v>
      </c>
      <c r="B2247">
        <f>SUMIFS(user_list!O:O,user_list!F:F,"&lt;="&amp;A2247,user_list!G:G,"&gt;="&amp;A2247)</f>
        <v>0.13498563564286511</v>
      </c>
      <c r="C2247">
        <f>SUMIFS(user_list!P:P,user_list!F:F,"&lt;="&amp;A2247,user_list!G:G,"&gt;="&amp;A2247)</f>
        <v>0.45139390437671534</v>
      </c>
      <c r="D2247">
        <f>SUMIFS(user_list!O:O,user_list!F:F,"&lt;="&amp;A2247,user_list!G:G,"&gt;="&amp;A2247,user_list!I:I,days!G2247)+SUMIFS(user_list!O:O,user_list!F:F,"&lt;="&amp;A2247,user_list!G:G,"&gt;="&amp;A2247,user_list!I:I,days!G2247-1)</f>
        <v>0.119250645994832</v>
      </c>
      <c r="E2247">
        <f>COUNTIF(user_list!G:G,A2247)</f>
        <v>0</v>
      </c>
      <c r="F2247">
        <f t="shared" si="70"/>
        <v>2</v>
      </c>
      <c r="G2247">
        <f t="shared" si="71"/>
        <v>2021</v>
      </c>
    </row>
    <row r="2248" spans="1:7" x14ac:dyDescent="0.3">
      <c r="A2248" s="52">
        <v>44251</v>
      </c>
      <c r="B2248">
        <f>SUMIFS(user_list!O:O,user_list!F:F,"&lt;="&amp;A2248,user_list!G:G,"&gt;="&amp;A2248)</f>
        <v>0.13498563564286511</v>
      </c>
      <c r="C2248">
        <f>SUMIFS(user_list!P:P,user_list!F:F,"&lt;="&amp;A2248,user_list!G:G,"&gt;="&amp;A2248)</f>
        <v>0.45139390437671534</v>
      </c>
      <c r="D2248">
        <f>SUMIFS(user_list!O:O,user_list!F:F,"&lt;="&amp;A2248,user_list!G:G,"&gt;="&amp;A2248,user_list!I:I,days!G2248)+SUMIFS(user_list!O:O,user_list!F:F,"&lt;="&amp;A2248,user_list!G:G,"&gt;="&amp;A2248,user_list!I:I,days!G2248-1)</f>
        <v>0.119250645994832</v>
      </c>
      <c r="E2248">
        <f>COUNTIF(user_list!G:G,A2248)</f>
        <v>1</v>
      </c>
      <c r="F2248">
        <f t="shared" si="70"/>
        <v>2</v>
      </c>
      <c r="G2248">
        <f t="shared" si="71"/>
        <v>2021</v>
      </c>
    </row>
    <row r="2249" spans="1:7" x14ac:dyDescent="0.3">
      <c r="A2249" s="52">
        <v>44252</v>
      </c>
      <c r="B2249">
        <f>SUMIFS(user_list!O:O,user_list!F:F,"&lt;="&amp;A2249,user_list!G:G,"&gt;="&amp;A2249)</f>
        <v>1.5734989648033122E-2</v>
      </c>
      <c r="C2249">
        <f>SUMIFS(user_list!P:P,user_list!F:F,"&lt;="&amp;A2249,user_list!G:G,"&gt;="&amp;A2249)</f>
        <v>0.14906832298136649</v>
      </c>
      <c r="D2249">
        <f>SUMIFS(user_list!O:O,user_list!F:F,"&lt;="&amp;A2249,user_list!G:G,"&gt;="&amp;A2249,user_list!I:I,days!G2249)+SUMIFS(user_list!O:O,user_list!F:F,"&lt;="&amp;A2249,user_list!G:G,"&gt;="&amp;A2249,user_list!I:I,days!G2249-1)</f>
        <v>0</v>
      </c>
      <c r="E2249">
        <f>COUNTIF(user_list!G:G,A2249)</f>
        <v>0</v>
      </c>
      <c r="F2249">
        <f t="shared" si="70"/>
        <v>2</v>
      </c>
      <c r="G2249">
        <f t="shared" si="71"/>
        <v>2021</v>
      </c>
    </row>
    <row r="2250" spans="1:7" x14ac:dyDescent="0.3">
      <c r="A2250" s="52">
        <v>44253</v>
      </c>
      <c r="B2250">
        <f>SUMIFS(user_list!O:O,user_list!F:F,"&lt;="&amp;A2250,user_list!G:G,"&gt;="&amp;A2250)</f>
        <v>1.5734989648033122E-2</v>
      </c>
      <c r="C2250">
        <f>SUMIFS(user_list!P:P,user_list!F:F,"&lt;="&amp;A2250,user_list!G:G,"&gt;="&amp;A2250)</f>
        <v>0.14906832298136649</v>
      </c>
      <c r="D2250">
        <f>SUMIFS(user_list!O:O,user_list!F:F,"&lt;="&amp;A2250,user_list!G:G,"&gt;="&amp;A2250,user_list!I:I,days!G2250)+SUMIFS(user_list!O:O,user_list!F:F,"&lt;="&amp;A2250,user_list!G:G,"&gt;="&amp;A2250,user_list!I:I,days!G2250-1)</f>
        <v>0</v>
      </c>
      <c r="E2250">
        <f>COUNTIF(user_list!G:G,A2250)</f>
        <v>0</v>
      </c>
      <c r="F2250">
        <f t="shared" si="70"/>
        <v>2</v>
      </c>
      <c r="G2250">
        <f t="shared" si="71"/>
        <v>2021</v>
      </c>
    </row>
    <row r="2251" spans="1:7" x14ac:dyDescent="0.3">
      <c r="A2251" s="52">
        <v>44254</v>
      </c>
      <c r="B2251">
        <f>SUMIFS(user_list!O:O,user_list!F:F,"&lt;="&amp;A2251,user_list!G:G,"&gt;="&amp;A2251)</f>
        <v>1.5734989648033122E-2</v>
      </c>
      <c r="C2251">
        <f>SUMIFS(user_list!P:P,user_list!F:F,"&lt;="&amp;A2251,user_list!G:G,"&gt;="&amp;A2251)</f>
        <v>0.14906832298136649</v>
      </c>
      <c r="D2251">
        <f>SUMIFS(user_list!O:O,user_list!F:F,"&lt;="&amp;A2251,user_list!G:G,"&gt;="&amp;A2251,user_list!I:I,days!G2251)+SUMIFS(user_list!O:O,user_list!F:F,"&lt;="&amp;A2251,user_list!G:G,"&gt;="&amp;A2251,user_list!I:I,days!G2251-1)</f>
        <v>0</v>
      </c>
      <c r="E2251">
        <f>COUNTIF(user_list!G:G,A2251)</f>
        <v>0</v>
      </c>
      <c r="F2251">
        <f t="shared" si="70"/>
        <v>2</v>
      </c>
      <c r="G2251">
        <f t="shared" si="71"/>
        <v>2021</v>
      </c>
    </row>
    <row r="2252" spans="1:7" x14ac:dyDescent="0.3">
      <c r="A2252" s="52">
        <v>44255</v>
      </c>
      <c r="B2252">
        <f>SUMIFS(user_list!O:O,user_list!F:F,"&lt;="&amp;A2252,user_list!G:G,"&gt;="&amp;A2252)</f>
        <v>1.5734989648033122E-2</v>
      </c>
      <c r="C2252">
        <f>SUMIFS(user_list!P:P,user_list!F:F,"&lt;="&amp;A2252,user_list!G:G,"&gt;="&amp;A2252)</f>
        <v>0.14906832298136649</v>
      </c>
      <c r="D2252">
        <f>SUMIFS(user_list!O:O,user_list!F:F,"&lt;="&amp;A2252,user_list!G:G,"&gt;="&amp;A2252,user_list!I:I,days!G2252)+SUMIFS(user_list!O:O,user_list!F:F,"&lt;="&amp;A2252,user_list!G:G,"&gt;="&amp;A2252,user_list!I:I,days!G2252-1)</f>
        <v>0</v>
      </c>
      <c r="E2252">
        <f>COUNTIF(user_list!G:G,A2252)</f>
        <v>0</v>
      </c>
      <c r="F2252">
        <f t="shared" si="70"/>
        <v>2</v>
      </c>
      <c r="G2252">
        <f t="shared" si="71"/>
        <v>2021</v>
      </c>
    </row>
    <row r="2253" spans="1:7" x14ac:dyDescent="0.3">
      <c r="A2253" s="52">
        <v>44256</v>
      </c>
      <c r="B2253">
        <f>SUMIFS(user_list!O:O,user_list!F:F,"&lt;="&amp;A2253,user_list!G:G,"&gt;="&amp;A2253)</f>
        <v>6.9623878536922007E-2</v>
      </c>
      <c r="C2253">
        <f>SUMIFS(user_list!P:P,user_list!F:F,"&lt;="&amp;A2253,user_list!G:G,"&gt;="&amp;A2253)</f>
        <v>1.1490683229813665</v>
      </c>
      <c r="D2253">
        <f>SUMIFS(user_list!O:O,user_list!F:F,"&lt;="&amp;A2253,user_list!G:G,"&gt;="&amp;A2253,user_list!I:I,days!G2253)+SUMIFS(user_list!O:O,user_list!F:F,"&lt;="&amp;A2253,user_list!G:G,"&gt;="&amp;A2253,user_list!I:I,days!G2253-1)</f>
        <v>5.3888888888888889E-2</v>
      </c>
      <c r="E2253">
        <f>COUNTIF(user_list!G:G,A2253)</f>
        <v>1</v>
      </c>
      <c r="F2253">
        <f t="shared" si="70"/>
        <v>3</v>
      </c>
      <c r="G2253">
        <f t="shared" si="71"/>
        <v>2021</v>
      </c>
    </row>
    <row r="2254" spans="1:7" x14ac:dyDescent="0.3">
      <c r="A2254" s="52">
        <v>44257</v>
      </c>
      <c r="B2254">
        <f>SUMIFS(user_list!O:O,user_list!F:F,"&lt;="&amp;A2254,user_list!G:G,"&gt;="&amp;A2254)</f>
        <v>1.5734989648033122E-2</v>
      </c>
      <c r="C2254">
        <f>SUMIFS(user_list!P:P,user_list!F:F,"&lt;="&amp;A2254,user_list!G:G,"&gt;="&amp;A2254)</f>
        <v>0.14906832298136649</v>
      </c>
      <c r="D2254">
        <f>SUMIFS(user_list!O:O,user_list!F:F,"&lt;="&amp;A2254,user_list!G:G,"&gt;="&amp;A2254,user_list!I:I,days!G2254)+SUMIFS(user_list!O:O,user_list!F:F,"&lt;="&amp;A2254,user_list!G:G,"&gt;="&amp;A2254,user_list!I:I,days!G2254-1)</f>
        <v>0</v>
      </c>
      <c r="E2254">
        <f>COUNTIF(user_list!G:G,A2254)</f>
        <v>0</v>
      </c>
      <c r="F2254">
        <f t="shared" si="70"/>
        <v>3</v>
      </c>
      <c r="G2254">
        <f t="shared" si="71"/>
        <v>2021</v>
      </c>
    </row>
    <row r="2255" spans="1:7" x14ac:dyDescent="0.3">
      <c r="A2255" s="52">
        <v>44258</v>
      </c>
      <c r="B2255">
        <f>SUMIFS(user_list!O:O,user_list!F:F,"&lt;="&amp;A2255,user_list!G:G,"&gt;="&amp;A2255)</f>
        <v>0.23649256540560884</v>
      </c>
      <c r="C2255">
        <f>SUMIFS(user_list!P:P,user_list!F:F,"&lt;="&amp;A2255,user_list!G:G,"&gt;="&amp;A2255)</f>
        <v>0.69452286843591193</v>
      </c>
      <c r="D2255">
        <f>SUMIFS(user_list!O:O,user_list!F:F,"&lt;="&amp;A2255,user_list!G:G,"&gt;="&amp;A2255,user_list!I:I,days!G2255)+SUMIFS(user_list!O:O,user_list!F:F,"&lt;="&amp;A2255,user_list!G:G,"&gt;="&amp;A2255,user_list!I:I,days!G2255-1)</f>
        <v>0.22075757575757571</v>
      </c>
      <c r="E2255">
        <f>COUNTIF(user_list!G:G,A2255)</f>
        <v>0</v>
      </c>
      <c r="F2255">
        <f t="shared" si="70"/>
        <v>3</v>
      </c>
      <c r="G2255">
        <f t="shared" si="71"/>
        <v>2021</v>
      </c>
    </row>
    <row r="2256" spans="1:7" x14ac:dyDescent="0.3">
      <c r="A2256" s="52">
        <v>44259</v>
      </c>
      <c r="B2256">
        <f>SUMIFS(user_list!O:O,user_list!F:F,"&lt;="&amp;A2256,user_list!G:G,"&gt;="&amp;A2256)</f>
        <v>0.23649256540560884</v>
      </c>
      <c r="C2256">
        <f>SUMIFS(user_list!P:P,user_list!F:F,"&lt;="&amp;A2256,user_list!G:G,"&gt;="&amp;A2256)</f>
        <v>0.69452286843591193</v>
      </c>
      <c r="D2256">
        <f>SUMIFS(user_list!O:O,user_list!F:F,"&lt;="&amp;A2256,user_list!G:G,"&gt;="&amp;A2256,user_list!I:I,days!G2256)+SUMIFS(user_list!O:O,user_list!F:F,"&lt;="&amp;A2256,user_list!G:G,"&gt;="&amp;A2256,user_list!I:I,days!G2256-1)</f>
        <v>0.22075757575757571</v>
      </c>
      <c r="E2256">
        <f>COUNTIF(user_list!G:G,A2256)</f>
        <v>0</v>
      </c>
      <c r="F2256">
        <f t="shared" si="70"/>
        <v>3</v>
      </c>
      <c r="G2256">
        <f t="shared" si="71"/>
        <v>2021</v>
      </c>
    </row>
    <row r="2257" spans="1:7" x14ac:dyDescent="0.3">
      <c r="A2257" s="52">
        <v>44260</v>
      </c>
      <c r="B2257">
        <f>SUMIFS(user_list!O:O,user_list!F:F,"&lt;="&amp;A2257,user_list!G:G,"&gt;="&amp;A2257)</f>
        <v>0.23649256540560884</v>
      </c>
      <c r="C2257">
        <f>SUMIFS(user_list!P:P,user_list!F:F,"&lt;="&amp;A2257,user_list!G:G,"&gt;="&amp;A2257)</f>
        <v>0.69452286843591193</v>
      </c>
      <c r="D2257">
        <f>SUMIFS(user_list!O:O,user_list!F:F,"&lt;="&amp;A2257,user_list!G:G,"&gt;="&amp;A2257,user_list!I:I,days!G2257)+SUMIFS(user_list!O:O,user_list!F:F,"&lt;="&amp;A2257,user_list!G:G,"&gt;="&amp;A2257,user_list!I:I,days!G2257-1)</f>
        <v>0.22075757575757571</v>
      </c>
      <c r="E2257">
        <f>COUNTIF(user_list!G:G,A2257)</f>
        <v>0</v>
      </c>
      <c r="F2257">
        <f t="shared" si="70"/>
        <v>3</v>
      </c>
      <c r="G2257">
        <f t="shared" si="71"/>
        <v>2021</v>
      </c>
    </row>
    <row r="2258" spans="1:7" x14ac:dyDescent="0.3">
      <c r="A2258" s="52">
        <v>44261</v>
      </c>
      <c r="B2258">
        <f>SUMIFS(user_list!O:O,user_list!F:F,"&lt;="&amp;A2258,user_list!G:G,"&gt;="&amp;A2258)</f>
        <v>0.23649256540560884</v>
      </c>
      <c r="C2258">
        <f>SUMIFS(user_list!P:P,user_list!F:F,"&lt;="&amp;A2258,user_list!G:G,"&gt;="&amp;A2258)</f>
        <v>0.69452286843591193</v>
      </c>
      <c r="D2258">
        <f>SUMIFS(user_list!O:O,user_list!F:F,"&lt;="&amp;A2258,user_list!G:G,"&gt;="&amp;A2258,user_list!I:I,days!G2258)+SUMIFS(user_list!O:O,user_list!F:F,"&lt;="&amp;A2258,user_list!G:G,"&gt;="&amp;A2258,user_list!I:I,days!G2258-1)</f>
        <v>0.22075757575757571</v>
      </c>
      <c r="E2258">
        <f>COUNTIF(user_list!G:G,A2258)</f>
        <v>0</v>
      </c>
      <c r="F2258">
        <f t="shared" si="70"/>
        <v>3</v>
      </c>
      <c r="G2258">
        <f t="shared" si="71"/>
        <v>2021</v>
      </c>
    </row>
    <row r="2259" spans="1:7" x14ac:dyDescent="0.3">
      <c r="A2259" s="52">
        <v>44262</v>
      </c>
      <c r="B2259">
        <f>SUMIFS(user_list!O:O,user_list!F:F,"&lt;="&amp;A2259,user_list!G:G,"&gt;="&amp;A2259)</f>
        <v>0.23649256540560884</v>
      </c>
      <c r="C2259">
        <f>SUMIFS(user_list!P:P,user_list!F:F,"&lt;="&amp;A2259,user_list!G:G,"&gt;="&amp;A2259)</f>
        <v>0.69452286843591193</v>
      </c>
      <c r="D2259">
        <f>SUMIFS(user_list!O:O,user_list!F:F,"&lt;="&amp;A2259,user_list!G:G,"&gt;="&amp;A2259,user_list!I:I,days!G2259)+SUMIFS(user_list!O:O,user_list!F:F,"&lt;="&amp;A2259,user_list!G:G,"&gt;="&amp;A2259,user_list!I:I,days!G2259-1)</f>
        <v>0.22075757575757571</v>
      </c>
      <c r="E2259">
        <f>COUNTIF(user_list!G:G,A2259)</f>
        <v>0</v>
      </c>
      <c r="F2259">
        <f t="shared" si="70"/>
        <v>3</v>
      </c>
      <c r="G2259">
        <f t="shared" si="71"/>
        <v>2021</v>
      </c>
    </row>
    <row r="2260" spans="1:7" x14ac:dyDescent="0.3">
      <c r="A2260" s="52">
        <v>44263</v>
      </c>
      <c r="B2260">
        <f>SUMIFS(user_list!O:O,user_list!F:F,"&lt;="&amp;A2260,user_list!G:G,"&gt;="&amp;A2260)</f>
        <v>0.23649256540560884</v>
      </c>
      <c r="C2260">
        <f>SUMIFS(user_list!P:P,user_list!F:F,"&lt;="&amp;A2260,user_list!G:G,"&gt;="&amp;A2260)</f>
        <v>0.69452286843591193</v>
      </c>
      <c r="D2260">
        <f>SUMIFS(user_list!O:O,user_list!F:F,"&lt;="&amp;A2260,user_list!G:G,"&gt;="&amp;A2260,user_list!I:I,days!G2260)+SUMIFS(user_list!O:O,user_list!F:F,"&lt;="&amp;A2260,user_list!G:G,"&gt;="&amp;A2260,user_list!I:I,days!G2260-1)</f>
        <v>0.22075757575757571</v>
      </c>
      <c r="E2260">
        <f>COUNTIF(user_list!G:G,A2260)</f>
        <v>0</v>
      </c>
      <c r="F2260">
        <f t="shared" si="70"/>
        <v>3</v>
      </c>
      <c r="G2260">
        <f t="shared" si="71"/>
        <v>2021</v>
      </c>
    </row>
    <row r="2261" spans="1:7" x14ac:dyDescent="0.3">
      <c r="A2261" s="52">
        <v>44264</v>
      </c>
      <c r="B2261">
        <f>SUMIFS(user_list!O:O,user_list!F:F,"&lt;="&amp;A2261,user_list!G:G,"&gt;="&amp;A2261)</f>
        <v>0.23649256540560884</v>
      </c>
      <c r="C2261">
        <f>SUMIFS(user_list!P:P,user_list!F:F,"&lt;="&amp;A2261,user_list!G:G,"&gt;="&amp;A2261)</f>
        <v>0.69452286843591193</v>
      </c>
      <c r="D2261">
        <f>SUMIFS(user_list!O:O,user_list!F:F,"&lt;="&amp;A2261,user_list!G:G,"&gt;="&amp;A2261,user_list!I:I,days!G2261)+SUMIFS(user_list!O:O,user_list!F:F,"&lt;="&amp;A2261,user_list!G:G,"&gt;="&amp;A2261,user_list!I:I,days!G2261-1)</f>
        <v>0.22075757575757571</v>
      </c>
      <c r="E2261">
        <f>COUNTIF(user_list!G:G,A2261)</f>
        <v>0</v>
      </c>
      <c r="F2261">
        <f t="shared" si="70"/>
        <v>3</v>
      </c>
      <c r="G2261">
        <f t="shared" si="71"/>
        <v>2021</v>
      </c>
    </row>
    <row r="2262" spans="1:7" x14ac:dyDescent="0.3">
      <c r="A2262" s="52">
        <v>44265</v>
      </c>
      <c r="B2262">
        <f>SUMIFS(user_list!O:O,user_list!F:F,"&lt;="&amp;A2262,user_list!G:G,"&gt;="&amp;A2262)</f>
        <v>0.23649256540560884</v>
      </c>
      <c r="C2262">
        <f>SUMIFS(user_list!P:P,user_list!F:F,"&lt;="&amp;A2262,user_list!G:G,"&gt;="&amp;A2262)</f>
        <v>0.69452286843591193</v>
      </c>
      <c r="D2262">
        <f>SUMIFS(user_list!O:O,user_list!F:F,"&lt;="&amp;A2262,user_list!G:G,"&gt;="&amp;A2262,user_list!I:I,days!G2262)+SUMIFS(user_list!O:O,user_list!F:F,"&lt;="&amp;A2262,user_list!G:G,"&gt;="&amp;A2262,user_list!I:I,days!G2262-1)</f>
        <v>0.22075757575757571</v>
      </c>
      <c r="E2262">
        <f>COUNTIF(user_list!G:G,A2262)</f>
        <v>0</v>
      </c>
      <c r="F2262">
        <f t="shared" si="70"/>
        <v>3</v>
      </c>
      <c r="G2262">
        <f t="shared" si="71"/>
        <v>2021</v>
      </c>
    </row>
    <row r="2263" spans="1:7" x14ac:dyDescent="0.3">
      <c r="A2263" s="52">
        <v>44266</v>
      </c>
      <c r="B2263">
        <f>SUMIFS(user_list!O:O,user_list!F:F,"&lt;="&amp;A2263,user_list!G:G,"&gt;="&amp;A2263)</f>
        <v>0.23649256540560884</v>
      </c>
      <c r="C2263">
        <f>SUMIFS(user_list!P:P,user_list!F:F,"&lt;="&amp;A2263,user_list!G:G,"&gt;="&amp;A2263)</f>
        <v>0.69452286843591193</v>
      </c>
      <c r="D2263">
        <f>SUMIFS(user_list!O:O,user_list!F:F,"&lt;="&amp;A2263,user_list!G:G,"&gt;="&amp;A2263,user_list!I:I,days!G2263)+SUMIFS(user_list!O:O,user_list!F:F,"&lt;="&amp;A2263,user_list!G:G,"&gt;="&amp;A2263,user_list!I:I,days!G2263-1)</f>
        <v>0.22075757575757571</v>
      </c>
      <c r="E2263">
        <f>COUNTIF(user_list!G:G,A2263)</f>
        <v>0</v>
      </c>
      <c r="F2263">
        <f t="shared" si="70"/>
        <v>3</v>
      </c>
      <c r="G2263">
        <f t="shared" si="71"/>
        <v>2021</v>
      </c>
    </row>
    <row r="2264" spans="1:7" x14ac:dyDescent="0.3">
      <c r="A2264" s="52">
        <v>44267</v>
      </c>
      <c r="B2264">
        <f>SUMIFS(user_list!O:O,user_list!F:F,"&lt;="&amp;A2264,user_list!G:G,"&gt;="&amp;A2264)</f>
        <v>0.23649256540560884</v>
      </c>
      <c r="C2264">
        <f>SUMIFS(user_list!P:P,user_list!F:F,"&lt;="&amp;A2264,user_list!G:G,"&gt;="&amp;A2264)</f>
        <v>0.69452286843591193</v>
      </c>
      <c r="D2264">
        <f>SUMIFS(user_list!O:O,user_list!F:F,"&lt;="&amp;A2264,user_list!G:G,"&gt;="&amp;A2264,user_list!I:I,days!G2264)+SUMIFS(user_list!O:O,user_list!F:F,"&lt;="&amp;A2264,user_list!G:G,"&gt;="&amp;A2264,user_list!I:I,days!G2264-1)</f>
        <v>0.22075757575757571</v>
      </c>
      <c r="E2264">
        <f>COUNTIF(user_list!G:G,A2264)</f>
        <v>0</v>
      </c>
      <c r="F2264">
        <f t="shared" si="70"/>
        <v>3</v>
      </c>
      <c r="G2264">
        <f t="shared" si="71"/>
        <v>2021</v>
      </c>
    </row>
    <row r="2265" spans="1:7" x14ac:dyDescent="0.3">
      <c r="A2265" s="52">
        <v>44268</v>
      </c>
      <c r="B2265">
        <f>SUMIFS(user_list!O:O,user_list!F:F,"&lt;="&amp;A2265,user_list!G:G,"&gt;="&amp;A2265)</f>
        <v>0.23649256540560884</v>
      </c>
      <c r="C2265">
        <f>SUMIFS(user_list!P:P,user_list!F:F,"&lt;="&amp;A2265,user_list!G:G,"&gt;="&amp;A2265)</f>
        <v>0.69452286843591193</v>
      </c>
      <c r="D2265">
        <f>SUMIFS(user_list!O:O,user_list!F:F,"&lt;="&amp;A2265,user_list!G:G,"&gt;="&amp;A2265,user_list!I:I,days!G2265)+SUMIFS(user_list!O:O,user_list!F:F,"&lt;="&amp;A2265,user_list!G:G,"&gt;="&amp;A2265,user_list!I:I,days!G2265-1)</f>
        <v>0.22075757575757571</v>
      </c>
      <c r="E2265">
        <f>COUNTIF(user_list!G:G,A2265)</f>
        <v>0</v>
      </c>
      <c r="F2265">
        <f t="shared" si="70"/>
        <v>3</v>
      </c>
      <c r="G2265">
        <f t="shared" si="71"/>
        <v>2021</v>
      </c>
    </row>
    <row r="2266" spans="1:7" x14ac:dyDescent="0.3">
      <c r="A2266" s="52">
        <v>44269</v>
      </c>
      <c r="B2266">
        <f>SUMIFS(user_list!O:O,user_list!F:F,"&lt;="&amp;A2266,user_list!G:G,"&gt;="&amp;A2266)</f>
        <v>0.23649256540560884</v>
      </c>
      <c r="C2266">
        <f>SUMIFS(user_list!P:P,user_list!F:F,"&lt;="&amp;A2266,user_list!G:G,"&gt;="&amp;A2266)</f>
        <v>0.69452286843591193</v>
      </c>
      <c r="D2266">
        <f>SUMIFS(user_list!O:O,user_list!F:F,"&lt;="&amp;A2266,user_list!G:G,"&gt;="&amp;A2266,user_list!I:I,days!G2266)+SUMIFS(user_list!O:O,user_list!F:F,"&lt;="&amp;A2266,user_list!G:G,"&gt;="&amp;A2266,user_list!I:I,days!G2266-1)</f>
        <v>0.22075757575757571</v>
      </c>
      <c r="E2266">
        <f>COUNTIF(user_list!G:G,A2266)</f>
        <v>0</v>
      </c>
      <c r="F2266">
        <f t="shared" si="70"/>
        <v>3</v>
      </c>
      <c r="G2266">
        <f t="shared" si="71"/>
        <v>2021</v>
      </c>
    </row>
    <row r="2267" spans="1:7" x14ac:dyDescent="0.3">
      <c r="A2267" s="52">
        <v>44270</v>
      </c>
      <c r="B2267">
        <f>SUMIFS(user_list!O:O,user_list!F:F,"&lt;="&amp;A2267,user_list!G:G,"&gt;="&amp;A2267)</f>
        <v>0.23649256540560884</v>
      </c>
      <c r="C2267">
        <f>SUMIFS(user_list!P:P,user_list!F:F,"&lt;="&amp;A2267,user_list!G:G,"&gt;="&amp;A2267)</f>
        <v>0.69452286843591193</v>
      </c>
      <c r="D2267">
        <f>SUMIFS(user_list!O:O,user_list!F:F,"&lt;="&amp;A2267,user_list!G:G,"&gt;="&amp;A2267,user_list!I:I,days!G2267)+SUMIFS(user_list!O:O,user_list!F:F,"&lt;="&amp;A2267,user_list!G:G,"&gt;="&amp;A2267,user_list!I:I,days!G2267-1)</f>
        <v>0.22075757575757571</v>
      </c>
      <c r="E2267">
        <f>COUNTIF(user_list!G:G,A2267)</f>
        <v>0</v>
      </c>
      <c r="F2267">
        <f t="shared" si="70"/>
        <v>3</v>
      </c>
      <c r="G2267">
        <f t="shared" si="71"/>
        <v>2021</v>
      </c>
    </row>
    <row r="2268" spans="1:7" x14ac:dyDescent="0.3">
      <c r="A2268" s="52">
        <v>44271</v>
      </c>
      <c r="B2268">
        <f>SUMIFS(user_list!O:O,user_list!F:F,"&lt;="&amp;A2268,user_list!G:G,"&gt;="&amp;A2268)</f>
        <v>0.23649256540560884</v>
      </c>
      <c r="C2268">
        <f>SUMIFS(user_list!P:P,user_list!F:F,"&lt;="&amp;A2268,user_list!G:G,"&gt;="&amp;A2268)</f>
        <v>0.69452286843591193</v>
      </c>
      <c r="D2268">
        <f>SUMIFS(user_list!O:O,user_list!F:F,"&lt;="&amp;A2268,user_list!G:G,"&gt;="&amp;A2268,user_list!I:I,days!G2268)+SUMIFS(user_list!O:O,user_list!F:F,"&lt;="&amp;A2268,user_list!G:G,"&gt;="&amp;A2268,user_list!I:I,days!G2268-1)</f>
        <v>0.22075757575757571</v>
      </c>
      <c r="E2268">
        <f>COUNTIF(user_list!G:G,A2268)</f>
        <v>0</v>
      </c>
      <c r="F2268">
        <f t="shared" si="70"/>
        <v>3</v>
      </c>
      <c r="G2268">
        <f t="shared" si="71"/>
        <v>2021</v>
      </c>
    </row>
    <row r="2269" spans="1:7" x14ac:dyDescent="0.3">
      <c r="A2269" s="52">
        <v>44272</v>
      </c>
      <c r="B2269">
        <f>SUMIFS(user_list!O:O,user_list!F:F,"&lt;="&amp;A2269,user_list!G:G,"&gt;="&amp;A2269)</f>
        <v>0.23649256540560884</v>
      </c>
      <c r="C2269">
        <f>SUMIFS(user_list!P:P,user_list!F:F,"&lt;="&amp;A2269,user_list!G:G,"&gt;="&amp;A2269)</f>
        <v>0.69452286843591193</v>
      </c>
      <c r="D2269">
        <f>SUMIFS(user_list!O:O,user_list!F:F,"&lt;="&amp;A2269,user_list!G:G,"&gt;="&amp;A2269,user_list!I:I,days!G2269)+SUMIFS(user_list!O:O,user_list!F:F,"&lt;="&amp;A2269,user_list!G:G,"&gt;="&amp;A2269,user_list!I:I,days!G2269-1)</f>
        <v>0.22075757575757571</v>
      </c>
      <c r="E2269">
        <f>COUNTIF(user_list!G:G,A2269)</f>
        <v>0</v>
      </c>
      <c r="F2269">
        <f t="shared" si="70"/>
        <v>3</v>
      </c>
      <c r="G2269">
        <f t="shared" si="71"/>
        <v>2021</v>
      </c>
    </row>
    <row r="2270" spans="1:7" x14ac:dyDescent="0.3">
      <c r="A2270" s="52">
        <v>44273</v>
      </c>
      <c r="B2270">
        <f>SUMIFS(user_list!O:O,user_list!F:F,"&lt;="&amp;A2270,user_list!G:G,"&gt;="&amp;A2270)</f>
        <v>0.23649256540560884</v>
      </c>
      <c r="C2270">
        <f>SUMIFS(user_list!P:P,user_list!F:F,"&lt;="&amp;A2270,user_list!G:G,"&gt;="&amp;A2270)</f>
        <v>0.69452286843591193</v>
      </c>
      <c r="D2270">
        <f>SUMIFS(user_list!O:O,user_list!F:F,"&lt;="&amp;A2270,user_list!G:G,"&gt;="&amp;A2270,user_list!I:I,days!G2270)+SUMIFS(user_list!O:O,user_list!F:F,"&lt;="&amp;A2270,user_list!G:G,"&gt;="&amp;A2270,user_list!I:I,days!G2270-1)</f>
        <v>0.22075757575757571</v>
      </c>
      <c r="E2270">
        <f>COUNTIF(user_list!G:G,A2270)</f>
        <v>0</v>
      </c>
      <c r="F2270">
        <f t="shared" si="70"/>
        <v>3</v>
      </c>
      <c r="G2270">
        <f t="shared" si="71"/>
        <v>2021</v>
      </c>
    </row>
    <row r="2271" spans="1:7" x14ac:dyDescent="0.3">
      <c r="A2271" s="52">
        <v>44274</v>
      </c>
      <c r="B2271">
        <f>SUMIFS(user_list!O:O,user_list!F:F,"&lt;="&amp;A2271,user_list!G:G,"&gt;="&amp;A2271)</f>
        <v>0.23649256540560884</v>
      </c>
      <c r="C2271">
        <f>SUMIFS(user_list!P:P,user_list!F:F,"&lt;="&amp;A2271,user_list!G:G,"&gt;="&amp;A2271)</f>
        <v>0.69452286843591193</v>
      </c>
      <c r="D2271">
        <f>SUMIFS(user_list!O:O,user_list!F:F,"&lt;="&amp;A2271,user_list!G:G,"&gt;="&amp;A2271,user_list!I:I,days!G2271)+SUMIFS(user_list!O:O,user_list!F:F,"&lt;="&amp;A2271,user_list!G:G,"&gt;="&amp;A2271,user_list!I:I,days!G2271-1)</f>
        <v>0.22075757575757571</v>
      </c>
      <c r="E2271">
        <f>COUNTIF(user_list!G:G,A2271)</f>
        <v>0</v>
      </c>
      <c r="F2271">
        <f t="shared" si="70"/>
        <v>3</v>
      </c>
      <c r="G2271">
        <f t="shared" si="71"/>
        <v>2021</v>
      </c>
    </row>
    <row r="2272" spans="1:7" x14ac:dyDescent="0.3">
      <c r="A2272" s="52">
        <v>44275</v>
      </c>
      <c r="B2272">
        <f>SUMIFS(user_list!O:O,user_list!F:F,"&lt;="&amp;A2272,user_list!G:G,"&gt;="&amp;A2272)</f>
        <v>0.23649256540560884</v>
      </c>
      <c r="C2272">
        <f>SUMIFS(user_list!P:P,user_list!F:F,"&lt;="&amp;A2272,user_list!G:G,"&gt;="&amp;A2272)</f>
        <v>0.69452286843591193</v>
      </c>
      <c r="D2272">
        <f>SUMIFS(user_list!O:O,user_list!F:F,"&lt;="&amp;A2272,user_list!G:G,"&gt;="&amp;A2272,user_list!I:I,days!G2272)+SUMIFS(user_list!O:O,user_list!F:F,"&lt;="&amp;A2272,user_list!G:G,"&gt;="&amp;A2272,user_list!I:I,days!G2272-1)</f>
        <v>0.22075757575757571</v>
      </c>
      <c r="E2272">
        <f>COUNTIF(user_list!G:G,A2272)</f>
        <v>0</v>
      </c>
      <c r="F2272">
        <f t="shared" si="70"/>
        <v>3</v>
      </c>
      <c r="G2272">
        <f t="shared" si="71"/>
        <v>2021</v>
      </c>
    </row>
    <row r="2273" spans="1:7" x14ac:dyDescent="0.3">
      <c r="A2273" s="52">
        <v>44276</v>
      </c>
      <c r="B2273">
        <f>SUMIFS(user_list!O:O,user_list!F:F,"&lt;="&amp;A2273,user_list!G:G,"&gt;="&amp;A2273)</f>
        <v>0.23649256540560884</v>
      </c>
      <c r="C2273">
        <f>SUMIFS(user_list!P:P,user_list!F:F,"&lt;="&amp;A2273,user_list!G:G,"&gt;="&amp;A2273)</f>
        <v>0.69452286843591193</v>
      </c>
      <c r="D2273">
        <f>SUMIFS(user_list!O:O,user_list!F:F,"&lt;="&amp;A2273,user_list!G:G,"&gt;="&amp;A2273,user_list!I:I,days!G2273)+SUMIFS(user_list!O:O,user_list!F:F,"&lt;="&amp;A2273,user_list!G:G,"&gt;="&amp;A2273,user_list!I:I,days!G2273-1)</f>
        <v>0.22075757575757571</v>
      </c>
      <c r="E2273">
        <f>COUNTIF(user_list!G:G,A2273)</f>
        <v>0</v>
      </c>
      <c r="F2273">
        <f t="shared" si="70"/>
        <v>3</v>
      </c>
      <c r="G2273">
        <f t="shared" si="71"/>
        <v>2021</v>
      </c>
    </row>
    <row r="2274" spans="1:7" x14ac:dyDescent="0.3">
      <c r="A2274" s="52">
        <v>44277</v>
      </c>
      <c r="B2274">
        <f>SUMIFS(user_list!O:O,user_list!F:F,"&lt;="&amp;A2274,user_list!G:G,"&gt;="&amp;A2274)</f>
        <v>0.23649256540560884</v>
      </c>
      <c r="C2274">
        <f>SUMIFS(user_list!P:P,user_list!F:F,"&lt;="&amp;A2274,user_list!G:G,"&gt;="&amp;A2274)</f>
        <v>0.69452286843591193</v>
      </c>
      <c r="D2274">
        <f>SUMIFS(user_list!O:O,user_list!F:F,"&lt;="&amp;A2274,user_list!G:G,"&gt;="&amp;A2274,user_list!I:I,days!G2274)+SUMIFS(user_list!O:O,user_list!F:F,"&lt;="&amp;A2274,user_list!G:G,"&gt;="&amp;A2274,user_list!I:I,days!G2274-1)</f>
        <v>0.22075757575757571</v>
      </c>
      <c r="E2274">
        <f>COUNTIF(user_list!G:G,A2274)</f>
        <v>0</v>
      </c>
      <c r="F2274">
        <f t="shared" si="70"/>
        <v>3</v>
      </c>
      <c r="G2274">
        <f t="shared" si="71"/>
        <v>2021</v>
      </c>
    </row>
    <row r="2275" spans="1:7" x14ac:dyDescent="0.3">
      <c r="A2275" s="52">
        <v>44278</v>
      </c>
      <c r="B2275">
        <f>SUMIFS(user_list!O:O,user_list!F:F,"&lt;="&amp;A2275,user_list!G:G,"&gt;="&amp;A2275)</f>
        <v>0.23649256540560884</v>
      </c>
      <c r="C2275">
        <f>SUMIFS(user_list!P:P,user_list!F:F,"&lt;="&amp;A2275,user_list!G:G,"&gt;="&amp;A2275)</f>
        <v>0.69452286843591193</v>
      </c>
      <c r="D2275">
        <f>SUMIFS(user_list!O:O,user_list!F:F,"&lt;="&amp;A2275,user_list!G:G,"&gt;="&amp;A2275,user_list!I:I,days!G2275)+SUMIFS(user_list!O:O,user_list!F:F,"&lt;="&amp;A2275,user_list!G:G,"&gt;="&amp;A2275,user_list!I:I,days!G2275-1)</f>
        <v>0.22075757575757571</v>
      </c>
      <c r="E2275">
        <f>COUNTIF(user_list!G:G,A2275)</f>
        <v>0</v>
      </c>
      <c r="F2275">
        <f t="shared" si="70"/>
        <v>3</v>
      </c>
      <c r="G2275">
        <f t="shared" si="71"/>
        <v>2021</v>
      </c>
    </row>
    <row r="2276" spans="1:7" x14ac:dyDescent="0.3">
      <c r="A2276" s="52">
        <v>44279</v>
      </c>
      <c r="B2276">
        <f>SUMIFS(user_list!O:O,user_list!F:F,"&lt;="&amp;A2276,user_list!G:G,"&gt;="&amp;A2276)</f>
        <v>0.53649256540560886</v>
      </c>
      <c r="C2276">
        <f>SUMIFS(user_list!P:P,user_list!F:F,"&lt;="&amp;A2276,user_list!G:G,"&gt;="&amp;A2276)</f>
        <v>1.4445228684359119</v>
      </c>
      <c r="D2276">
        <f>SUMIFS(user_list!O:O,user_list!F:F,"&lt;="&amp;A2276,user_list!G:G,"&gt;="&amp;A2276,user_list!I:I,days!G2276)+SUMIFS(user_list!O:O,user_list!F:F,"&lt;="&amp;A2276,user_list!G:G,"&gt;="&amp;A2276,user_list!I:I,days!G2276-1)</f>
        <v>0.52075757575757575</v>
      </c>
      <c r="E2276">
        <f>COUNTIF(user_list!G:G,A2276)</f>
        <v>1</v>
      </c>
      <c r="F2276">
        <f t="shared" si="70"/>
        <v>3</v>
      </c>
      <c r="G2276">
        <f t="shared" si="71"/>
        <v>2021</v>
      </c>
    </row>
    <row r="2277" spans="1:7" x14ac:dyDescent="0.3">
      <c r="A2277" s="52">
        <v>44280</v>
      </c>
      <c r="B2277">
        <f>SUMIFS(user_list!O:O,user_list!F:F,"&lt;="&amp;A2277,user_list!G:G,"&gt;="&amp;A2277)</f>
        <v>0.31573498964803309</v>
      </c>
      <c r="C2277">
        <f>SUMIFS(user_list!P:P,user_list!F:F,"&lt;="&amp;A2277,user_list!G:G,"&gt;="&amp;A2277)</f>
        <v>0.89906832298136652</v>
      </c>
      <c r="D2277">
        <f>SUMIFS(user_list!O:O,user_list!F:F,"&lt;="&amp;A2277,user_list!G:G,"&gt;="&amp;A2277,user_list!I:I,days!G2277)+SUMIFS(user_list!O:O,user_list!F:F,"&lt;="&amp;A2277,user_list!G:G,"&gt;="&amp;A2277,user_list!I:I,days!G2277-1)</f>
        <v>0.3</v>
      </c>
      <c r="E2277">
        <f>COUNTIF(user_list!G:G,A2277)</f>
        <v>0</v>
      </c>
      <c r="F2277">
        <f t="shared" si="70"/>
        <v>3</v>
      </c>
      <c r="G2277">
        <f t="shared" si="71"/>
        <v>2021</v>
      </c>
    </row>
    <row r="2278" spans="1:7" x14ac:dyDescent="0.3">
      <c r="A2278" s="52">
        <v>44281</v>
      </c>
      <c r="B2278">
        <f>SUMIFS(user_list!O:O,user_list!F:F,"&lt;="&amp;A2278,user_list!G:G,"&gt;="&amp;A2278)</f>
        <v>0.31573498964803309</v>
      </c>
      <c r="C2278">
        <f>SUMIFS(user_list!P:P,user_list!F:F,"&lt;="&amp;A2278,user_list!G:G,"&gt;="&amp;A2278)</f>
        <v>0.89906832298136652</v>
      </c>
      <c r="D2278">
        <f>SUMIFS(user_list!O:O,user_list!F:F,"&lt;="&amp;A2278,user_list!G:G,"&gt;="&amp;A2278,user_list!I:I,days!G2278)+SUMIFS(user_list!O:O,user_list!F:F,"&lt;="&amp;A2278,user_list!G:G,"&gt;="&amp;A2278,user_list!I:I,days!G2278-1)</f>
        <v>0.3</v>
      </c>
      <c r="E2278">
        <f>COUNTIF(user_list!G:G,A2278)</f>
        <v>0</v>
      </c>
      <c r="F2278">
        <f t="shared" si="70"/>
        <v>3</v>
      </c>
      <c r="G2278">
        <f t="shared" si="71"/>
        <v>2021</v>
      </c>
    </row>
    <row r="2279" spans="1:7" x14ac:dyDescent="0.3">
      <c r="A2279" s="52">
        <v>44282</v>
      </c>
      <c r="B2279">
        <f>SUMIFS(user_list!O:O,user_list!F:F,"&lt;="&amp;A2279,user_list!G:G,"&gt;="&amp;A2279)</f>
        <v>0.31573498964803309</v>
      </c>
      <c r="C2279">
        <f>SUMIFS(user_list!P:P,user_list!F:F,"&lt;="&amp;A2279,user_list!G:G,"&gt;="&amp;A2279)</f>
        <v>0.89906832298136652</v>
      </c>
      <c r="D2279">
        <f>SUMIFS(user_list!O:O,user_list!F:F,"&lt;="&amp;A2279,user_list!G:G,"&gt;="&amp;A2279,user_list!I:I,days!G2279)+SUMIFS(user_list!O:O,user_list!F:F,"&lt;="&amp;A2279,user_list!G:G,"&gt;="&amp;A2279,user_list!I:I,days!G2279-1)</f>
        <v>0.3</v>
      </c>
      <c r="E2279">
        <f>COUNTIF(user_list!G:G,A2279)</f>
        <v>0</v>
      </c>
      <c r="F2279">
        <f t="shared" si="70"/>
        <v>3</v>
      </c>
      <c r="G2279">
        <f t="shared" si="71"/>
        <v>2021</v>
      </c>
    </row>
    <row r="2280" spans="1:7" x14ac:dyDescent="0.3">
      <c r="A2280" s="52">
        <v>44283</v>
      </c>
      <c r="B2280">
        <f>SUMIFS(user_list!O:O,user_list!F:F,"&lt;="&amp;A2280,user_list!G:G,"&gt;="&amp;A2280)</f>
        <v>0.31573498964803309</v>
      </c>
      <c r="C2280">
        <f>SUMIFS(user_list!P:P,user_list!F:F,"&lt;="&amp;A2280,user_list!G:G,"&gt;="&amp;A2280)</f>
        <v>0.89906832298136652</v>
      </c>
      <c r="D2280">
        <f>SUMIFS(user_list!O:O,user_list!F:F,"&lt;="&amp;A2280,user_list!G:G,"&gt;="&amp;A2280,user_list!I:I,days!G2280)+SUMIFS(user_list!O:O,user_list!F:F,"&lt;="&amp;A2280,user_list!G:G,"&gt;="&amp;A2280,user_list!I:I,days!G2280-1)</f>
        <v>0.3</v>
      </c>
      <c r="E2280">
        <f>COUNTIF(user_list!G:G,A2280)</f>
        <v>0</v>
      </c>
      <c r="F2280">
        <f t="shared" si="70"/>
        <v>3</v>
      </c>
      <c r="G2280">
        <f t="shared" si="71"/>
        <v>2021</v>
      </c>
    </row>
    <row r="2281" spans="1:7" x14ac:dyDescent="0.3">
      <c r="A2281" s="52">
        <v>44284</v>
      </c>
      <c r="B2281">
        <f>SUMIFS(user_list!O:O,user_list!F:F,"&lt;="&amp;A2281,user_list!G:G,"&gt;="&amp;A2281)</f>
        <v>0.31573498964803309</v>
      </c>
      <c r="C2281">
        <f>SUMIFS(user_list!P:P,user_list!F:F,"&lt;="&amp;A2281,user_list!G:G,"&gt;="&amp;A2281)</f>
        <v>0.89906832298136652</v>
      </c>
      <c r="D2281">
        <f>SUMIFS(user_list!O:O,user_list!F:F,"&lt;="&amp;A2281,user_list!G:G,"&gt;="&amp;A2281,user_list!I:I,days!G2281)+SUMIFS(user_list!O:O,user_list!F:F,"&lt;="&amp;A2281,user_list!G:G,"&gt;="&amp;A2281,user_list!I:I,days!G2281-1)</f>
        <v>0.3</v>
      </c>
      <c r="E2281">
        <f>COUNTIF(user_list!G:G,A2281)</f>
        <v>0</v>
      </c>
      <c r="F2281">
        <f t="shared" si="70"/>
        <v>3</v>
      </c>
      <c r="G2281">
        <f t="shared" si="71"/>
        <v>2021</v>
      </c>
    </row>
    <row r="2282" spans="1:7" x14ac:dyDescent="0.3">
      <c r="A2282" s="52">
        <v>44285</v>
      </c>
      <c r="B2282">
        <f>SUMIFS(user_list!O:O,user_list!F:F,"&lt;="&amp;A2282,user_list!G:G,"&gt;="&amp;A2282)</f>
        <v>0.31573498964803309</v>
      </c>
      <c r="C2282">
        <f>SUMIFS(user_list!P:P,user_list!F:F,"&lt;="&amp;A2282,user_list!G:G,"&gt;="&amp;A2282)</f>
        <v>0.89906832298136652</v>
      </c>
      <c r="D2282">
        <f>SUMIFS(user_list!O:O,user_list!F:F,"&lt;="&amp;A2282,user_list!G:G,"&gt;="&amp;A2282,user_list!I:I,days!G2282)+SUMIFS(user_list!O:O,user_list!F:F,"&lt;="&amp;A2282,user_list!G:G,"&gt;="&amp;A2282,user_list!I:I,days!G2282-1)</f>
        <v>0.3</v>
      </c>
      <c r="E2282">
        <f>COUNTIF(user_list!G:G,A2282)</f>
        <v>0</v>
      </c>
      <c r="F2282">
        <f t="shared" si="70"/>
        <v>3</v>
      </c>
      <c r="G2282">
        <f t="shared" si="71"/>
        <v>2021</v>
      </c>
    </row>
    <row r="2283" spans="1:7" x14ac:dyDescent="0.3">
      <c r="A2283" s="52">
        <v>44286</v>
      </c>
      <c r="B2283">
        <f>SUMIFS(user_list!O:O,user_list!F:F,"&lt;="&amp;A2283,user_list!G:G,"&gt;="&amp;A2283)</f>
        <v>0.31573498964803309</v>
      </c>
      <c r="C2283">
        <f>SUMIFS(user_list!P:P,user_list!F:F,"&lt;="&amp;A2283,user_list!G:G,"&gt;="&amp;A2283)</f>
        <v>0.89906832298136652</v>
      </c>
      <c r="D2283">
        <f>SUMIFS(user_list!O:O,user_list!F:F,"&lt;="&amp;A2283,user_list!G:G,"&gt;="&amp;A2283,user_list!I:I,days!G2283)+SUMIFS(user_list!O:O,user_list!F:F,"&lt;="&amp;A2283,user_list!G:G,"&gt;="&amp;A2283,user_list!I:I,days!G2283-1)</f>
        <v>0.3</v>
      </c>
      <c r="E2283">
        <f>COUNTIF(user_list!G:G,A2283)</f>
        <v>0</v>
      </c>
      <c r="F2283">
        <f t="shared" si="70"/>
        <v>3</v>
      </c>
      <c r="G2283">
        <f t="shared" si="71"/>
        <v>2021</v>
      </c>
    </row>
    <row r="2284" spans="1:7" x14ac:dyDescent="0.3">
      <c r="A2284" s="52">
        <v>44287</v>
      </c>
      <c r="B2284">
        <f>SUMIFS(user_list!O:O,user_list!F:F,"&lt;="&amp;A2284,user_list!G:G,"&gt;="&amp;A2284)</f>
        <v>0.31573498964803309</v>
      </c>
      <c r="C2284">
        <f>SUMIFS(user_list!P:P,user_list!F:F,"&lt;="&amp;A2284,user_list!G:G,"&gt;="&amp;A2284)</f>
        <v>0.89906832298136652</v>
      </c>
      <c r="D2284">
        <f>SUMIFS(user_list!O:O,user_list!F:F,"&lt;="&amp;A2284,user_list!G:G,"&gt;="&amp;A2284,user_list!I:I,days!G2284)+SUMIFS(user_list!O:O,user_list!F:F,"&lt;="&amp;A2284,user_list!G:G,"&gt;="&amp;A2284,user_list!I:I,days!G2284-1)</f>
        <v>0.3</v>
      </c>
      <c r="E2284">
        <f>COUNTIF(user_list!G:G,A2284)</f>
        <v>0</v>
      </c>
      <c r="F2284">
        <f t="shared" si="70"/>
        <v>4</v>
      </c>
      <c r="G2284">
        <f t="shared" si="71"/>
        <v>2021</v>
      </c>
    </row>
    <row r="2285" spans="1:7" x14ac:dyDescent="0.3">
      <c r="A2285" s="52">
        <v>44288</v>
      </c>
      <c r="B2285">
        <f>SUMIFS(user_list!O:O,user_list!F:F,"&lt;="&amp;A2285,user_list!G:G,"&gt;="&amp;A2285)</f>
        <v>0.31573498964803309</v>
      </c>
      <c r="C2285">
        <f>SUMIFS(user_list!P:P,user_list!F:F,"&lt;="&amp;A2285,user_list!G:G,"&gt;="&amp;A2285)</f>
        <v>0.89906832298136652</v>
      </c>
      <c r="D2285">
        <f>SUMIFS(user_list!O:O,user_list!F:F,"&lt;="&amp;A2285,user_list!G:G,"&gt;="&amp;A2285,user_list!I:I,days!G2285)+SUMIFS(user_list!O:O,user_list!F:F,"&lt;="&amp;A2285,user_list!G:G,"&gt;="&amp;A2285,user_list!I:I,days!G2285-1)</f>
        <v>0.3</v>
      </c>
      <c r="E2285">
        <f>COUNTIF(user_list!G:G,A2285)</f>
        <v>0</v>
      </c>
      <c r="F2285">
        <f t="shared" si="70"/>
        <v>4</v>
      </c>
      <c r="G2285">
        <f t="shared" si="71"/>
        <v>2021</v>
      </c>
    </row>
    <row r="2286" spans="1:7" x14ac:dyDescent="0.3">
      <c r="A2286" s="52">
        <v>44289</v>
      </c>
      <c r="B2286">
        <f>SUMIFS(user_list!O:O,user_list!F:F,"&lt;="&amp;A2286,user_list!G:G,"&gt;="&amp;A2286)</f>
        <v>0.31573498964803309</v>
      </c>
      <c r="C2286">
        <f>SUMIFS(user_list!P:P,user_list!F:F,"&lt;="&amp;A2286,user_list!G:G,"&gt;="&amp;A2286)</f>
        <v>0.89906832298136652</v>
      </c>
      <c r="D2286">
        <f>SUMIFS(user_list!O:O,user_list!F:F,"&lt;="&amp;A2286,user_list!G:G,"&gt;="&amp;A2286,user_list!I:I,days!G2286)+SUMIFS(user_list!O:O,user_list!F:F,"&lt;="&amp;A2286,user_list!G:G,"&gt;="&amp;A2286,user_list!I:I,days!G2286-1)</f>
        <v>0.3</v>
      </c>
      <c r="E2286">
        <f>COUNTIF(user_list!G:G,A2286)</f>
        <v>0</v>
      </c>
      <c r="F2286">
        <f t="shared" si="70"/>
        <v>4</v>
      </c>
      <c r="G2286">
        <f t="shared" si="71"/>
        <v>2021</v>
      </c>
    </row>
    <row r="2287" spans="1:7" x14ac:dyDescent="0.3">
      <c r="A2287" s="52">
        <v>44290</v>
      </c>
      <c r="B2287">
        <f>SUMIFS(user_list!O:O,user_list!F:F,"&lt;="&amp;A2287,user_list!G:G,"&gt;="&amp;A2287)</f>
        <v>0.31573498964803309</v>
      </c>
      <c r="C2287">
        <f>SUMIFS(user_list!P:P,user_list!F:F,"&lt;="&amp;A2287,user_list!G:G,"&gt;="&amp;A2287)</f>
        <v>0.89906832298136652</v>
      </c>
      <c r="D2287">
        <f>SUMIFS(user_list!O:O,user_list!F:F,"&lt;="&amp;A2287,user_list!G:G,"&gt;="&amp;A2287,user_list!I:I,days!G2287)+SUMIFS(user_list!O:O,user_list!F:F,"&lt;="&amp;A2287,user_list!G:G,"&gt;="&amp;A2287,user_list!I:I,days!G2287-1)</f>
        <v>0.3</v>
      </c>
      <c r="E2287">
        <f>COUNTIF(user_list!G:G,A2287)</f>
        <v>0</v>
      </c>
      <c r="F2287">
        <f t="shared" si="70"/>
        <v>4</v>
      </c>
      <c r="G2287">
        <f t="shared" si="71"/>
        <v>2021</v>
      </c>
    </row>
    <row r="2288" spans="1:7" x14ac:dyDescent="0.3">
      <c r="A2288" s="52">
        <v>44291</v>
      </c>
      <c r="B2288">
        <f>SUMIFS(user_list!O:O,user_list!F:F,"&lt;="&amp;A2288,user_list!G:G,"&gt;="&amp;A2288)</f>
        <v>0.31573498964803309</v>
      </c>
      <c r="C2288">
        <f>SUMIFS(user_list!P:P,user_list!F:F,"&lt;="&amp;A2288,user_list!G:G,"&gt;="&amp;A2288)</f>
        <v>0.89906832298136652</v>
      </c>
      <c r="D2288">
        <f>SUMIFS(user_list!O:O,user_list!F:F,"&lt;="&amp;A2288,user_list!G:G,"&gt;="&amp;A2288,user_list!I:I,days!G2288)+SUMIFS(user_list!O:O,user_list!F:F,"&lt;="&amp;A2288,user_list!G:G,"&gt;="&amp;A2288,user_list!I:I,days!G2288-1)</f>
        <v>0.3</v>
      </c>
      <c r="E2288">
        <f>COUNTIF(user_list!G:G,A2288)</f>
        <v>0</v>
      </c>
      <c r="F2288">
        <f t="shared" si="70"/>
        <v>4</v>
      </c>
      <c r="G2288">
        <f t="shared" si="71"/>
        <v>2021</v>
      </c>
    </row>
    <row r="2289" spans="1:7" x14ac:dyDescent="0.3">
      <c r="A2289" s="52">
        <v>44292</v>
      </c>
      <c r="B2289">
        <f>SUMIFS(user_list!O:O,user_list!F:F,"&lt;="&amp;A2289,user_list!G:G,"&gt;="&amp;A2289)</f>
        <v>0.31573498964803309</v>
      </c>
      <c r="C2289">
        <f>SUMIFS(user_list!P:P,user_list!F:F,"&lt;="&amp;A2289,user_list!G:G,"&gt;="&amp;A2289)</f>
        <v>0.89906832298136652</v>
      </c>
      <c r="D2289">
        <f>SUMIFS(user_list!O:O,user_list!F:F,"&lt;="&amp;A2289,user_list!G:G,"&gt;="&amp;A2289,user_list!I:I,days!G2289)+SUMIFS(user_list!O:O,user_list!F:F,"&lt;="&amp;A2289,user_list!G:G,"&gt;="&amp;A2289,user_list!I:I,days!G2289-1)</f>
        <v>0.3</v>
      </c>
      <c r="E2289">
        <f>COUNTIF(user_list!G:G,A2289)</f>
        <v>0</v>
      </c>
      <c r="F2289">
        <f t="shared" si="70"/>
        <v>4</v>
      </c>
      <c r="G2289">
        <f t="shared" si="71"/>
        <v>2021</v>
      </c>
    </row>
    <row r="2290" spans="1:7" x14ac:dyDescent="0.3">
      <c r="A2290" s="52">
        <v>44293</v>
      </c>
      <c r="B2290">
        <f>SUMIFS(user_list!O:O,user_list!F:F,"&lt;="&amp;A2290,user_list!G:G,"&gt;="&amp;A2290)</f>
        <v>0.31573498964803309</v>
      </c>
      <c r="C2290">
        <f>SUMIFS(user_list!P:P,user_list!F:F,"&lt;="&amp;A2290,user_list!G:G,"&gt;="&amp;A2290)</f>
        <v>0.89906832298136652</v>
      </c>
      <c r="D2290">
        <f>SUMIFS(user_list!O:O,user_list!F:F,"&lt;="&amp;A2290,user_list!G:G,"&gt;="&amp;A2290,user_list!I:I,days!G2290)+SUMIFS(user_list!O:O,user_list!F:F,"&lt;="&amp;A2290,user_list!G:G,"&gt;="&amp;A2290,user_list!I:I,days!G2290-1)</f>
        <v>0.3</v>
      </c>
      <c r="E2290">
        <f>COUNTIF(user_list!G:G,A2290)</f>
        <v>0</v>
      </c>
      <c r="F2290">
        <f t="shared" si="70"/>
        <v>4</v>
      </c>
      <c r="G2290">
        <f t="shared" si="71"/>
        <v>2021</v>
      </c>
    </row>
    <row r="2291" spans="1:7" x14ac:dyDescent="0.3">
      <c r="A2291" s="52">
        <v>44294</v>
      </c>
      <c r="B2291">
        <f>SUMIFS(user_list!O:O,user_list!F:F,"&lt;="&amp;A2291,user_list!G:G,"&gt;="&amp;A2291)</f>
        <v>0.31573498964803309</v>
      </c>
      <c r="C2291">
        <f>SUMIFS(user_list!P:P,user_list!F:F,"&lt;="&amp;A2291,user_list!G:G,"&gt;="&amp;A2291)</f>
        <v>0.89906832298136652</v>
      </c>
      <c r="D2291">
        <f>SUMIFS(user_list!O:O,user_list!F:F,"&lt;="&amp;A2291,user_list!G:G,"&gt;="&amp;A2291,user_list!I:I,days!G2291)+SUMIFS(user_list!O:O,user_list!F:F,"&lt;="&amp;A2291,user_list!G:G,"&gt;="&amp;A2291,user_list!I:I,days!G2291-1)</f>
        <v>0.3</v>
      </c>
      <c r="E2291">
        <f>COUNTIF(user_list!G:G,A2291)</f>
        <v>1</v>
      </c>
      <c r="F2291">
        <f t="shared" si="70"/>
        <v>4</v>
      </c>
      <c r="G2291">
        <f t="shared" si="71"/>
        <v>2021</v>
      </c>
    </row>
    <row r="2292" spans="1:7" x14ac:dyDescent="0.3">
      <c r="A2292" s="52">
        <v>44295</v>
      </c>
      <c r="B2292">
        <f>SUMIFS(user_list!O:O,user_list!F:F,"&lt;="&amp;A2292,user_list!G:G,"&gt;="&amp;A2292)</f>
        <v>1.5734989648033122E-2</v>
      </c>
      <c r="C2292">
        <f>SUMIFS(user_list!P:P,user_list!F:F,"&lt;="&amp;A2292,user_list!G:G,"&gt;="&amp;A2292)</f>
        <v>0.14906832298136649</v>
      </c>
      <c r="D2292">
        <f>SUMIFS(user_list!O:O,user_list!F:F,"&lt;="&amp;A2292,user_list!G:G,"&gt;="&amp;A2292,user_list!I:I,days!G2292)+SUMIFS(user_list!O:O,user_list!F:F,"&lt;="&amp;A2292,user_list!G:G,"&gt;="&amp;A2292,user_list!I:I,days!G2292-1)</f>
        <v>0</v>
      </c>
      <c r="E2292">
        <f>COUNTIF(user_list!G:G,A2292)</f>
        <v>0</v>
      </c>
      <c r="F2292">
        <f t="shared" si="70"/>
        <v>4</v>
      </c>
      <c r="G2292">
        <f t="shared" si="71"/>
        <v>2021</v>
      </c>
    </row>
    <row r="2293" spans="1:7" x14ac:dyDescent="0.3">
      <c r="A2293" s="52">
        <v>44296</v>
      </c>
      <c r="B2293">
        <f>SUMIFS(user_list!O:O,user_list!F:F,"&lt;="&amp;A2293,user_list!G:G,"&gt;="&amp;A2293)</f>
        <v>0.49783375508013178</v>
      </c>
      <c r="C2293">
        <f>SUMIFS(user_list!P:P,user_list!F:F,"&lt;="&amp;A2293,user_list!G:G,"&gt;="&amp;A2293)</f>
        <v>1.3712905452035886</v>
      </c>
      <c r="D2293">
        <f>SUMIFS(user_list!O:O,user_list!F:F,"&lt;="&amp;A2293,user_list!G:G,"&gt;="&amp;A2293,user_list!I:I,days!G2293)+SUMIFS(user_list!O:O,user_list!F:F,"&lt;="&amp;A2293,user_list!G:G,"&gt;="&amp;A2293,user_list!I:I,days!G2293-1)</f>
        <v>0.48209876543209867</v>
      </c>
      <c r="E2293">
        <f>COUNTIF(user_list!G:G,A2293)</f>
        <v>0</v>
      </c>
      <c r="F2293">
        <f t="shared" si="70"/>
        <v>4</v>
      </c>
      <c r="G2293">
        <f t="shared" si="71"/>
        <v>2021</v>
      </c>
    </row>
    <row r="2294" spans="1:7" x14ac:dyDescent="0.3">
      <c r="A2294" s="52">
        <v>44297</v>
      </c>
      <c r="B2294">
        <f>SUMIFS(user_list!O:O,user_list!F:F,"&lt;="&amp;A2294,user_list!G:G,"&gt;="&amp;A2294)</f>
        <v>2.3678337550801314</v>
      </c>
      <c r="C2294">
        <f>SUMIFS(user_list!P:P,user_list!F:F,"&lt;="&amp;A2294,user_list!G:G,"&gt;="&amp;A2294)</f>
        <v>3.2943674682805115</v>
      </c>
      <c r="D2294">
        <f>SUMIFS(user_list!O:O,user_list!F:F,"&lt;="&amp;A2294,user_list!G:G,"&gt;="&amp;A2294,user_list!I:I,days!G2294)+SUMIFS(user_list!O:O,user_list!F:F,"&lt;="&amp;A2294,user_list!G:G,"&gt;="&amp;A2294,user_list!I:I,days!G2294-1)</f>
        <v>2.3520987654320984</v>
      </c>
      <c r="E2294">
        <f>COUNTIF(user_list!G:G,A2294)</f>
        <v>1</v>
      </c>
      <c r="F2294">
        <f t="shared" si="70"/>
        <v>4</v>
      </c>
      <c r="G2294">
        <f t="shared" si="71"/>
        <v>2021</v>
      </c>
    </row>
    <row r="2295" spans="1:7" x14ac:dyDescent="0.3">
      <c r="A2295" s="52">
        <v>44298</v>
      </c>
      <c r="B2295">
        <f>SUMIFS(user_list!O:O,user_list!F:F,"&lt;="&amp;A2295,user_list!G:G,"&gt;="&amp;A2295)</f>
        <v>0.86450042174679842</v>
      </c>
      <c r="C2295">
        <f>SUMIFS(user_list!P:P,user_list!F:F,"&lt;="&amp;A2295,user_list!G:G,"&gt;="&amp;A2295)</f>
        <v>2.2943674682805115</v>
      </c>
      <c r="D2295">
        <f>SUMIFS(user_list!O:O,user_list!F:F,"&lt;="&amp;A2295,user_list!G:G,"&gt;="&amp;A2295,user_list!I:I,days!G2295)+SUMIFS(user_list!O:O,user_list!F:F,"&lt;="&amp;A2295,user_list!G:G,"&gt;="&amp;A2295,user_list!I:I,days!G2295-1)</f>
        <v>0.8487654320987652</v>
      </c>
      <c r="E2295">
        <f>COUNTIF(user_list!G:G,A2295)</f>
        <v>0</v>
      </c>
      <c r="F2295">
        <f t="shared" si="70"/>
        <v>4</v>
      </c>
      <c r="G2295">
        <f t="shared" si="71"/>
        <v>2021</v>
      </c>
    </row>
    <row r="2296" spans="1:7" x14ac:dyDescent="0.3">
      <c r="A2296" s="52">
        <v>44299</v>
      </c>
      <c r="B2296">
        <f>SUMIFS(user_list!O:O,user_list!F:F,"&lt;="&amp;A2296,user_list!G:G,"&gt;="&amp;A2296)</f>
        <v>0.86450042174679842</v>
      </c>
      <c r="C2296">
        <f>SUMIFS(user_list!P:P,user_list!F:F,"&lt;="&amp;A2296,user_list!G:G,"&gt;="&amp;A2296)</f>
        <v>2.2943674682805115</v>
      </c>
      <c r="D2296">
        <f>SUMIFS(user_list!O:O,user_list!F:F,"&lt;="&amp;A2296,user_list!G:G,"&gt;="&amp;A2296,user_list!I:I,days!G2296)+SUMIFS(user_list!O:O,user_list!F:F,"&lt;="&amp;A2296,user_list!G:G,"&gt;="&amp;A2296,user_list!I:I,days!G2296-1)</f>
        <v>0.8487654320987652</v>
      </c>
      <c r="E2296">
        <f>COUNTIF(user_list!G:G,A2296)</f>
        <v>0</v>
      </c>
      <c r="F2296">
        <f t="shared" si="70"/>
        <v>4</v>
      </c>
      <c r="G2296">
        <f t="shared" si="71"/>
        <v>2021</v>
      </c>
    </row>
    <row r="2297" spans="1:7" x14ac:dyDescent="0.3">
      <c r="A2297" s="52">
        <v>44300</v>
      </c>
      <c r="B2297">
        <f>SUMIFS(user_list!O:O,user_list!F:F,"&lt;="&amp;A2297,user_list!G:G,"&gt;="&amp;A2297)</f>
        <v>0.86450042174679842</v>
      </c>
      <c r="C2297">
        <f>SUMIFS(user_list!P:P,user_list!F:F,"&lt;="&amp;A2297,user_list!G:G,"&gt;="&amp;A2297)</f>
        <v>2.2943674682805115</v>
      </c>
      <c r="D2297">
        <f>SUMIFS(user_list!O:O,user_list!F:F,"&lt;="&amp;A2297,user_list!G:G,"&gt;="&amp;A2297,user_list!I:I,days!G2297)+SUMIFS(user_list!O:O,user_list!F:F,"&lt;="&amp;A2297,user_list!G:G,"&gt;="&amp;A2297,user_list!I:I,days!G2297-1)</f>
        <v>0.8487654320987652</v>
      </c>
      <c r="E2297">
        <f>COUNTIF(user_list!G:G,A2297)</f>
        <v>0</v>
      </c>
      <c r="F2297">
        <f t="shared" si="70"/>
        <v>4</v>
      </c>
      <c r="G2297">
        <f t="shared" si="71"/>
        <v>2021</v>
      </c>
    </row>
    <row r="2298" spans="1:7" x14ac:dyDescent="0.3">
      <c r="A2298" s="52">
        <v>44301</v>
      </c>
      <c r="B2298">
        <f>SUMIFS(user_list!O:O,user_list!F:F,"&lt;="&amp;A2298,user_list!G:G,"&gt;="&amp;A2298)</f>
        <v>0.86450042174679842</v>
      </c>
      <c r="C2298">
        <f>SUMIFS(user_list!P:P,user_list!F:F,"&lt;="&amp;A2298,user_list!G:G,"&gt;="&amp;A2298)</f>
        <v>2.2943674682805115</v>
      </c>
      <c r="D2298">
        <f>SUMIFS(user_list!O:O,user_list!F:F,"&lt;="&amp;A2298,user_list!G:G,"&gt;="&amp;A2298,user_list!I:I,days!G2298)+SUMIFS(user_list!O:O,user_list!F:F,"&lt;="&amp;A2298,user_list!G:G,"&gt;="&amp;A2298,user_list!I:I,days!G2298-1)</f>
        <v>0.8487654320987652</v>
      </c>
      <c r="E2298">
        <f>COUNTIF(user_list!G:G,A2298)</f>
        <v>0</v>
      </c>
      <c r="F2298">
        <f t="shared" si="70"/>
        <v>4</v>
      </c>
      <c r="G2298">
        <f t="shared" si="71"/>
        <v>2021</v>
      </c>
    </row>
    <row r="2299" spans="1:7" x14ac:dyDescent="0.3">
      <c r="A2299" s="52">
        <v>44302</v>
      </c>
      <c r="B2299">
        <f>SUMIFS(user_list!O:O,user_list!F:F,"&lt;="&amp;A2299,user_list!G:G,"&gt;="&amp;A2299)</f>
        <v>0.86450042174679842</v>
      </c>
      <c r="C2299">
        <f>SUMIFS(user_list!P:P,user_list!F:F,"&lt;="&amp;A2299,user_list!G:G,"&gt;="&amp;A2299)</f>
        <v>2.2943674682805115</v>
      </c>
      <c r="D2299">
        <f>SUMIFS(user_list!O:O,user_list!F:F,"&lt;="&amp;A2299,user_list!G:G,"&gt;="&amp;A2299,user_list!I:I,days!G2299)+SUMIFS(user_list!O:O,user_list!F:F,"&lt;="&amp;A2299,user_list!G:G,"&gt;="&amp;A2299,user_list!I:I,days!G2299-1)</f>
        <v>0.8487654320987652</v>
      </c>
      <c r="E2299">
        <f>COUNTIF(user_list!G:G,A2299)</f>
        <v>0</v>
      </c>
      <c r="F2299">
        <f t="shared" si="70"/>
        <v>4</v>
      </c>
      <c r="G2299">
        <f t="shared" si="71"/>
        <v>2021</v>
      </c>
    </row>
    <row r="2300" spans="1:7" x14ac:dyDescent="0.3">
      <c r="A2300" s="52">
        <v>44303</v>
      </c>
      <c r="B2300">
        <f>SUMIFS(user_list!O:O,user_list!F:F,"&lt;="&amp;A2300,user_list!G:G,"&gt;="&amp;A2300)</f>
        <v>0.86450042174679842</v>
      </c>
      <c r="C2300">
        <f>SUMIFS(user_list!P:P,user_list!F:F,"&lt;="&amp;A2300,user_list!G:G,"&gt;="&amp;A2300)</f>
        <v>2.2943674682805115</v>
      </c>
      <c r="D2300">
        <f>SUMIFS(user_list!O:O,user_list!F:F,"&lt;="&amp;A2300,user_list!G:G,"&gt;="&amp;A2300,user_list!I:I,days!G2300)+SUMIFS(user_list!O:O,user_list!F:F,"&lt;="&amp;A2300,user_list!G:G,"&gt;="&amp;A2300,user_list!I:I,days!G2300-1)</f>
        <v>0.8487654320987652</v>
      </c>
      <c r="E2300">
        <f>COUNTIF(user_list!G:G,A2300)</f>
        <v>0</v>
      </c>
      <c r="F2300">
        <f t="shared" si="70"/>
        <v>4</v>
      </c>
      <c r="G2300">
        <f t="shared" si="71"/>
        <v>2021</v>
      </c>
    </row>
    <row r="2301" spans="1:7" x14ac:dyDescent="0.3">
      <c r="A2301" s="52">
        <v>44304</v>
      </c>
      <c r="B2301">
        <f>SUMIFS(user_list!O:O,user_list!F:F,"&lt;="&amp;A2301,user_list!G:G,"&gt;="&amp;A2301)</f>
        <v>1.5183893106356874</v>
      </c>
      <c r="C2301">
        <f>SUMIFS(user_list!P:P,user_list!F:F,"&lt;="&amp;A2301,user_list!G:G,"&gt;="&amp;A2301)</f>
        <v>4.2943674682805115</v>
      </c>
      <c r="D2301">
        <f>SUMIFS(user_list!O:O,user_list!F:F,"&lt;="&amp;A2301,user_list!G:G,"&gt;="&amp;A2301,user_list!I:I,days!G2301)+SUMIFS(user_list!O:O,user_list!F:F,"&lt;="&amp;A2301,user_list!G:G,"&gt;="&amp;A2301,user_list!I:I,days!G2301-1)</f>
        <v>1.2432098765432098</v>
      </c>
      <c r="E2301">
        <f>COUNTIF(user_list!G:G,A2301)</f>
        <v>4</v>
      </c>
      <c r="F2301">
        <f t="shared" si="70"/>
        <v>4</v>
      </c>
      <c r="G2301">
        <f t="shared" si="71"/>
        <v>2021</v>
      </c>
    </row>
    <row r="2302" spans="1:7" x14ac:dyDescent="0.3">
      <c r="A2302" s="52">
        <v>44305</v>
      </c>
      <c r="B2302">
        <f>SUMIFS(user_list!O:O,user_list!F:F,"&lt;="&amp;A2302,user_list!G:G,"&gt;="&amp;A2302)</f>
        <v>0.43999999999999989</v>
      </c>
      <c r="C2302">
        <f>SUMIFS(user_list!P:P,user_list!F:F,"&lt;="&amp;A2302,user_list!G:G,"&gt;="&amp;A2302)</f>
        <v>1.3230769230769233</v>
      </c>
      <c r="D2302">
        <f>SUMIFS(user_list!O:O,user_list!F:F,"&lt;="&amp;A2302,user_list!G:G,"&gt;="&amp;A2302,user_list!I:I,days!G2302)+SUMIFS(user_list!O:O,user_list!F:F,"&lt;="&amp;A2302,user_list!G:G,"&gt;="&amp;A2302,user_list!I:I,days!G2302-1)</f>
        <v>0.43999999999999989</v>
      </c>
      <c r="E2302">
        <f>COUNTIF(user_list!G:G,A2302)</f>
        <v>0</v>
      </c>
      <c r="F2302">
        <f t="shared" si="70"/>
        <v>4</v>
      </c>
      <c r="G2302">
        <f t="shared" si="71"/>
        <v>2021</v>
      </c>
    </row>
    <row r="2303" spans="1:7" x14ac:dyDescent="0.3">
      <c r="A2303" s="52">
        <v>44306</v>
      </c>
      <c r="B2303">
        <f>SUMIFS(user_list!O:O,user_list!F:F,"&lt;="&amp;A2303,user_list!G:G,"&gt;="&amp;A2303)</f>
        <v>0.43999999999999989</v>
      </c>
      <c r="C2303">
        <f>SUMIFS(user_list!P:P,user_list!F:F,"&lt;="&amp;A2303,user_list!G:G,"&gt;="&amp;A2303)</f>
        <v>1.3230769230769233</v>
      </c>
      <c r="D2303">
        <f>SUMIFS(user_list!O:O,user_list!F:F,"&lt;="&amp;A2303,user_list!G:G,"&gt;="&amp;A2303,user_list!I:I,days!G2303)+SUMIFS(user_list!O:O,user_list!F:F,"&lt;="&amp;A2303,user_list!G:G,"&gt;="&amp;A2303,user_list!I:I,days!G2303-1)</f>
        <v>0.43999999999999989</v>
      </c>
      <c r="E2303">
        <f>COUNTIF(user_list!G:G,A2303)</f>
        <v>0</v>
      </c>
      <c r="F2303">
        <f t="shared" si="70"/>
        <v>4</v>
      </c>
      <c r="G2303">
        <f t="shared" si="71"/>
        <v>2021</v>
      </c>
    </row>
    <row r="2304" spans="1:7" x14ac:dyDescent="0.3">
      <c r="A2304" s="52">
        <v>44307</v>
      </c>
      <c r="B2304">
        <f>SUMIFS(user_list!O:O,user_list!F:F,"&lt;="&amp;A2304,user_list!G:G,"&gt;="&amp;A2304)</f>
        <v>0.95481481481481478</v>
      </c>
      <c r="C2304">
        <f>SUMIFS(user_list!P:P,user_list!F:F,"&lt;="&amp;A2304,user_list!G:G,"&gt;="&amp;A2304)</f>
        <v>2.6564102564102563</v>
      </c>
      <c r="D2304">
        <f>SUMIFS(user_list!O:O,user_list!F:F,"&lt;="&amp;A2304,user_list!G:G,"&gt;="&amp;A2304,user_list!I:I,days!G2304)+SUMIFS(user_list!O:O,user_list!F:F,"&lt;="&amp;A2304,user_list!G:G,"&gt;="&amp;A2304,user_list!I:I,days!G2304-1)</f>
        <v>0.95481481481481478</v>
      </c>
      <c r="E2304">
        <f>COUNTIF(user_list!G:G,A2304)</f>
        <v>0</v>
      </c>
      <c r="F2304">
        <f t="shared" si="70"/>
        <v>4</v>
      </c>
      <c r="G2304">
        <f t="shared" si="71"/>
        <v>2021</v>
      </c>
    </row>
    <row r="2305" spans="1:7" x14ac:dyDescent="0.3">
      <c r="A2305" s="52">
        <v>44308</v>
      </c>
      <c r="B2305">
        <f>SUMIFS(user_list!O:O,user_list!F:F,"&lt;="&amp;A2305,user_list!G:G,"&gt;="&amp;A2305)</f>
        <v>0.95481481481481478</v>
      </c>
      <c r="C2305">
        <f>SUMIFS(user_list!P:P,user_list!F:F,"&lt;="&amp;A2305,user_list!G:G,"&gt;="&amp;A2305)</f>
        <v>2.6564102564102563</v>
      </c>
      <c r="D2305">
        <f>SUMIFS(user_list!O:O,user_list!F:F,"&lt;="&amp;A2305,user_list!G:G,"&gt;="&amp;A2305,user_list!I:I,days!G2305)+SUMIFS(user_list!O:O,user_list!F:F,"&lt;="&amp;A2305,user_list!G:G,"&gt;="&amp;A2305,user_list!I:I,days!G2305-1)</f>
        <v>0.95481481481481478</v>
      </c>
      <c r="E2305">
        <f>COUNTIF(user_list!G:G,A2305)</f>
        <v>0</v>
      </c>
      <c r="F2305">
        <f t="shared" si="70"/>
        <v>4</v>
      </c>
      <c r="G2305">
        <f t="shared" si="71"/>
        <v>2021</v>
      </c>
    </row>
    <row r="2306" spans="1:7" x14ac:dyDescent="0.3">
      <c r="A2306" s="52">
        <v>44309</v>
      </c>
      <c r="B2306">
        <f>SUMIFS(user_list!O:O,user_list!F:F,"&lt;="&amp;A2306,user_list!G:G,"&gt;="&amp;A2306)</f>
        <v>0.95481481481481478</v>
      </c>
      <c r="C2306">
        <f>SUMIFS(user_list!P:P,user_list!F:F,"&lt;="&amp;A2306,user_list!G:G,"&gt;="&amp;A2306)</f>
        <v>2.6564102564102563</v>
      </c>
      <c r="D2306">
        <f>SUMIFS(user_list!O:O,user_list!F:F,"&lt;="&amp;A2306,user_list!G:G,"&gt;="&amp;A2306,user_list!I:I,days!G2306)+SUMIFS(user_list!O:O,user_list!F:F,"&lt;="&amp;A2306,user_list!G:G,"&gt;="&amp;A2306,user_list!I:I,days!G2306-1)</f>
        <v>0.95481481481481478</v>
      </c>
      <c r="E2306">
        <f>COUNTIF(user_list!G:G,A2306)</f>
        <v>1</v>
      </c>
      <c r="F2306">
        <f t="shared" ref="F2306:F2369" si="72">MONTH(A2306)</f>
        <v>4</v>
      </c>
      <c r="G2306">
        <f t="shared" ref="G2306:G2369" si="73">YEAR(A2306)</f>
        <v>2021</v>
      </c>
    </row>
    <row r="2307" spans="1:7" x14ac:dyDescent="0.3">
      <c r="A2307" s="52">
        <v>44310</v>
      </c>
      <c r="B2307">
        <f>SUMIFS(user_list!O:O,user_list!F:F,"&lt;="&amp;A2307,user_list!G:G,"&gt;="&amp;A2307)</f>
        <v>0.76037037037037036</v>
      </c>
      <c r="C2307">
        <f>SUMIFS(user_list!P:P,user_list!F:F,"&lt;="&amp;A2307,user_list!G:G,"&gt;="&amp;A2307)</f>
        <v>2.7333333333333329</v>
      </c>
      <c r="D2307">
        <f>SUMIFS(user_list!O:O,user_list!F:F,"&lt;="&amp;A2307,user_list!G:G,"&gt;="&amp;A2307,user_list!I:I,days!G2307)+SUMIFS(user_list!O:O,user_list!F:F,"&lt;="&amp;A2307,user_list!G:G,"&gt;="&amp;A2307,user_list!I:I,days!G2307-1)</f>
        <v>0.5881481481481482</v>
      </c>
      <c r="E2307">
        <f>COUNTIF(user_list!G:G,A2307)</f>
        <v>1</v>
      </c>
      <c r="F2307">
        <f t="shared" si="72"/>
        <v>4</v>
      </c>
      <c r="G2307">
        <f t="shared" si="73"/>
        <v>2021</v>
      </c>
    </row>
    <row r="2308" spans="1:7" x14ac:dyDescent="0.3">
      <c r="A2308" s="52">
        <v>44311</v>
      </c>
      <c r="B2308">
        <f>SUMIFS(user_list!O:O,user_list!F:F,"&lt;="&amp;A2308,user_list!G:G,"&gt;="&amp;A2308)</f>
        <v>1.0748148148148149</v>
      </c>
      <c r="C2308">
        <f>SUMIFS(user_list!P:P,user_list!F:F,"&lt;="&amp;A2308,user_list!G:G,"&gt;="&amp;A2308)</f>
        <v>2.9333333333333331</v>
      </c>
      <c r="D2308">
        <f>SUMIFS(user_list!O:O,user_list!F:F,"&lt;="&amp;A2308,user_list!G:G,"&gt;="&amp;A2308,user_list!I:I,days!G2308)+SUMIFS(user_list!O:O,user_list!F:F,"&lt;="&amp;A2308,user_list!G:G,"&gt;="&amp;A2308,user_list!I:I,days!G2308-1)</f>
        <v>1.0748148148148149</v>
      </c>
      <c r="E2308">
        <f>COUNTIF(user_list!G:G,A2308)</f>
        <v>0</v>
      </c>
      <c r="F2308">
        <f t="shared" si="72"/>
        <v>4</v>
      </c>
      <c r="G2308">
        <f t="shared" si="73"/>
        <v>2021</v>
      </c>
    </row>
    <row r="2309" spans="1:7" x14ac:dyDescent="0.3">
      <c r="A2309" s="52">
        <v>44312</v>
      </c>
      <c r="B2309">
        <f>SUMIFS(user_list!O:O,user_list!F:F,"&lt;="&amp;A2309,user_list!G:G,"&gt;="&amp;A2309)</f>
        <v>1.0748148148148149</v>
      </c>
      <c r="C2309">
        <f>SUMIFS(user_list!P:P,user_list!F:F,"&lt;="&amp;A2309,user_list!G:G,"&gt;="&amp;A2309)</f>
        <v>2.9333333333333331</v>
      </c>
      <c r="D2309">
        <f>SUMIFS(user_list!O:O,user_list!F:F,"&lt;="&amp;A2309,user_list!G:G,"&gt;="&amp;A2309,user_list!I:I,days!G2309)+SUMIFS(user_list!O:O,user_list!F:F,"&lt;="&amp;A2309,user_list!G:G,"&gt;="&amp;A2309,user_list!I:I,days!G2309-1)</f>
        <v>1.0748148148148149</v>
      </c>
      <c r="E2309">
        <f>COUNTIF(user_list!G:G,A2309)</f>
        <v>0</v>
      </c>
      <c r="F2309">
        <f t="shared" si="72"/>
        <v>4</v>
      </c>
      <c r="G2309">
        <f t="shared" si="73"/>
        <v>2021</v>
      </c>
    </row>
    <row r="2310" spans="1:7" x14ac:dyDescent="0.3">
      <c r="A2310" s="52">
        <v>44313</v>
      </c>
      <c r="B2310">
        <f>SUMIFS(user_list!O:O,user_list!F:F,"&lt;="&amp;A2310,user_list!G:G,"&gt;="&amp;A2310)</f>
        <v>1.0748148148148149</v>
      </c>
      <c r="C2310">
        <f>SUMIFS(user_list!P:P,user_list!F:F,"&lt;="&amp;A2310,user_list!G:G,"&gt;="&amp;A2310)</f>
        <v>2.9333333333333331</v>
      </c>
      <c r="D2310">
        <f>SUMIFS(user_list!O:O,user_list!F:F,"&lt;="&amp;A2310,user_list!G:G,"&gt;="&amp;A2310,user_list!I:I,days!G2310)+SUMIFS(user_list!O:O,user_list!F:F,"&lt;="&amp;A2310,user_list!G:G,"&gt;="&amp;A2310,user_list!I:I,days!G2310-1)</f>
        <v>1.0748148148148149</v>
      </c>
      <c r="E2310">
        <f>COUNTIF(user_list!G:G,A2310)</f>
        <v>0</v>
      </c>
      <c r="F2310">
        <f t="shared" si="72"/>
        <v>4</v>
      </c>
      <c r="G2310">
        <f t="shared" si="73"/>
        <v>2021</v>
      </c>
    </row>
    <row r="2311" spans="1:7" x14ac:dyDescent="0.3">
      <c r="A2311" s="52">
        <v>44314</v>
      </c>
      <c r="B2311">
        <f>SUMIFS(user_list!O:O,user_list!F:F,"&lt;="&amp;A2311,user_list!G:G,"&gt;="&amp;A2311)</f>
        <v>1.0748148148148149</v>
      </c>
      <c r="C2311">
        <f>SUMIFS(user_list!P:P,user_list!F:F,"&lt;="&amp;A2311,user_list!G:G,"&gt;="&amp;A2311)</f>
        <v>2.9333333333333331</v>
      </c>
      <c r="D2311">
        <f>SUMIFS(user_list!O:O,user_list!F:F,"&lt;="&amp;A2311,user_list!G:G,"&gt;="&amp;A2311,user_list!I:I,days!G2311)+SUMIFS(user_list!O:O,user_list!F:F,"&lt;="&amp;A2311,user_list!G:G,"&gt;="&amp;A2311,user_list!I:I,days!G2311-1)</f>
        <v>1.0748148148148149</v>
      </c>
      <c r="E2311">
        <f>COUNTIF(user_list!G:G,A2311)</f>
        <v>0</v>
      </c>
      <c r="F2311">
        <f t="shared" si="72"/>
        <v>4</v>
      </c>
      <c r="G2311">
        <f t="shared" si="73"/>
        <v>2021</v>
      </c>
    </row>
    <row r="2312" spans="1:7" x14ac:dyDescent="0.3">
      <c r="A2312" s="52">
        <v>44315</v>
      </c>
      <c r="B2312">
        <f>SUMIFS(user_list!O:O,user_list!F:F,"&lt;="&amp;A2312,user_list!G:G,"&gt;="&amp;A2312)</f>
        <v>1.0748148148148149</v>
      </c>
      <c r="C2312">
        <f>SUMIFS(user_list!P:P,user_list!F:F,"&lt;="&amp;A2312,user_list!G:G,"&gt;="&amp;A2312)</f>
        <v>2.9333333333333331</v>
      </c>
      <c r="D2312">
        <f>SUMIFS(user_list!O:O,user_list!F:F,"&lt;="&amp;A2312,user_list!G:G,"&gt;="&amp;A2312,user_list!I:I,days!G2312)+SUMIFS(user_list!O:O,user_list!F:F,"&lt;="&amp;A2312,user_list!G:G,"&gt;="&amp;A2312,user_list!I:I,days!G2312-1)</f>
        <v>1.0748148148148149</v>
      </c>
      <c r="E2312">
        <f>COUNTIF(user_list!G:G,A2312)</f>
        <v>1</v>
      </c>
      <c r="F2312">
        <f t="shared" si="72"/>
        <v>4</v>
      </c>
      <c r="G2312">
        <f t="shared" si="73"/>
        <v>2021</v>
      </c>
    </row>
    <row r="2313" spans="1:7" x14ac:dyDescent="0.3">
      <c r="A2313" s="52">
        <v>44316</v>
      </c>
      <c r="B2313">
        <f>SUMIFS(user_list!O:O,user_list!F:F,"&lt;="&amp;A2313,user_list!G:G,"&gt;="&amp;A2313)</f>
        <v>0.56000000000000005</v>
      </c>
      <c r="C2313">
        <f>SUMIFS(user_list!P:P,user_list!F:F,"&lt;="&amp;A2313,user_list!G:G,"&gt;="&amp;A2313)</f>
        <v>1.6</v>
      </c>
      <c r="D2313">
        <f>SUMIFS(user_list!O:O,user_list!F:F,"&lt;="&amp;A2313,user_list!G:G,"&gt;="&amp;A2313,user_list!I:I,days!G2313)+SUMIFS(user_list!O:O,user_list!F:F,"&lt;="&amp;A2313,user_list!G:G,"&gt;="&amp;A2313,user_list!I:I,days!G2313-1)</f>
        <v>0.56000000000000005</v>
      </c>
      <c r="E2313">
        <f>COUNTIF(user_list!G:G,A2313)</f>
        <v>0</v>
      </c>
      <c r="F2313">
        <f t="shared" si="72"/>
        <v>4</v>
      </c>
      <c r="G2313">
        <f t="shared" si="73"/>
        <v>2021</v>
      </c>
    </row>
    <row r="2314" spans="1:7" x14ac:dyDescent="0.3">
      <c r="A2314" s="52">
        <v>44317</v>
      </c>
      <c r="B2314">
        <f>SUMIFS(user_list!O:O,user_list!F:F,"&lt;="&amp;A2314,user_list!G:G,"&gt;="&amp;A2314)</f>
        <v>0.56000000000000005</v>
      </c>
      <c r="C2314">
        <f>SUMIFS(user_list!P:P,user_list!F:F,"&lt;="&amp;A2314,user_list!G:G,"&gt;="&amp;A2314)</f>
        <v>1.6</v>
      </c>
      <c r="D2314">
        <f>SUMIFS(user_list!O:O,user_list!F:F,"&lt;="&amp;A2314,user_list!G:G,"&gt;="&amp;A2314,user_list!I:I,days!G2314)+SUMIFS(user_list!O:O,user_list!F:F,"&lt;="&amp;A2314,user_list!G:G,"&gt;="&amp;A2314,user_list!I:I,days!G2314-1)</f>
        <v>0.56000000000000005</v>
      </c>
      <c r="E2314">
        <f>COUNTIF(user_list!G:G,A2314)</f>
        <v>0</v>
      </c>
      <c r="F2314">
        <f t="shared" si="72"/>
        <v>5</v>
      </c>
      <c r="G2314">
        <f t="shared" si="73"/>
        <v>2021</v>
      </c>
    </row>
    <row r="2315" spans="1:7" x14ac:dyDescent="0.3">
      <c r="A2315" s="52">
        <v>44318</v>
      </c>
      <c r="B2315">
        <f>SUMIFS(user_list!O:O,user_list!F:F,"&lt;="&amp;A2315,user_list!G:G,"&gt;="&amp;A2315)</f>
        <v>0.71777777777777785</v>
      </c>
      <c r="C2315">
        <f>SUMIFS(user_list!P:P,user_list!F:F,"&lt;="&amp;A2315,user_list!G:G,"&gt;="&amp;A2315)</f>
        <v>2</v>
      </c>
      <c r="D2315">
        <f>SUMIFS(user_list!O:O,user_list!F:F,"&lt;="&amp;A2315,user_list!G:G,"&gt;="&amp;A2315,user_list!I:I,days!G2315)+SUMIFS(user_list!O:O,user_list!F:F,"&lt;="&amp;A2315,user_list!G:G,"&gt;="&amp;A2315,user_list!I:I,days!G2315-1)</f>
        <v>0.71777777777777785</v>
      </c>
      <c r="E2315">
        <f>COUNTIF(user_list!G:G,A2315)</f>
        <v>0</v>
      </c>
      <c r="F2315">
        <f t="shared" si="72"/>
        <v>5</v>
      </c>
      <c r="G2315">
        <f t="shared" si="73"/>
        <v>2021</v>
      </c>
    </row>
    <row r="2316" spans="1:7" x14ac:dyDescent="0.3">
      <c r="A2316" s="52">
        <v>44319</v>
      </c>
      <c r="B2316">
        <f>SUMIFS(user_list!O:O,user_list!F:F,"&lt;="&amp;A2316,user_list!G:G,"&gt;="&amp;A2316)</f>
        <v>1.6682407407407407</v>
      </c>
      <c r="C2316">
        <f>SUMIFS(user_list!P:P,user_list!F:F,"&lt;="&amp;A2316,user_list!G:G,"&gt;="&amp;A2316)</f>
        <v>5.166666666666667</v>
      </c>
      <c r="D2316">
        <f>SUMIFS(user_list!O:O,user_list!F:F,"&lt;="&amp;A2316,user_list!G:G,"&gt;="&amp;A2316,user_list!I:I,days!G2316)+SUMIFS(user_list!O:O,user_list!F:F,"&lt;="&amp;A2316,user_list!G:G,"&gt;="&amp;A2316,user_list!I:I,days!G2316-1)</f>
        <v>1.6682407407407407</v>
      </c>
      <c r="E2316">
        <f>COUNTIF(user_list!G:G,A2316)</f>
        <v>0</v>
      </c>
      <c r="F2316">
        <f t="shared" si="72"/>
        <v>5</v>
      </c>
      <c r="G2316">
        <f t="shared" si="73"/>
        <v>2021</v>
      </c>
    </row>
    <row r="2317" spans="1:7" x14ac:dyDescent="0.3">
      <c r="A2317" s="52">
        <v>44320</v>
      </c>
      <c r="B2317">
        <f>SUMIFS(user_list!O:O,user_list!F:F,"&lt;="&amp;A2317,user_list!G:G,"&gt;="&amp;A2317)</f>
        <v>1.6682407407407407</v>
      </c>
      <c r="C2317">
        <f>SUMIFS(user_list!P:P,user_list!F:F,"&lt;="&amp;A2317,user_list!G:G,"&gt;="&amp;A2317)</f>
        <v>5.166666666666667</v>
      </c>
      <c r="D2317">
        <f>SUMIFS(user_list!O:O,user_list!F:F,"&lt;="&amp;A2317,user_list!G:G,"&gt;="&amp;A2317,user_list!I:I,days!G2317)+SUMIFS(user_list!O:O,user_list!F:F,"&lt;="&amp;A2317,user_list!G:G,"&gt;="&amp;A2317,user_list!I:I,days!G2317-1)</f>
        <v>1.6682407407407407</v>
      </c>
      <c r="E2317">
        <f>COUNTIF(user_list!G:G,A2317)</f>
        <v>1</v>
      </c>
      <c r="F2317">
        <f t="shared" si="72"/>
        <v>5</v>
      </c>
      <c r="G2317">
        <f t="shared" si="73"/>
        <v>2021</v>
      </c>
    </row>
    <row r="2318" spans="1:7" x14ac:dyDescent="0.3">
      <c r="A2318" s="52">
        <v>44321</v>
      </c>
      <c r="B2318">
        <f>SUMIFS(user_list!O:O,user_list!F:F,"&lt;="&amp;A2318,user_list!G:G,"&gt;="&amp;A2318)</f>
        <v>1.1815740740740741</v>
      </c>
      <c r="C2318">
        <f>SUMIFS(user_list!P:P,user_list!F:F,"&lt;="&amp;A2318,user_list!G:G,"&gt;="&amp;A2318)</f>
        <v>3.9666666666666668</v>
      </c>
      <c r="D2318">
        <f>SUMIFS(user_list!O:O,user_list!F:F,"&lt;="&amp;A2318,user_list!G:G,"&gt;="&amp;A2318,user_list!I:I,days!G2318)+SUMIFS(user_list!O:O,user_list!F:F,"&lt;="&amp;A2318,user_list!G:G,"&gt;="&amp;A2318,user_list!I:I,days!G2318-1)</f>
        <v>1.1815740740740741</v>
      </c>
      <c r="E2318">
        <f>COUNTIF(user_list!G:G,A2318)</f>
        <v>0</v>
      </c>
      <c r="F2318">
        <f t="shared" si="72"/>
        <v>5</v>
      </c>
      <c r="G2318">
        <f t="shared" si="73"/>
        <v>2021</v>
      </c>
    </row>
    <row r="2319" spans="1:7" x14ac:dyDescent="0.3">
      <c r="A2319" s="52">
        <v>44322</v>
      </c>
      <c r="B2319">
        <f>SUMIFS(user_list!O:O,user_list!F:F,"&lt;="&amp;A2319,user_list!G:G,"&gt;="&amp;A2319)</f>
        <v>1.1815740740740741</v>
      </c>
      <c r="C2319">
        <f>SUMIFS(user_list!P:P,user_list!F:F,"&lt;="&amp;A2319,user_list!G:G,"&gt;="&amp;A2319)</f>
        <v>3.9666666666666668</v>
      </c>
      <c r="D2319">
        <f>SUMIFS(user_list!O:O,user_list!F:F,"&lt;="&amp;A2319,user_list!G:G,"&gt;="&amp;A2319,user_list!I:I,days!G2319)+SUMIFS(user_list!O:O,user_list!F:F,"&lt;="&amp;A2319,user_list!G:G,"&gt;="&amp;A2319,user_list!I:I,days!G2319-1)</f>
        <v>1.1815740740740741</v>
      </c>
      <c r="E2319">
        <f>COUNTIF(user_list!G:G,A2319)</f>
        <v>0</v>
      </c>
      <c r="F2319">
        <f t="shared" si="72"/>
        <v>5</v>
      </c>
      <c r="G2319">
        <f t="shared" si="73"/>
        <v>2021</v>
      </c>
    </row>
    <row r="2320" spans="1:7" x14ac:dyDescent="0.3">
      <c r="A2320" s="52">
        <v>44323</v>
      </c>
      <c r="B2320">
        <f>SUMIFS(user_list!O:O,user_list!F:F,"&lt;="&amp;A2320,user_list!G:G,"&gt;="&amp;A2320)</f>
        <v>1.1815740740740741</v>
      </c>
      <c r="C2320">
        <f>SUMIFS(user_list!P:P,user_list!F:F,"&lt;="&amp;A2320,user_list!G:G,"&gt;="&amp;A2320)</f>
        <v>3.9666666666666668</v>
      </c>
      <c r="D2320">
        <f>SUMIFS(user_list!O:O,user_list!F:F,"&lt;="&amp;A2320,user_list!G:G,"&gt;="&amp;A2320,user_list!I:I,days!G2320)+SUMIFS(user_list!O:O,user_list!F:F,"&lt;="&amp;A2320,user_list!G:G,"&gt;="&amp;A2320,user_list!I:I,days!G2320-1)</f>
        <v>1.1815740740740741</v>
      </c>
      <c r="E2320">
        <f>COUNTIF(user_list!G:G,A2320)</f>
        <v>0</v>
      </c>
      <c r="F2320">
        <f t="shared" si="72"/>
        <v>5</v>
      </c>
      <c r="G2320">
        <f t="shared" si="73"/>
        <v>2021</v>
      </c>
    </row>
    <row r="2321" spans="1:7" x14ac:dyDescent="0.3">
      <c r="A2321" s="52">
        <v>44324</v>
      </c>
      <c r="B2321">
        <f>SUMIFS(user_list!O:O,user_list!F:F,"&lt;="&amp;A2321,user_list!G:G,"&gt;="&amp;A2321)</f>
        <v>1.1815740740740741</v>
      </c>
      <c r="C2321">
        <f>SUMIFS(user_list!P:P,user_list!F:F,"&lt;="&amp;A2321,user_list!G:G,"&gt;="&amp;A2321)</f>
        <v>3.9666666666666668</v>
      </c>
      <c r="D2321">
        <f>SUMIFS(user_list!O:O,user_list!F:F,"&lt;="&amp;A2321,user_list!G:G,"&gt;="&amp;A2321,user_list!I:I,days!G2321)+SUMIFS(user_list!O:O,user_list!F:F,"&lt;="&amp;A2321,user_list!G:G,"&gt;="&amp;A2321,user_list!I:I,days!G2321-1)</f>
        <v>1.1815740740740741</v>
      </c>
      <c r="E2321">
        <f>COUNTIF(user_list!G:G,A2321)</f>
        <v>1</v>
      </c>
      <c r="F2321">
        <f t="shared" si="72"/>
        <v>5</v>
      </c>
      <c r="G2321">
        <f t="shared" si="73"/>
        <v>2021</v>
      </c>
    </row>
    <row r="2322" spans="1:7" x14ac:dyDescent="0.3">
      <c r="A2322" s="52">
        <v>44325</v>
      </c>
      <c r="B2322">
        <f>SUMIFS(user_list!O:O,user_list!F:F,"&lt;="&amp;A2322,user_list!G:G,"&gt;="&amp;A2322)</f>
        <v>1.6088888888888886</v>
      </c>
      <c r="C2322">
        <f>SUMIFS(user_list!P:P,user_list!F:F,"&lt;="&amp;A2322,user_list!G:G,"&gt;="&amp;A2322)</f>
        <v>5.05</v>
      </c>
      <c r="D2322">
        <f>SUMIFS(user_list!O:O,user_list!F:F,"&lt;="&amp;A2322,user_list!G:G,"&gt;="&amp;A2322,user_list!I:I,days!G2322)+SUMIFS(user_list!O:O,user_list!F:F,"&lt;="&amp;A2322,user_list!G:G,"&gt;="&amp;A2322,user_list!I:I,days!G2322-1)</f>
        <v>1.6088888888888886</v>
      </c>
      <c r="E2322">
        <f>COUNTIF(user_list!G:G,A2322)</f>
        <v>0</v>
      </c>
      <c r="F2322">
        <f t="shared" si="72"/>
        <v>5</v>
      </c>
      <c r="G2322">
        <f t="shared" si="73"/>
        <v>2021</v>
      </c>
    </row>
    <row r="2323" spans="1:7" x14ac:dyDescent="0.3">
      <c r="A2323" s="52">
        <v>44326</v>
      </c>
      <c r="B2323">
        <f>SUMIFS(user_list!O:O,user_list!F:F,"&lt;="&amp;A2323,user_list!G:G,"&gt;="&amp;A2323)</f>
        <v>1.6088888888888886</v>
      </c>
      <c r="C2323">
        <f>SUMIFS(user_list!P:P,user_list!F:F,"&lt;="&amp;A2323,user_list!G:G,"&gt;="&amp;A2323)</f>
        <v>5.05</v>
      </c>
      <c r="D2323">
        <f>SUMIFS(user_list!O:O,user_list!F:F,"&lt;="&amp;A2323,user_list!G:G,"&gt;="&amp;A2323,user_list!I:I,days!G2323)+SUMIFS(user_list!O:O,user_list!F:F,"&lt;="&amp;A2323,user_list!G:G,"&gt;="&amp;A2323,user_list!I:I,days!G2323-1)</f>
        <v>1.6088888888888886</v>
      </c>
      <c r="E2323">
        <f>COUNTIF(user_list!G:G,A2323)</f>
        <v>0</v>
      </c>
      <c r="F2323">
        <f t="shared" si="72"/>
        <v>5</v>
      </c>
      <c r="G2323">
        <f t="shared" si="73"/>
        <v>2021</v>
      </c>
    </row>
    <row r="2324" spans="1:7" x14ac:dyDescent="0.3">
      <c r="A2324" s="52">
        <v>44327</v>
      </c>
      <c r="B2324">
        <f>SUMIFS(user_list!O:O,user_list!F:F,"&lt;="&amp;A2324,user_list!G:G,"&gt;="&amp;A2324)</f>
        <v>1.6088888888888886</v>
      </c>
      <c r="C2324">
        <f>SUMIFS(user_list!P:P,user_list!F:F,"&lt;="&amp;A2324,user_list!G:G,"&gt;="&amp;A2324)</f>
        <v>5.05</v>
      </c>
      <c r="D2324">
        <f>SUMIFS(user_list!O:O,user_list!F:F,"&lt;="&amp;A2324,user_list!G:G,"&gt;="&amp;A2324,user_list!I:I,days!G2324)+SUMIFS(user_list!O:O,user_list!F:F,"&lt;="&amp;A2324,user_list!G:G,"&gt;="&amp;A2324,user_list!I:I,days!G2324-1)</f>
        <v>1.6088888888888886</v>
      </c>
      <c r="E2324">
        <f>COUNTIF(user_list!G:G,A2324)</f>
        <v>0</v>
      </c>
      <c r="F2324">
        <f t="shared" si="72"/>
        <v>5</v>
      </c>
      <c r="G2324">
        <f t="shared" si="73"/>
        <v>2021</v>
      </c>
    </row>
    <row r="2325" spans="1:7" x14ac:dyDescent="0.3">
      <c r="A2325" s="52">
        <v>44328</v>
      </c>
      <c r="B2325">
        <f>SUMIFS(user_list!O:O,user_list!F:F,"&lt;="&amp;A2325,user_list!G:G,"&gt;="&amp;A2325)</f>
        <v>1.6088888888888886</v>
      </c>
      <c r="C2325">
        <f>SUMIFS(user_list!P:P,user_list!F:F,"&lt;="&amp;A2325,user_list!G:G,"&gt;="&amp;A2325)</f>
        <v>5.05</v>
      </c>
      <c r="D2325">
        <f>SUMIFS(user_list!O:O,user_list!F:F,"&lt;="&amp;A2325,user_list!G:G,"&gt;="&amp;A2325,user_list!I:I,days!G2325)+SUMIFS(user_list!O:O,user_list!F:F,"&lt;="&amp;A2325,user_list!G:G,"&gt;="&amp;A2325,user_list!I:I,days!G2325-1)</f>
        <v>1.6088888888888886</v>
      </c>
      <c r="E2325">
        <f>COUNTIF(user_list!G:G,A2325)</f>
        <v>2</v>
      </c>
      <c r="F2325">
        <f t="shared" si="72"/>
        <v>5</v>
      </c>
      <c r="G2325">
        <f t="shared" si="73"/>
        <v>2021</v>
      </c>
    </row>
    <row r="2326" spans="1:7" x14ac:dyDescent="0.3">
      <c r="A2326" s="52">
        <v>44329</v>
      </c>
      <c r="B2326">
        <f>SUMIFS(user_list!O:O,user_list!F:F,"&lt;="&amp;A2326,user_list!G:G,"&gt;="&amp;A2326)</f>
        <v>1.2560714285714285</v>
      </c>
      <c r="C2326">
        <f>SUMIFS(user_list!P:P,user_list!F:F,"&lt;="&amp;A2326,user_list!G:G,"&gt;="&amp;A2326)</f>
        <v>10.22857142857143</v>
      </c>
      <c r="D2326">
        <f>SUMIFS(user_list!O:O,user_list!F:F,"&lt;="&amp;A2326,user_list!G:G,"&gt;="&amp;A2326,user_list!I:I,days!G2326)+SUMIFS(user_list!O:O,user_list!F:F,"&lt;="&amp;A2326,user_list!G:G,"&gt;="&amp;A2326,user_list!I:I,days!G2326-1)</f>
        <v>1.2560714285714285</v>
      </c>
      <c r="E2326">
        <f>COUNTIF(user_list!G:G,A2326)</f>
        <v>3</v>
      </c>
      <c r="F2326">
        <f t="shared" si="72"/>
        <v>5</v>
      </c>
      <c r="G2326">
        <f t="shared" si="73"/>
        <v>2021</v>
      </c>
    </row>
    <row r="2327" spans="1:7" x14ac:dyDescent="0.3">
      <c r="A2327" s="52">
        <v>44330</v>
      </c>
      <c r="B2327">
        <f>SUMIFS(user_list!O:O,user_list!F:F,"&lt;="&amp;A2327,user_list!G:G,"&gt;="&amp;A2327)</f>
        <v>0.82634920634920639</v>
      </c>
      <c r="C2327">
        <f>SUMIFS(user_list!P:P,user_list!F:F,"&lt;="&amp;A2327,user_list!G:G,"&gt;="&amp;A2327)</f>
        <v>2.2285714285714291</v>
      </c>
      <c r="D2327">
        <f>SUMIFS(user_list!O:O,user_list!F:F,"&lt;="&amp;A2327,user_list!G:G,"&gt;="&amp;A2327,user_list!I:I,days!G2327)+SUMIFS(user_list!O:O,user_list!F:F,"&lt;="&amp;A2327,user_list!G:G,"&gt;="&amp;A2327,user_list!I:I,days!G2327-1)</f>
        <v>0.82634920634920639</v>
      </c>
      <c r="E2327">
        <f>COUNTIF(user_list!G:G,A2327)</f>
        <v>0</v>
      </c>
      <c r="F2327">
        <f t="shared" si="72"/>
        <v>5</v>
      </c>
      <c r="G2327">
        <f t="shared" si="73"/>
        <v>2021</v>
      </c>
    </row>
    <row r="2328" spans="1:7" x14ac:dyDescent="0.3">
      <c r="A2328" s="52">
        <v>44331</v>
      </c>
      <c r="B2328">
        <f>SUMIFS(user_list!O:O,user_list!F:F,"&lt;="&amp;A2328,user_list!G:G,"&gt;="&amp;A2328)</f>
        <v>0.82634920634920639</v>
      </c>
      <c r="C2328">
        <f>SUMIFS(user_list!P:P,user_list!F:F,"&lt;="&amp;A2328,user_list!G:G,"&gt;="&amp;A2328)</f>
        <v>2.2285714285714291</v>
      </c>
      <c r="D2328">
        <f>SUMIFS(user_list!O:O,user_list!F:F,"&lt;="&amp;A2328,user_list!G:G,"&gt;="&amp;A2328,user_list!I:I,days!G2328)+SUMIFS(user_list!O:O,user_list!F:F,"&lt;="&amp;A2328,user_list!G:G,"&gt;="&amp;A2328,user_list!I:I,days!G2328-1)</f>
        <v>0.82634920634920639</v>
      </c>
      <c r="E2328">
        <f>COUNTIF(user_list!G:G,A2328)</f>
        <v>0</v>
      </c>
      <c r="F2328">
        <f t="shared" si="72"/>
        <v>5</v>
      </c>
      <c r="G2328">
        <f t="shared" si="73"/>
        <v>2021</v>
      </c>
    </row>
    <row r="2329" spans="1:7" x14ac:dyDescent="0.3">
      <c r="A2329" s="52">
        <v>44332</v>
      </c>
      <c r="B2329">
        <f>SUMIFS(user_list!O:O,user_list!F:F,"&lt;="&amp;A2329,user_list!G:G,"&gt;="&amp;A2329)</f>
        <v>0.82634920634920639</v>
      </c>
      <c r="C2329">
        <f>SUMIFS(user_list!P:P,user_list!F:F,"&lt;="&amp;A2329,user_list!G:G,"&gt;="&amp;A2329)</f>
        <v>2.2285714285714291</v>
      </c>
      <c r="D2329">
        <f>SUMIFS(user_list!O:O,user_list!F:F,"&lt;="&amp;A2329,user_list!G:G,"&gt;="&amp;A2329,user_list!I:I,days!G2329)+SUMIFS(user_list!O:O,user_list!F:F,"&lt;="&amp;A2329,user_list!G:G,"&gt;="&amp;A2329,user_list!I:I,days!G2329-1)</f>
        <v>0.82634920634920639</v>
      </c>
      <c r="E2329">
        <f>COUNTIF(user_list!G:G,A2329)</f>
        <v>0</v>
      </c>
      <c r="F2329">
        <f t="shared" si="72"/>
        <v>5</v>
      </c>
      <c r="G2329">
        <f t="shared" si="73"/>
        <v>2021</v>
      </c>
    </row>
    <row r="2330" spans="1:7" x14ac:dyDescent="0.3">
      <c r="A2330" s="52">
        <v>44333</v>
      </c>
      <c r="B2330">
        <f>SUMIFS(user_list!O:O,user_list!F:F,"&lt;="&amp;A2330,user_list!G:G,"&gt;="&amp;A2330)</f>
        <v>0.82634920634920639</v>
      </c>
      <c r="C2330">
        <f>SUMIFS(user_list!P:P,user_list!F:F,"&lt;="&amp;A2330,user_list!G:G,"&gt;="&amp;A2330)</f>
        <v>2.2285714285714291</v>
      </c>
      <c r="D2330">
        <f>SUMIFS(user_list!O:O,user_list!F:F,"&lt;="&amp;A2330,user_list!G:G,"&gt;="&amp;A2330,user_list!I:I,days!G2330)+SUMIFS(user_list!O:O,user_list!F:F,"&lt;="&amp;A2330,user_list!G:G,"&gt;="&amp;A2330,user_list!I:I,days!G2330-1)</f>
        <v>0.82634920634920639</v>
      </c>
      <c r="E2330">
        <f>COUNTIF(user_list!G:G,A2330)</f>
        <v>0</v>
      </c>
      <c r="F2330">
        <f t="shared" si="72"/>
        <v>5</v>
      </c>
      <c r="G2330">
        <f t="shared" si="73"/>
        <v>2021</v>
      </c>
    </row>
    <row r="2331" spans="1:7" x14ac:dyDescent="0.3">
      <c r="A2331" s="52">
        <v>44334</v>
      </c>
      <c r="B2331">
        <f>SUMIFS(user_list!O:O,user_list!F:F,"&lt;="&amp;A2331,user_list!G:G,"&gt;="&amp;A2331)</f>
        <v>0.82634920634920639</v>
      </c>
      <c r="C2331">
        <f>SUMIFS(user_list!P:P,user_list!F:F,"&lt;="&amp;A2331,user_list!G:G,"&gt;="&amp;A2331)</f>
        <v>2.2285714285714291</v>
      </c>
      <c r="D2331">
        <f>SUMIFS(user_list!O:O,user_list!F:F,"&lt;="&amp;A2331,user_list!G:G,"&gt;="&amp;A2331,user_list!I:I,days!G2331)+SUMIFS(user_list!O:O,user_list!F:F,"&lt;="&amp;A2331,user_list!G:G,"&gt;="&amp;A2331,user_list!I:I,days!G2331-1)</f>
        <v>0.82634920634920639</v>
      </c>
      <c r="E2331">
        <f>COUNTIF(user_list!G:G,A2331)</f>
        <v>1</v>
      </c>
      <c r="F2331">
        <f t="shared" si="72"/>
        <v>5</v>
      </c>
      <c r="G2331">
        <f t="shared" si="73"/>
        <v>2021</v>
      </c>
    </row>
    <row r="2332" spans="1:7" x14ac:dyDescent="0.3">
      <c r="A2332" s="52">
        <v>44335</v>
      </c>
      <c r="B2332">
        <f>SUMIFS(user_list!O:O,user_list!F:F,"&lt;="&amp;A2332,user_list!G:G,"&gt;="&amp;A2332)</f>
        <v>0.88634920634920633</v>
      </c>
      <c r="C2332">
        <f>SUMIFS(user_list!P:P,user_list!F:F,"&lt;="&amp;A2332,user_list!G:G,"&gt;="&amp;A2332)</f>
        <v>3.8285714285714292</v>
      </c>
      <c r="D2332">
        <f>SUMIFS(user_list!O:O,user_list!F:F,"&lt;="&amp;A2332,user_list!G:G,"&gt;="&amp;A2332,user_list!I:I,days!G2332)+SUMIFS(user_list!O:O,user_list!F:F,"&lt;="&amp;A2332,user_list!G:G,"&gt;="&amp;A2332,user_list!I:I,days!G2332-1)</f>
        <v>0.75301587301587303</v>
      </c>
      <c r="E2332">
        <f>COUNTIF(user_list!G:G,A2332)</f>
        <v>1</v>
      </c>
      <c r="F2332">
        <f t="shared" si="72"/>
        <v>5</v>
      </c>
      <c r="G2332">
        <f t="shared" si="73"/>
        <v>2021</v>
      </c>
    </row>
    <row r="2333" spans="1:7" x14ac:dyDescent="0.3">
      <c r="A2333" s="52">
        <v>44336</v>
      </c>
      <c r="B2333">
        <f>SUMIFS(user_list!O:O,user_list!F:F,"&lt;="&amp;A2333,user_list!G:G,"&gt;="&amp;A2333)</f>
        <v>0.2911111111111111</v>
      </c>
      <c r="C2333">
        <f>SUMIFS(user_list!P:P,user_list!F:F,"&lt;="&amp;A2333,user_list!G:G,"&gt;="&amp;A2333)</f>
        <v>2.4</v>
      </c>
      <c r="D2333">
        <f>SUMIFS(user_list!O:O,user_list!F:F,"&lt;="&amp;A2333,user_list!G:G,"&gt;="&amp;A2333,user_list!I:I,days!G2333)+SUMIFS(user_list!O:O,user_list!F:F,"&lt;="&amp;A2333,user_list!G:G,"&gt;="&amp;A2333,user_list!I:I,days!G2333-1)</f>
        <v>0.15777777777777779</v>
      </c>
      <c r="E2333">
        <f>COUNTIF(user_list!G:G,A2333)</f>
        <v>0</v>
      </c>
      <c r="F2333">
        <f t="shared" si="72"/>
        <v>5</v>
      </c>
      <c r="G2333">
        <f t="shared" si="73"/>
        <v>2021</v>
      </c>
    </row>
    <row r="2334" spans="1:7" x14ac:dyDescent="0.3">
      <c r="A2334" s="52">
        <v>44337</v>
      </c>
      <c r="B2334">
        <f>SUMIFS(user_list!O:O,user_list!F:F,"&lt;="&amp;A2334,user_list!G:G,"&gt;="&amp;A2334)</f>
        <v>1.586111111111111</v>
      </c>
      <c r="C2334">
        <f>SUMIFS(user_list!P:P,user_list!F:F,"&lt;="&amp;A2334,user_list!G:G,"&gt;="&amp;A2334)</f>
        <v>5.4</v>
      </c>
      <c r="D2334">
        <f>SUMIFS(user_list!O:O,user_list!F:F,"&lt;="&amp;A2334,user_list!G:G,"&gt;="&amp;A2334,user_list!I:I,days!G2334)+SUMIFS(user_list!O:O,user_list!F:F,"&lt;="&amp;A2334,user_list!G:G,"&gt;="&amp;A2334,user_list!I:I,days!G2334-1)</f>
        <v>1.4527777777777777</v>
      </c>
      <c r="E2334">
        <f>COUNTIF(user_list!G:G,A2334)</f>
        <v>0</v>
      </c>
      <c r="F2334">
        <f t="shared" si="72"/>
        <v>5</v>
      </c>
      <c r="G2334">
        <f t="shared" si="73"/>
        <v>2021</v>
      </c>
    </row>
    <row r="2335" spans="1:7" x14ac:dyDescent="0.3">
      <c r="A2335" s="52">
        <v>44338</v>
      </c>
      <c r="B2335">
        <f>SUMIFS(user_list!O:O,user_list!F:F,"&lt;="&amp;A2335,user_list!G:G,"&gt;="&amp;A2335)</f>
        <v>1.586111111111111</v>
      </c>
      <c r="C2335">
        <f>SUMIFS(user_list!P:P,user_list!F:F,"&lt;="&amp;A2335,user_list!G:G,"&gt;="&amp;A2335)</f>
        <v>5.4</v>
      </c>
      <c r="D2335">
        <f>SUMIFS(user_list!O:O,user_list!F:F,"&lt;="&amp;A2335,user_list!G:G,"&gt;="&amp;A2335,user_list!I:I,days!G2335)+SUMIFS(user_list!O:O,user_list!F:F,"&lt;="&amp;A2335,user_list!G:G,"&gt;="&amp;A2335,user_list!I:I,days!G2335-1)</f>
        <v>1.4527777777777777</v>
      </c>
      <c r="E2335">
        <f>COUNTIF(user_list!G:G,A2335)</f>
        <v>0</v>
      </c>
      <c r="F2335">
        <f t="shared" si="72"/>
        <v>5</v>
      </c>
      <c r="G2335">
        <f t="shared" si="73"/>
        <v>2021</v>
      </c>
    </row>
    <row r="2336" spans="1:7" x14ac:dyDescent="0.3">
      <c r="A2336" s="52">
        <v>44339</v>
      </c>
      <c r="B2336">
        <f>SUMIFS(user_list!O:O,user_list!F:F,"&lt;="&amp;A2336,user_list!G:G,"&gt;="&amp;A2336)</f>
        <v>1.586111111111111</v>
      </c>
      <c r="C2336">
        <f>SUMIFS(user_list!P:P,user_list!F:F,"&lt;="&amp;A2336,user_list!G:G,"&gt;="&amp;A2336)</f>
        <v>5.4</v>
      </c>
      <c r="D2336">
        <f>SUMIFS(user_list!O:O,user_list!F:F,"&lt;="&amp;A2336,user_list!G:G,"&gt;="&amp;A2336,user_list!I:I,days!G2336)+SUMIFS(user_list!O:O,user_list!F:F,"&lt;="&amp;A2336,user_list!G:G,"&gt;="&amp;A2336,user_list!I:I,days!G2336-1)</f>
        <v>1.4527777777777777</v>
      </c>
      <c r="E2336">
        <f>COUNTIF(user_list!G:G,A2336)</f>
        <v>0</v>
      </c>
      <c r="F2336">
        <f t="shared" si="72"/>
        <v>5</v>
      </c>
      <c r="G2336">
        <f t="shared" si="73"/>
        <v>2021</v>
      </c>
    </row>
    <row r="2337" spans="1:7" x14ac:dyDescent="0.3">
      <c r="A2337" s="52">
        <v>44340</v>
      </c>
      <c r="B2337">
        <f>SUMIFS(user_list!O:O,user_list!F:F,"&lt;="&amp;A2337,user_list!G:G,"&gt;="&amp;A2337)</f>
        <v>2.1819444444444445</v>
      </c>
      <c r="C2337">
        <f>SUMIFS(user_list!P:P,user_list!F:F,"&lt;="&amp;A2337,user_list!G:G,"&gt;="&amp;A2337)</f>
        <v>6.9</v>
      </c>
      <c r="D2337">
        <f>SUMIFS(user_list!O:O,user_list!F:F,"&lt;="&amp;A2337,user_list!G:G,"&gt;="&amp;A2337,user_list!I:I,days!G2337)+SUMIFS(user_list!O:O,user_list!F:F,"&lt;="&amp;A2337,user_list!G:G,"&gt;="&amp;A2337,user_list!I:I,days!G2337-1)</f>
        <v>2.0486111111111112</v>
      </c>
      <c r="E2337">
        <f>COUNTIF(user_list!G:G,A2337)</f>
        <v>2</v>
      </c>
      <c r="F2337">
        <f t="shared" si="72"/>
        <v>5</v>
      </c>
      <c r="G2337">
        <f t="shared" si="73"/>
        <v>2021</v>
      </c>
    </row>
    <row r="2338" spans="1:7" x14ac:dyDescent="0.3">
      <c r="A2338" s="52">
        <v>44341</v>
      </c>
      <c r="B2338">
        <f>SUMIFS(user_list!O:O,user_list!F:F,"&lt;="&amp;A2338,user_list!G:G,"&gt;="&amp;A2338)</f>
        <v>0.75361111111111112</v>
      </c>
      <c r="C2338">
        <f>SUMIFS(user_list!P:P,user_list!F:F,"&lt;="&amp;A2338,user_list!G:G,"&gt;="&amp;A2338)</f>
        <v>1.9</v>
      </c>
      <c r="D2338">
        <f>SUMIFS(user_list!O:O,user_list!F:F,"&lt;="&amp;A2338,user_list!G:G,"&gt;="&amp;A2338,user_list!I:I,days!G2338)+SUMIFS(user_list!O:O,user_list!F:F,"&lt;="&amp;A2338,user_list!G:G,"&gt;="&amp;A2338,user_list!I:I,days!G2338-1)</f>
        <v>0.75361111111111112</v>
      </c>
      <c r="E2338">
        <f>COUNTIF(user_list!G:G,A2338)</f>
        <v>0</v>
      </c>
      <c r="F2338">
        <f t="shared" si="72"/>
        <v>5</v>
      </c>
      <c r="G2338">
        <f t="shared" si="73"/>
        <v>2021</v>
      </c>
    </row>
    <row r="2339" spans="1:7" x14ac:dyDescent="0.3">
      <c r="A2339" s="52">
        <v>44342</v>
      </c>
      <c r="B2339">
        <f>SUMIFS(user_list!O:O,user_list!F:F,"&lt;="&amp;A2339,user_list!G:G,"&gt;="&amp;A2339)</f>
        <v>0.75361111111111112</v>
      </c>
      <c r="C2339">
        <f>SUMIFS(user_list!P:P,user_list!F:F,"&lt;="&amp;A2339,user_list!G:G,"&gt;="&amp;A2339)</f>
        <v>1.9</v>
      </c>
      <c r="D2339">
        <f>SUMIFS(user_list!O:O,user_list!F:F,"&lt;="&amp;A2339,user_list!G:G,"&gt;="&amp;A2339,user_list!I:I,days!G2339)+SUMIFS(user_list!O:O,user_list!F:F,"&lt;="&amp;A2339,user_list!G:G,"&gt;="&amp;A2339,user_list!I:I,days!G2339-1)</f>
        <v>0.75361111111111112</v>
      </c>
      <c r="E2339">
        <f>COUNTIF(user_list!G:G,A2339)</f>
        <v>0</v>
      </c>
      <c r="F2339">
        <f t="shared" si="72"/>
        <v>5</v>
      </c>
      <c r="G2339">
        <f t="shared" si="73"/>
        <v>2021</v>
      </c>
    </row>
    <row r="2340" spans="1:7" x14ac:dyDescent="0.3">
      <c r="A2340" s="52">
        <v>44343</v>
      </c>
      <c r="B2340">
        <f>SUMIFS(user_list!O:O,user_list!F:F,"&lt;="&amp;A2340,user_list!G:G,"&gt;="&amp;A2340)</f>
        <v>0.75361111111111112</v>
      </c>
      <c r="C2340">
        <f>SUMIFS(user_list!P:P,user_list!F:F,"&lt;="&amp;A2340,user_list!G:G,"&gt;="&amp;A2340)</f>
        <v>1.9</v>
      </c>
      <c r="D2340">
        <f>SUMIFS(user_list!O:O,user_list!F:F,"&lt;="&amp;A2340,user_list!G:G,"&gt;="&amp;A2340,user_list!I:I,days!G2340)+SUMIFS(user_list!O:O,user_list!F:F,"&lt;="&amp;A2340,user_list!G:G,"&gt;="&amp;A2340,user_list!I:I,days!G2340-1)</f>
        <v>0.75361111111111112</v>
      </c>
      <c r="E2340">
        <f>COUNTIF(user_list!G:G,A2340)</f>
        <v>0</v>
      </c>
      <c r="F2340">
        <f t="shared" si="72"/>
        <v>5</v>
      </c>
      <c r="G2340">
        <f t="shared" si="73"/>
        <v>2021</v>
      </c>
    </row>
    <row r="2341" spans="1:7" x14ac:dyDescent="0.3">
      <c r="A2341" s="52">
        <v>44344</v>
      </c>
      <c r="B2341">
        <f>SUMIFS(user_list!O:O,user_list!F:F,"&lt;="&amp;A2341,user_list!G:G,"&gt;="&amp;A2341)</f>
        <v>0.75361111111111112</v>
      </c>
      <c r="C2341">
        <f>SUMIFS(user_list!P:P,user_list!F:F,"&lt;="&amp;A2341,user_list!G:G,"&gt;="&amp;A2341)</f>
        <v>1.9</v>
      </c>
      <c r="D2341">
        <f>SUMIFS(user_list!O:O,user_list!F:F,"&lt;="&amp;A2341,user_list!G:G,"&gt;="&amp;A2341,user_list!I:I,days!G2341)+SUMIFS(user_list!O:O,user_list!F:F,"&lt;="&amp;A2341,user_list!G:G,"&gt;="&amp;A2341,user_list!I:I,days!G2341-1)</f>
        <v>0.75361111111111112</v>
      </c>
      <c r="E2341">
        <f>COUNTIF(user_list!G:G,A2341)</f>
        <v>0</v>
      </c>
      <c r="F2341">
        <f t="shared" si="72"/>
        <v>5</v>
      </c>
      <c r="G2341">
        <f t="shared" si="73"/>
        <v>2021</v>
      </c>
    </row>
    <row r="2342" spans="1:7" x14ac:dyDescent="0.3">
      <c r="A2342" s="52">
        <v>44345</v>
      </c>
      <c r="B2342">
        <f>SUMIFS(user_list!O:O,user_list!F:F,"&lt;="&amp;A2342,user_list!G:G,"&gt;="&amp;A2342)</f>
        <v>0.75361111111111112</v>
      </c>
      <c r="C2342">
        <f>SUMIFS(user_list!P:P,user_list!F:F,"&lt;="&amp;A2342,user_list!G:G,"&gt;="&amp;A2342)</f>
        <v>1.9</v>
      </c>
      <c r="D2342">
        <f>SUMIFS(user_list!O:O,user_list!F:F,"&lt;="&amp;A2342,user_list!G:G,"&gt;="&amp;A2342,user_list!I:I,days!G2342)+SUMIFS(user_list!O:O,user_list!F:F,"&lt;="&amp;A2342,user_list!G:G,"&gt;="&amp;A2342,user_list!I:I,days!G2342-1)</f>
        <v>0.75361111111111112</v>
      </c>
      <c r="E2342">
        <f>COUNTIF(user_list!G:G,A2342)</f>
        <v>0</v>
      </c>
      <c r="F2342">
        <f t="shared" si="72"/>
        <v>5</v>
      </c>
      <c r="G2342">
        <f t="shared" si="73"/>
        <v>2021</v>
      </c>
    </row>
    <row r="2343" spans="1:7" x14ac:dyDescent="0.3">
      <c r="A2343" s="52">
        <v>44346</v>
      </c>
      <c r="B2343">
        <f>SUMIFS(user_list!O:O,user_list!F:F,"&lt;="&amp;A2343,user_list!G:G,"&gt;="&amp;A2343)</f>
        <v>0.75361111111111112</v>
      </c>
      <c r="C2343">
        <f>SUMIFS(user_list!P:P,user_list!F:F,"&lt;="&amp;A2343,user_list!G:G,"&gt;="&amp;A2343)</f>
        <v>1.9</v>
      </c>
      <c r="D2343">
        <f>SUMIFS(user_list!O:O,user_list!F:F,"&lt;="&amp;A2343,user_list!G:G,"&gt;="&amp;A2343,user_list!I:I,days!G2343)+SUMIFS(user_list!O:O,user_list!F:F,"&lt;="&amp;A2343,user_list!G:G,"&gt;="&amp;A2343,user_list!I:I,days!G2343-1)</f>
        <v>0.75361111111111112</v>
      </c>
      <c r="E2343">
        <f>COUNTIF(user_list!G:G,A2343)</f>
        <v>0</v>
      </c>
      <c r="F2343">
        <f t="shared" si="72"/>
        <v>5</v>
      </c>
      <c r="G2343">
        <f t="shared" si="73"/>
        <v>2021</v>
      </c>
    </row>
    <row r="2344" spans="1:7" x14ac:dyDescent="0.3">
      <c r="A2344" s="52">
        <v>44347</v>
      </c>
      <c r="B2344">
        <f>SUMIFS(user_list!O:O,user_list!F:F,"&lt;="&amp;A2344,user_list!G:G,"&gt;="&amp;A2344)</f>
        <v>0.75361111111111112</v>
      </c>
      <c r="C2344">
        <f>SUMIFS(user_list!P:P,user_list!F:F,"&lt;="&amp;A2344,user_list!G:G,"&gt;="&amp;A2344)</f>
        <v>1.9</v>
      </c>
      <c r="D2344">
        <f>SUMIFS(user_list!O:O,user_list!F:F,"&lt;="&amp;A2344,user_list!G:G,"&gt;="&amp;A2344,user_list!I:I,days!G2344)+SUMIFS(user_list!O:O,user_list!F:F,"&lt;="&amp;A2344,user_list!G:G,"&gt;="&amp;A2344,user_list!I:I,days!G2344-1)</f>
        <v>0.75361111111111112</v>
      </c>
      <c r="E2344">
        <f>COUNTIF(user_list!G:G,A2344)</f>
        <v>2</v>
      </c>
      <c r="F2344">
        <f t="shared" si="72"/>
        <v>5</v>
      </c>
      <c r="G2344">
        <f t="shared" si="73"/>
        <v>2021</v>
      </c>
    </row>
    <row r="2345" spans="1:7" x14ac:dyDescent="0.3">
      <c r="A2345" s="52">
        <v>44348</v>
      </c>
      <c r="B2345">
        <f>SUMIFS(user_list!O:O,user_list!F:F,"&lt;="&amp;A2345,user_list!G:G,"&gt;="&amp;A2345)</f>
        <v>2.2866666666666671</v>
      </c>
      <c r="C2345">
        <f>SUMIFS(user_list!P:P,user_list!F:F,"&lt;="&amp;A2345,user_list!G:G,"&gt;="&amp;A2345)</f>
        <v>6</v>
      </c>
      <c r="D2345">
        <f>SUMIFS(user_list!O:O,user_list!F:F,"&lt;="&amp;A2345,user_list!G:G,"&gt;="&amp;A2345,user_list!I:I,days!G2345)+SUMIFS(user_list!O:O,user_list!F:F,"&lt;="&amp;A2345,user_list!G:G,"&gt;="&amp;A2345,user_list!I:I,days!G2345-1)</f>
        <v>2.2866666666666671</v>
      </c>
      <c r="E2345">
        <f>COUNTIF(user_list!G:G,A2345)</f>
        <v>0</v>
      </c>
      <c r="F2345">
        <f t="shared" si="72"/>
        <v>6</v>
      </c>
      <c r="G2345">
        <f t="shared" si="73"/>
        <v>2021</v>
      </c>
    </row>
    <row r="2346" spans="1:7" x14ac:dyDescent="0.3">
      <c r="A2346" s="52">
        <v>44349</v>
      </c>
      <c r="B2346">
        <f>SUMIFS(user_list!O:O,user_list!F:F,"&lt;="&amp;A2346,user_list!G:G,"&gt;="&amp;A2346)</f>
        <v>3.5291666666666668</v>
      </c>
      <c r="C2346">
        <f>SUMIFS(user_list!P:P,user_list!F:F,"&lt;="&amp;A2346,user_list!G:G,"&gt;="&amp;A2346)</f>
        <v>9.8000000000000007</v>
      </c>
      <c r="D2346">
        <f>SUMIFS(user_list!O:O,user_list!F:F,"&lt;="&amp;A2346,user_list!G:G,"&gt;="&amp;A2346,user_list!I:I,days!G2346)+SUMIFS(user_list!O:O,user_list!F:F,"&lt;="&amp;A2346,user_list!G:G,"&gt;="&amp;A2346,user_list!I:I,days!G2346-1)</f>
        <v>2.3333333333333339</v>
      </c>
      <c r="E2346">
        <f>COUNTIF(user_list!G:G,A2346)</f>
        <v>1</v>
      </c>
      <c r="F2346">
        <f t="shared" si="72"/>
        <v>6</v>
      </c>
      <c r="G2346">
        <f t="shared" si="73"/>
        <v>2021</v>
      </c>
    </row>
    <row r="2347" spans="1:7" x14ac:dyDescent="0.3">
      <c r="A2347" s="52">
        <v>44350</v>
      </c>
      <c r="B2347">
        <f>SUMIFS(user_list!O:O,user_list!F:F,"&lt;="&amp;A2347,user_list!G:G,"&gt;="&amp;A2347)</f>
        <v>1.2424999999999997</v>
      </c>
      <c r="C2347">
        <f>SUMIFS(user_list!P:P,user_list!F:F,"&lt;="&amp;A2347,user_list!G:G,"&gt;="&amp;A2347)</f>
        <v>3.8</v>
      </c>
      <c r="D2347">
        <f>SUMIFS(user_list!O:O,user_list!F:F,"&lt;="&amp;A2347,user_list!G:G,"&gt;="&amp;A2347,user_list!I:I,days!G2347)+SUMIFS(user_list!O:O,user_list!F:F,"&lt;="&amp;A2347,user_list!G:G,"&gt;="&amp;A2347,user_list!I:I,days!G2347-1)</f>
        <v>4.6666666666666662E-2</v>
      </c>
      <c r="E2347">
        <f>COUNTIF(user_list!G:G,A2347)</f>
        <v>0</v>
      </c>
      <c r="F2347">
        <f t="shared" si="72"/>
        <v>6</v>
      </c>
      <c r="G2347">
        <f t="shared" si="73"/>
        <v>2021</v>
      </c>
    </row>
    <row r="2348" spans="1:7" x14ac:dyDescent="0.3">
      <c r="A2348" s="52">
        <v>44351</v>
      </c>
      <c r="B2348">
        <f>SUMIFS(user_list!O:O,user_list!F:F,"&lt;="&amp;A2348,user_list!G:G,"&gt;="&amp;A2348)</f>
        <v>1.2424999999999997</v>
      </c>
      <c r="C2348">
        <f>SUMIFS(user_list!P:P,user_list!F:F,"&lt;="&amp;A2348,user_list!G:G,"&gt;="&amp;A2348)</f>
        <v>3.8</v>
      </c>
      <c r="D2348">
        <f>SUMIFS(user_list!O:O,user_list!F:F,"&lt;="&amp;A2348,user_list!G:G,"&gt;="&amp;A2348,user_list!I:I,days!G2348)+SUMIFS(user_list!O:O,user_list!F:F,"&lt;="&amp;A2348,user_list!G:G,"&gt;="&amp;A2348,user_list!I:I,days!G2348-1)</f>
        <v>4.6666666666666662E-2</v>
      </c>
      <c r="E2348">
        <f>COUNTIF(user_list!G:G,A2348)</f>
        <v>0</v>
      </c>
      <c r="F2348">
        <f t="shared" si="72"/>
        <v>6</v>
      </c>
      <c r="G2348">
        <f t="shared" si="73"/>
        <v>2021</v>
      </c>
    </row>
    <row r="2349" spans="1:7" x14ac:dyDescent="0.3">
      <c r="A2349" s="52">
        <v>44352</v>
      </c>
      <c r="B2349">
        <f>SUMIFS(user_list!O:O,user_list!F:F,"&lt;="&amp;A2349,user_list!G:G,"&gt;="&amp;A2349)</f>
        <v>2.4883333333333324</v>
      </c>
      <c r="C2349">
        <f>SUMIFS(user_list!P:P,user_list!F:F,"&lt;="&amp;A2349,user_list!G:G,"&gt;="&amp;A2349)</f>
        <v>7.05</v>
      </c>
      <c r="D2349">
        <f>SUMIFS(user_list!O:O,user_list!F:F,"&lt;="&amp;A2349,user_list!G:G,"&gt;="&amp;A2349,user_list!I:I,days!G2349)+SUMIFS(user_list!O:O,user_list!F:F,"&lt;="&amp;A2349,user_list!G:G,"&gt;="&amp;A2349,user_list!I:I,days!G2349-1)</f>
        <v>4.6666666666666662E-2</v>
      </c>
      <c r="E2349">
        <f>COUNTIF(user_list!G:G,A2349)</f>
        <v>1</v>
      </c>
      <c r="F2349">
        <f t="shared" si="72"/>
        <v>6</v>
      </c>
      <c r="G2349">
        <f t="shared" si="73"/>
        <v>2021</v>
      </c>
    </row>
    <row r="2350" spans="1:7" x14ac:dyDescent="0.3">
      <c r="A2350" s="52">
        <v>44353</v>
      </c>
      <c r="B2350">
        <f>SUMIFS(user_list!O:O,user_list!F:F,"&lt;="&amp;A2350,user_list!G:G,"&gt;="&amp;A2350)</f>
        <v>1.3597222222222218</v>
      </c>
      <c r="C2350">
        <f>SUMIFS(user_list!P:P,user_list!F:F,"&lt;="&amp;A2350,user_list!G:G,"&gt;="&amp;A2350)</f>
        <v>5.05</v>
      </c>
      <c r="D2350">
        <f>SUMIFS(user_list!O:O,user_list!F:F,"&lt;="&amp;A2350,user_list!G:G,"&gt;="&amp;A2350,user_list!I:I,days!G2350)+SUMIFS(user_list!O:O,user_list!F:F,"&lt;="&amp;A2350,user_list!G:G,"&gt;="&amp;A2350,user_list!I:I,days!G2350-1)</f>
        <v>4.6666666666666662E-2</v>
      </c>
      <c r="E2350">
        <f>COUNTIF(user_list!G:G,A2350)</f>
        <v>1</v>
      </c>
      <c r="F2350">
        <f t="shared" si="72"/>
        <v>6</v>
      </c>
      <c r="G2350">
        <f t="shared" si="73"/>
        <v>2021</v>
      </c>
    </row>
    <row r="2351" spans="1:7" x14ac:dyDescent="0.3">
      <c r="A2351" s="52">
        <v>44354</v>
      </c>
      <c r="B2351">
        <f>SUMIFS(user_list!O:O,user_list!F:F,"&lt;="&amp;A2351,user_list!G:G,"&gt;="&amp;A2351)</f>
        <v>2.4591666666666665</v>
      </c>
      <c r="C2351">
        <f>SUMIFS(user_list!P:P,user_list!F:F,"&lt;="&amp;A2351,user_list!G:G,"&gt;="&amp;A2351)</f>
        <v>7.05</v>
      </c>
      <c r="D2351">
        <f>SUMIFS(user_list!O:O,user_list!F:F,"&lt;="&amp;A2351,user_list!G:G,"&gt;="&amp;A2351,user_list!I:I,days!G2351)+SUMIFS(user_list!O:O,user_list!F:F,"&lt;="&amp;A2351,user_list!G:G,"&gt;="&amp;A2351,user_list!I:I,days!G2351-1)</f>
        <v>1.2133333333333336</v>
      </c>
      <c r="E2351">
        <f>COUNTIF(user_list!G:G,A2351)</f>
        <v>0</v>
      </c>
      <c r="F2351">
        <f t="shared" si="72"/>
        <v>6</v>
      </c>
      <c r="G2351">
        <f t="shared" si="73"/>
        <v>2021</v>
      </c>
    </row>
    <row r="2352" spans="1:7" x14ac:dyDescent="0.3">
      <c r="A2352" s="52">
        <v>44355</v>
      </c>
      <c r="B2352">
        <f>SUMIFS(user_list!O:O,user_list!F:F,"&lt;="&amp;A2352,user_list!G:G,"&gt;="&amp;A2352)</f>
        <v>2.4591666666666665</v>
      </c>
      <c r="C2352">
        <f>SUMIFS(user_list!P:P,user_list!F:F,"&lt;="&amp;A2352,user_list!G:G,"&gt;="&amp;A2352)</f>
        <v>7.05</v>
      </c>
      <c r="D2352">
        <f>SUMIFS(user_list!O:O,user_list!F:F,"&lt;="&amp;A2352,user_list!G:G,"&gt;="&amp;A2352,user_list!I:I,days!G2352)+SUMIFS(user_list!O:O,user_list!F:F,"&lt;="&amp;A2352,user_list!G:G,"&gt;="&amp;A2352,user_list!I:I,days!G2352-1)</f>
        <v>1.2133333333333336</v>
      </c>
      <c r="E2352">
        <f>COUNTIF(user_list!G:G,A2352)</f>
        <v>0</v>
      </c>
      <c r="F2352">
        <f t="shared" si="72"/>
        <v>6</v>
      </c>
      <c r="G2352">
        <f t="shared" si="73"/>
        <v>2021</v>
      </c>
    </row>
    <row r="2353" spans="1:7" x14ac:dyDescent="0.3">
      <c r="A2353" s="52">
        <v>44356</v>
      </c>
      <c r="B2353">
        <f>SUMIFS(user_list!O:O,user_list!F:F,"&lt;="&amp;A2353,user_list!G:G,"&gt;="&amp;A2353)</f>
        <v>2.4591666666666665</v>
      </c>
      <c r="C2353">
        <f>SUMIFS(user_list!P:P,user_list!F:F,"&lt;="&amp;A2353,user_list!G:G,"&gt;="&amp;A2353)</f>
        <v>7.05</v>
      </c>
      <c r="D2353">
        <f>SUMIFS(user_list!O:O,user_list!F:F,"&lt;="&amp;A2353,user_list!G:G,"&gt;="&amp;A2353,user_list!I:I,days!G2353)+SUMIFS(user_list!O:O,user_list!F:F,"&lt;="&amp;A2353,user_list!G:G,"&gt;="&amp;A2353,user_list!I:I,days!G2353-1)</f>
        <v>1.2133333333333336</v>
      </c>
      <c r="E2353">
        <f>COUNTIF(user_list!G:G,A2353)</f>
        <v>0</v>
      </c>
      <c r="F2353">
        <f t="shared" si="72"/>
        <v>6</v>
      </c>
      <c r="G2353">
        <f t="shared" si="73"/>
        <v>2021</v>
      </c>
    </row>
    <row r="2354" spans="1:7" x14ac:dyDescent="0.3">
      <c r="A2354" s="52">
        <v>44357</v>
      </c>
      <c r="B2354">
        <f>SUMIFS(user_list!O:O,user_list!F:F,"&lt;="&amp;A2354,user_list!G:G,"&gt;="&amp;A2354)</f>
        <v>3.4497222222222219</v>
      </c>
      <c r="C2354">
        <f>SUMIFS(user_list!P:P,user_list!F:F,"&lt;="&amp;A2354,user_list!G:G,"&gt;="&amp;A2354)</f>
        <v>9.5500000000000007</v>
      </c>
      <c r="D2354">
        <f>SUMIFS(user_list!O:O,user_list!F:F,"&lt;="&amp;A2354,user_list!G:G,"&gt;="&amp;A2354,user_list!I:I,days!G2354)+SUMIFS(user_list!O:O,user_list!F:F,"&lt;="&amp;A2354,user_list!G:G,"&gt;="&amp;A2354,user_list!I:I,days!G2354-1)</f>
        <v>2.2038888888888892</v>
      </c>
      <c r="E2354">
        <f>COUNTIF(user_list!G:G,A2354)</f>
        <v>2</v>
      </c>
      <c r="F2354">
        <f t="shared" si="72"/>
        <v>6</v>
      </c>
      <c r="G2354">
        <f t="shared" si="73"/>
        <v>2021</v>
      </c>
    </row>
    <row r="2355" spans="1:7" x14ac:dyDescent="0.3">
      <c r="A2355" s="52">
        <v>44358</v>
      </c>
      <c r="B2355">
        <f>SUMIFS(user_list!O:O,user_list!F:F,"&lt;="&amp;A2355,user_list!G:G,"&gt;="&amp;A2355)</f>
        <v>1.8883333333333328</v>
      </c>
      <c r="C2355">
        <f>SUMIFS(user_list!P:P,user_list!F:F,"&lt;="&amp;A2355,user_list!G:G,"&gt;="&amp;A2355)</f>
        <v>5.55</v>
      </c>
      <c r="D2355">
        <f>SUMIFS(user_list!O:O,user_list!F:F,"&lt;="&amp;A2355,user_list!G:G,"&gt;="&amp;A2355,user_list!I:I,days!G2355)+SUMIFS(user_list!O:O,user_list!F:F,"&lt;="&amp;A2355,user_list!G:G,"&gt;="&amp;A2355,user_list!I:I,days!G2355-1)</f>
        <v>0.64249999999999996</v>
      </c>
      <c r="E2355">
        <f>COUNTIF(user_list!G:G,A2355)</f>
        <v>0</v>
      </c>
      <c r="F2355">
        <f t="shared" si="72"/>
        <v>6</v>
      </c>
      <c r="G2355">
        <f t="shared" si="73"/>
        <v>2021</v>
      </c>
    </row>
    <row r="2356" spans="1:7" x14ac:dyDescent="0.3">
      <c r="A2356" s="52">
        <v>44359</v>
      </c>
      <c r="B2356">
        <f>SUMIFS(user_list!O:O,user_list!F:F,"&lt;="&amp;A2356,user_list!G:G,"&gt;="&amp;A2356)</f>
        <v>1.8883333333333328</v>
      </c>
      <c r="C2356">
        <f>SUMIFS(user_list!P:P,user_list!F:F,"&lt;="&amp;A2356,user_list!G:G,"&gt;="&amp;A2356)</f>
        <v>5.55</v>
      </c>
      <c r="D2356">
        <f>SUMIFS(user_list!O:O,user_list!F:F,"&lt;="&amp;A2356,user_list!G:G,"&gt;="&amp;A2356,user_list!I:I,days!G2356)+SUMIFS(user_list!O:O,user_list!F:F,"&lt;="&amp;A2356,user_list!G:G,"&gt;="&amp;A2356,user_list!I:I,days!G2356-1)</f>
        <v>0.64249999999999996</v>
      </c>
      <c r="E2356">
        <f>COUNTIF(user_list!G:G,A2356)</f>
        <v>1</v>
      </c>
      <c r="F2356">
        <f t="shared" si="72"/>
        <v>6</v>
      </c>
      <c r="G2356">
        <f t="shared" si="73"/>
        <v>2021</v>
      </c>
    </row>
    <row r="2357" spans="1:7" x14ac:dyDescent="0.3">
      <c r="A2357" s="52">
        <v>44360</v>
      </c>
      <c r="B2357">
        <f>SUMIFS(user_list!O:O,user_list!F:F,"&lt;="&amp;A2357,user_list!G:G,"&gt;="&amp;A2357)</f>
        <v>1.1198333333333332</v>
      </c>
      <c r="C2357">
        <f>SUMIFS(user_list!P:P,user_list!F:F,"&lt;="&amp;A2357,user_list!G:G,"&gt;="&amp;A2357)</f>
        <v>3.5</v>
      </c>
      <c r="D2357">
        <f>SUMIFS(user_list!O:O,user_list!F:F,"&lt;="&amp;A2357,user_list!G:G,"&gt;="&amp;A2357,user_list!I:I,days!G2357)+SUMIFS(user_list!O:O,user_list!F:F,"&lt;="&amp;A2357,user_list!G:G,"&gt;="&amp;A2357,user_list!I:I,days!G2357-1)</f>
        <v>1.1198333333333332</v>
      </c>
      <c r="E2357">
        <f>COUNTIF(user_list!G:G,A2357)</f>
        <v>0</v>
      </c>
      <c r="F2357">
        <f t="shared" si="72"/>
        <v>6</v>
      </c>
      <c r="G2357">
        <f t="shared" si="73"/>
        <v>2021</v>
      </c>
    </row>
    <row r="2358" spans="1:7" x14ac:dyDescent="0.3">
      <c r="A2358" s="52">
        <v>44361</v>
      </c>
      <c r="B2358">
        <f>SUMIFS(user_list!O:O,user_list!F:F,"&lt;="&amp;A2358,user_list!G:G,"&gt;="&amp;A2358)</f>
        <v>1.1198333333333332</v>
      </c>
      <c r="C2358">
        <f>SUMIFS(user_list!P:P,user_list!F:F,"&lt;="&amp;A2358,user_list!G:G,"&gt;="&amp;A2358)</f>
        <v>3.5</v>
      </c>
      <c r="D2358">
        <f>SUMIFS(user_list!O:O,user_list!F:F,"&lt;="&amp;A2358,user_list!G:G,"&gt;="&amp;A2358,user_list!I:I,days!G2358)+SUMIFS(user_list!O:O,user_list!F:F,"&lt;="&amp;A2358,user_list!G:G,"&gt;="&amp;A2358,user_list!I:I,days!G2358-1)</f>
        <v>1.1198333333333332</v>
      </c>
      <c r="E2358">
        <f>COUNTIF(user_list!G:G,A2358)</f>
        <v>0</v>
      </c>
      <c r="F2358">
        <f t="shared" si="72"/>
        <v>6</v>
      </c>
      <c r="G2358">
        <f t="shared" si="73"/>
        <v>2021</v>
      </c>
    </row>
    <row r="2359" spans="1:7" x14ac:dyDescent="0.3">
      <c r="A2359" s="52">
        <v>44362</v>
      </c>
      <c r="B2359">
        <f>SUMIFS(user_list!O:O,user_list!F:F,"&lt;="&amp;A2359,user_list!G:G,"&gt;="&amp;A2359)</f>
        <v>1.1198333333333332</v>
      </c>
      <c r="C2359">
        <f>SUMIFS(user_list!P:P,user_list!F:F,"&lt;="&amp;A2359,user_list!G:G,"&gt;="&amp;A2359)</f>
        <v>3.5</v>
      </c>
      <c r="D2359">
        <f>SUMIFS(user_list!O:O,user_list!F:F,"&lt;="&amp;A2359,user_list!G:G,"&gt;="&amp;A2359,user_list!I:I,days!G2359)+SUMIFS(user_list!O:O,user_list!F:F,"&lt;="&amp;A2359,user_list!G:G,"&gt;="&amp;A2359,user_list!I:I,days!G2359-1)</f>
        <v>1.1198333333333332</v>
      </c>
      <c r="E2359">
        <f>COUNTIF(user_list!G:G,A2359)</f>
        <v>0</v>
      </c>
      <c r="F2359">
        <f t="shared" si="72"/>
        <v>6</v>
      </c>
      <c r="G2359">
        <f t="shared" si="73"/>
        <v>2021</v>
      </c>
    </row>
    <row r="2360" spans="1:7" x14ac:dyDescent="0.3">
      <c r="A2360" s="52">
        <v>44363</v>
      </c>
      <c r="B2360">
        <f>SUMIFS(user_list!O:O,user_list!F:F,"&lt;="&amp;A2360,user_list!G:G,"&gt;="&amp;A2360)</f>
        <v>1.1781666666666666</v>
      </c>
      <c r="C2360">
        <f>SUMIFS(user_list!P:P,user_list!F:F,"&lt;="&amp;A2360,user_list!G:G,"&gt;="&amp;A2360)</f>
        <v>4.5</v>
      </c>
      <c r="D2360">
        <f>SUMIFS(user_list!O:O,user_list!F:F,"&lt;="&amp;A2360,user_list!G:G,"&gt;="&amp;A2360,user_list!I:I,days!G2360)+SUMIFS(user_list!O:O,user_list!F:F,"&lt;="&amp;A2360,user_list!G:G,"&gt;="&amp;A2360,user_list!I:I,days!G2360-1)</f>
        <v>1.1781666666666666</v>
      </c>
      <c r="E2360">
        <f>COUNTIF(user_list!G:G,A2360)</f>
        <v>2</v>
      </c>
      <c r="F2360">
        <f t="shared" si="72"/>
        <v>6</v>
      </c>
      <c r="G2360">
        <f t="shared" si="73"/>
        <v>2021</v>
      </c>
    </row>
    <row r="2361" spans="1:7" x14ac:dyDescent="0.3">
      <c r="A2361" s="52">
        <v>44364</v>
      </c>
      <c r="B2361">
        <f>SUMIFS(user_list!O:O,user_list!F:F,"&lt;="&amp;A2361,user_list!G:G,"&gt;="&amp;A2361)</f>
        <v>3.4914999999999994</v>
      </c>
      <c r="C2361">
        <f>SUMIFS(user_list!P:P,user_list!F:F,"&lt;="&amp;A2361,user_list!G:G,"&gt;="&amp;A2361)</f>
        <v>8.6999999999999993</v>
      </c>
      <c r="D2361">
        <f>SUMIFS(user_list!O:O,user_list!F:F,"&lt;="&amp;A2361,user_list!G:G,"&gt;="&amp;A2361,user_list!I:I,days!G2361)+SUMIFS(user_list!O:O,user_list!F:F,"&lt;="&amp;A2361,user_list!G:G,"&gt;="&amp;A2361,user_list!I:I,days!G2361-1)</f>
        <v>3.4914999999999994</v>
      </c>
      <c r="E2361">
        <f>COUNTIF(user_list!G:G,A2361)</f>
        <v>1</v>
      </c>
      <c r="F2361">
        <f t="shared" si="72"/>
        <v>6</v>
      </c>
      <c r="G2361">
        <f t="shared" si="73"/>
        <v>2021</v>
      </c>
    </row>
    <row r="2362" spans="1:7" x14ac:dyDescent="0.3">
      <c r="A2362" s="52">
        <v>44365</v>
      </c>
      <c r="B2362">
        <f>SUMIFS(user_list!O:O,user_list!F:F,"&lt;="&amp;A2362,user_list!G:G,"&gt;="&amp;A2362)</f>
        <v>3.0849477124183</v>
      </c>
      <c r="C2362">
        <f>SUMIFS(user_list!P:P,user_list!F:F,"&lt;="&amp;A2362,user_list!G:G,"&gt;="&amp;A2362)</f>
        <v>9.905882352941175</v>
      </c>
      <c r="D2362">
        <f>SUMIFS(user_list!O:O,user_list!F:F,"&lt;="&amp;A2362,user_list!G:G,"&gt;="&amp;A2362,user_list!I:I,days!G2362)+SUMIFS(user_list!O:O,user_list!F:F,"&lt;="&amp;A2362,user_list!G:G,"&gt;="&amp;A2362,user_list!I:I,days!G2362-1)</f>
        <v>2.8956666666666662</v>
      </c>
      <c r="E2362">
        <f>COUNTIF(user_list!G:G,A2362)</f>
        <v>3</v>
      </c>
      <c r="F2362">
        <f t="shared" si="72"/>
        <v>6</v>
      </c>
      <c r="G2362">
        <f t="shared" si="73"/>
        <v>2021</v>
      </c>
    </row>
    <row r="2363" spans="1:7" x14ac:dyDescent="0.3">
      <c r="A2363" s="52">
        <v>44366</v>
      </c>
      <c r="B2363">
        <f>SUMIFS(user_list!O:O,user_list!F:F,"&lt;="&amp;A2363,user_list!G:G,"&gt;="&amp;A2363)</f>
        <v>0.91837908496732024</v>
      </c>
      <c r="C2363">
        <f>SUMIFS(user_list!P:P,user_list!F:F,"&lt;="&amp;A2363,user_list!G:G,"&gt;="&amp;A2363)</f>
        <v>6.6117647058823534</v>
      </c>
      <c r="D2363">
        <f>SUMIFS(user_list!O:O,user_list!F:F,"&lt;="&amp;A2363,user_list!G:G,"&gt;="&amp;A2363,user_list!I:I,days!G2363)+SUMIFS(user_list!O:O,user_list!F:F,"&lt;="&amp;A2363,user_list!G:G,"&gt;="&amp;A2363,user_list!I:I,days!G2363-1)</f>
        <v>0.59955555555555551</v>
      </c>
      <c r="E2363">
        <f>COUNTIF(user_list!G:G,A2363)</f>
        <v>1</v>
      </c>
      <c r="F2363">
        <f t="shared" si="72"/>
        <v>6</v>
      </c>
      <c r="G2363">
        <f t="shared" si="73"/>
        <v>2021</v>
      </c>
    </row>
    <row r="2364" spans="1:7" x14ac:dyDescent="0.3">
      <c r="A2364" s="52">
        <v>44367</v>
      </c>
      <c r="B2364">
        <f>SUMIFS(user_list!O:O,user_list!F:F,"&lt;="&amp;A2364,user_list!G:G,"&gt;="&amp;A2364)</f>
        <v>0.796156862745098</v>
      </c>
      <c r="C2364">
        <f>SUMIFS(user_list!P:P,user_list!F:F,"&lt;="&amp;A2364,user_list!G:G,"&gt;="&amp;A2364)</f>
        <v>2.611764705882353</v>
      </c>
      <c r="D2364">
        <f>SUMIFS(user_list!O:O,user_list!F:F,"&lt;="&amp;A2364,user_list!G:G,"&gt;="&amp;A2364,user_list!I:I,days!G2364)+SUMIFS(user_list!O:O,user_list!F:F,"&lt;="&amp;A2364,user_list!G:G,"&gt;="&amp;A2364,user_list!I:I,days!G2364-1)</f>
        <v>0.47733333333333328</v>
      </c>
      <c r="E2364">
        <f>COUNTIF(user_list!G:G,A2364)</f>
        <v>0</v>
      </c>
      <c r="F2364">
        <f t="shared" si="72"/>
        <v>6</v>
      </c>
      <c r="G2364">
        <f t="shared" si="73"/>
        <v>2021</v>
      </c>
    </row>
    <row r="2365" spans="1:7" x14ac:dyDescent="0.3">
      <c r="A2365" s="52">
        <v>44368</v>
      </c>
      <c r="B2365">
        <f>SUMIFS(user_list!O:O,user_list!F:F,"&lt;="&amp;A2365,user_list!G:G,"&gt;="&amp;A2365)</f>
        <v>0.796156862745098</v>
      </c>
      <c r="C2365">
        <f>SUMIFS(user_list!P:P,user_list!F:F,"&lt;="&amp;A2365,user_list!G:G,"&gt;="&amp;A2365)</f>
        <v>2.611764705882353</v>
      </c>
      <c r="D2365">
        <f>SUMIFS(user_list!O:O,user_list!F:F,"&lt;="&amp;A2365,user_list!G:G,"&gt;="&amp;A2365,user_list!I:I,days!G2365)+SUMIFS(user_list!O:O,user_list!F:F,"&lt;="&amp;A2365,user_list!G:G,"&gt;="&amp;A2365,user_list!I:I,days!G2365-1)</f>
        <v>0.47733333333333328</v>
      </c>
      <c r="E2365">
        <f>COUNTIF(user_list!G:G,A2365)</f>
        <v>0</v>
      </c>
      <c r="F2365">
        <f t="shared" si="72"/>
        <v>6</v>
      </c>
      <c r="G2365">
        <f t="shared" si="73"/>
        <v>2021</v>
      </c>
    </row>
    <row r="2366" spans="1:7" x14ac:dyDescent="0.3">
      <c r="A2366" s="52">
        <v>44369</v>
      </c>
      <c r="B2366">
        <f>SUMIFS(user_list!O:O,user_list!F:F,"&lt;="&amp;A2366,user_list!G:G,"&gt;="&amp;A2366)</f>
        <v>1.1908790849673201</v>
      </c>
      <c r="C2366">
        <f>SUMIFS(user_list!P:P,user_list!F:F,"&lt;="&amp;A2366,user_list!G:G,"&gt;="&amp;A2366)</f>
        <v>3.6117647058823534</v>
      </c>
      <c r="D2366">
        <f>SUMIFS(user_list!O:O,user_list!F:F,"&lt;="&amp;A2366,user_list!G:G,"&gt;="&amp;A2366,user_list!I:I,days!G2366)+SUMIFS(user_list!O:O,user_list!F:F,"&lt;="&amp;A2366,user_list!G:G,"&gt;="&amp;A2366,user_list!I:I,days!G2366-1)</f>
        <v>0.87205555555555547</v>
      </c>
      <c r="E2366">
        <f>COUNTIF(user_list!G:G,A2366)</f>
        <v>1</v>
      </c>
      <c r="F2366">
        <f t="shared" si="72"/>
        <v>6</v>
      </c>
      <c r="G2366">
        <f t="shared" si="73"/>
        <v>2021</v>
      </c>
    </row>
    <row r="2367" spans="1:7" x14ac:dyDescent="0.3">
      <c r="A2367" s="52">
        <v>44370</v>
      </c>
      <c r="B2367">
        <f>SUMIFS(user_list!O:O,user_list!F:F,"&lt;="&amp;A2367,user_list!G:G,"&gt;="&amp;A2367)</f>
        <v>1.1892124183006536</v>
      </c>
      <c r="C2367">
        <f>SUMIFS(user_list!P:P,user_list!F:F,"&lt;="&amp;A2367,user_list!G:G,"&gt;="&amp;A2367)</f>
        <v>3.6117647058823534</v>
      </c>
      <c r="D2367">
        <f>SUMIFS(user_list!O:O,user_list!F:F,"&lt;="&amp;A2367,user_list!G:G,"&gt;="&amp;A2367,user_list!I:I,days!G2367)+SUMIFS(user_list!O:O,user_list!F:F,"&lt;="&amp;A2367,user_list!G:G,"&gt;="&amp;A2367,user_list!I:I,days!G2367-1)</f>
        <v>0.87038888888888888</v>
      </c>
      <c r="E2367">
        <f>COUNTIF(user_list!G:G,A2367)</f>
        <v>1</v>
      </c>
      <c r="F2367">
        <f t="shared" si="72"/>
        <v>6</v>
      </c>
      <c r="G2367">
        <f t="shared" si="73"/>
        <v>2021</v>
      </c>
    </row>
    <row r="2368" spans="1:7" x14ac:dyDescent="0.3">
      <c r="A2368" s="52">
        <v>44371</v>
      </c>
      <c r="B2368">
        <f>SUMIFS(user_list!O:O,user_list!F:F,"&lt;="&amp;A2368,user_list!G:G,"&gt;="&amp;A2368)</f>
        <v>0.79449019607843141</v>
      </c>
      <c r="C2368">
        <f>SUMIFS(user_list!P:P,user_list!F:F,"&lt;="&amp;A2368,user_list!G:G,"&gt;="&amp;A2368)</f>
        <v>2.611764705882353</v>
      </c>
      <c r="D2368">
        <f>SUMIFS(user_list!O:O,user_list!F:F,"&lt;="&amp;A2368,user_list!G:G,"&gt;="&amp;A2368,user_list!I:I,days!G2368)+SUMIFS(user_list!O:O,user_list!F:F,"&lt;="&amp;A2368,user_list!G:G,"&gt;="&amp;A2368,user_list!I:I,days!G2368-1)</f>
        <v>0.47566666666666668</v>
      </c>
      <c r="E2368">
        <f>COUNTIF(user_list!G:G,A2368)</f>
        <v>0</v>
      </c>
      <c r="F2368">
        <f t="shared" si="72"/>
        <v>6</v>
      </c>
      <c r="G2368">
        <f t="shared" si="73"/>
        <v>2021</v>
      </c>
    </row>
    <row r="2369" spans="1:7" x14ac:dyDescent="0.3">
      <c r="A2369" s="52">
        <v>44372</v>
      </c>
      <c r="B2369">
        <f>SUMIFS(user_list!O:O,user_list!F:F,"&lt;="&amp;A2369,user_list!G:G,"&gt;="&amp;A2369)</f>
        <v>0.79449019607843141</v>
      </c>
      <c r="C2369">
        <f>SUMIFS(user_list!P:P,user_list!F:F,"&lt;="&amp;A2369,user_list!G:G,"&gt;="&amp;A2369)</f>
        <v>2.611764705882353</v>
      </c>
      <c r="D2369">
        <f>SUMIFS(user_list!O:O,user_list!F:F,"&lt;="&amp;A2369,user_list!G:G,"&gt;="&amp;A2369,user_list!I:I,days!G2369)+SUMIFS(user_list!O:O,user_list!F:F,"&lt;="&amp;A2369,user_list!G:G,"&gt;="&amp;A2369,user_list!I:I,days!G2369-1)</f>
        <v>0.47566666666666668</v>
      </c>
      <c r="E2369">
        <f>COUNTIF(user_list!G:G,A2369)</f>
        <v>0</v>
      </c>
      <c r="F2369">
        <f t="shared" si="72"/>
        <v>6</v>
      </c>
      <c r="G2369">
        <f t="shared" si="73"/>
        <v>2021</v>
      </c>
    </row>
    <row r="2370" spans="1:7" x14ac:dyDescent="0.3">
      <c r="A2370" s="52">
        <v>44373</v>
      </c>
      <c r="B2370">
        <f>SUMIFS(user_list!O:O,user_list!F:F,"&lt;="&amp;A2370,user_list!G:G,"&gt;="&amp;A2370)</f>
        <v>0.79449019607843141</v>
      </c>
      <c r="C2370">
        <f>SUMIFS(user_list!P:P,user_list!F:F,"&lt;="&amp;A2370,user_list!G:G,"&gt;="&amp;A2370)</f>
        <v>2.611764705882353</v>
      </c>
      <c r="D2370">
        <f>SUMIFS(user_list!O:O,user_list!F:F,"&lt;="&amp;A2370,user_list!G:G,"&gt;="&amp;A2370,user_list!I:I,days!G2370)+SUMIFS(user_list!O:O,user_list!F:F,"&lt;="&amp;A2370,user_list!G:G,"&gt;="&amp;A2370,user_list!I:I,days!G2370-1)</f>
        <v>0.47566666666666668</v>
      </c>
      <c r="E2370">
        <f>COUNTIF(user_list!G:G,A2370)</f>
        <v>0</v>
      </c>
      <c r="F2370">
        <f t="shared" ref="F2370:F2433" si="74">MONTH(A2370)</f>
        <v>6</v>
      </c>
      <c r="G2370">
        <f t="shared" ref="G2370:G2433" si="75">YEAR(A2370)</f>
        <v>2021</v>
      </c>
    </row>
    <row r="2371" spans="1:7" x14ac:dyDescent="0.3">
      <c r="A2371" s="52">
        <v>44374</v>
      </c>
      <c r="B2371">
        <f>SUMIFS(user_list!O:O,user_list!F:F,"&lt;="&amp;A2371,user_list!G:G,"&gt;="&amp;A2371)</f>
        <v>0.96401400560224093</v>
      </c>
      <c r="C2371">
        <f>SUMIFS(user_list!P:P,user_list!F:F,"&lt;="&amp;A2371,user_list!G:G,"&gt;="&amp;A2371)</f>
        <v>3.0403361344537818</v>
      </c>
      <c r="D2371">
        <f>SUMIFS(user_list!O:O,user_list!F:F,"&lt;="&amp;A2371,user_list!G:G,"&gt;="&amp;A2371,user_list!I:I,days!G2371)+SUMIFS(user_list!O:O,user_list!F:F,"&lt;="&amp;A2371,user_list!G:G,"&gt;="&amp;A2371,user_list!I:I,days!G2371-1)</f>
        <v>0.6451904761904762</v>
      </c>
      <c r="E2371">
        <f>COUNTIF(user_list!G:G,A2371)</f>
        <v>0</v>
      </c>
      <c r="F2371">
        <f t="shared" si="74"/>
        <v>6</v>
      </c>
      <c r="G2371">
        <f t="shared" si="75"/>
        <v>2021</v>
      </c>
    </row>
    <row r="2372" spans="1:7" x14ac:dyDescent="0.3">
      <c r="A2372" s="52">
        <v>44375</v>
      </c>
      <c r="B2372">
        <f>SUMIFS(user_list!O:O,user_list!F:F,"&lt;="&amp;A2372,user_list!G:G,"&gt;="&amp;A2372)</f>
        <v>1.2306806722689076</v>
      </c>
      <c r="C2372">
        <f>SUMIFS(user_list!P:P,user_list!F:F,"&lt;="&amp;A2372,user_list!G:G,"&gt;="&amp;A2372)</f>
        <v>3.7070028011204483</v>
      </c>
      <c r="D2372">
        <f>SUMIFS(user_list!O:O,user_list!F:F,"&lt;="&amp;A2372,user_list!G:G,"&gt;="&amp;A2372,user_list!I:I,days!G2372)+SUMIFS(user_list!O:O,user_list!F:F,"&lt;="&amp;A2372,user_list!G:G,"&gt;="&amp;A2372,user_list!I:I,days!G2372-1)</f>
        <v>0.91185714285714292</v>
      </c>
      <c r="E2372">
        <f>COUNTIF(user_list!G:G,A2372)</f>
        <v>0</v>
      </c>
      <c r="F2372">
        <f t="shared" si="74"/>
        <v>6</v>
      </c>
      <c r="G2372">
        <f t="shared" si="75"/>
        <v>2021</v>
      </c>
    </row>
    <row r="2373" spans="1:7" x14ac:dyDescent="0.3">
      <c r="A2373" s="52">
        <v>44376</v>
      </c>
      <c r="B2373">
        <f>SUMIFS(user_list!O:O,user_list!F:F,"&lt;="&amp;A2373,user_list!G:G,"&gt;="&amp;A2373)</f>
        <v>2.1035973389355744</v>
      </c>
      <c r="C2373">
        <f>SUMIFS(user_list!P:P,user_list!F:F,"&lt;="&amp;A2373,user_list!G:G,"&gt;="&amp;A2373)</f>
        <v>4.2070028011204483</v>
      </c>
      <c r="D2373">
        <f>SUMIFS(user_list!O:O,user_list!F:F,"&lt;="&amp;A2373,user_list!G:G,"&gt;="&amp;A2373,user_list!I:I,days!G2373)+SUMIFS(user_list!O:O,user_list!F:F,"&lt;="&amp;A2373,user_list!G:G,"&gt;="&amp;A2373,user_list!I:I,days!G2373-1)</f>
        <v>0.91185714285714292</v>
      </c>
      <c r="E2373">
        <f>COUNTIF(user_list!G:G,A2373)</f>
        <v>0</v>
      </c>
      <c r="F2373">
        <f t="shared" si="74"/>
        <v>6</v>
      </c>
      <c r="G2373">
        <f t="shared" si="75"/>
        <v>2021</v>
      </c>
    </row>
    <row r="2374" spans="1:7" x14ac:dyDescent="0.3">
      <c r="A2374" s="52">
        <v>44377</v>
      </c>
      <c r="B2374">
        <f>SUMIFS(user_list!O:O,user_list!F:F,"&lt;="&amp;A2374,user_list!G:G,"&gt;="&amp;A2374)</f>
        <v>2.1035973389355744</v>
      </c>
      <c r="C2374">
        <f>SUMIFS(user_list!P:P,user_list!F:F,"&lt;="&amp;A2374,user_list!G:G,"&gt;="&amp;A2374)</f>
        <v>4.2070028011204483</v>
      </c>
      <c r="D2374">
        <f>SUMIFS(user_list!O:O,user_list!F:F,"&lt;="&amp;A2374,user_list!G:G,"&gt;="&amp;A2374,user_list!I:I,days!G2374)+SUMIFS(user_list!O:O,user_list!F:F,"&lt;="&amp;A2374,user_list!G:G,"&gt;="&amp;A2374,user_list!I:I,days!G2374-1)</f>
        <v>0.91185714285714292</v>
      </c>
      <c r="E2374">
        <f>COUNTIF(user_list!G:G,A2374)</f>
        <v>1</v>
      </c>
      <c r="F2374">
        <f t="shared" si="74"/>
        <v>6</v>
      </c>
      <c r="G2374">
        <f t="shared" si="75"/>
        <v>2021</v>
      </c>
    </row>
    <row r="2375" spans="1:7" x14ac:dyDescent="0.3">
      <c r="A2375" s="52">
        <v>44378</v>
      </c>
      <c r="B2375">
        <f>SUMIFS(user_list!O:O,user_list!F:F,"&lt;="&amp;A2375,user_list!G:G,"&gt;="&amp;A2375)</f>
        <v>1.2306806722689076</v>
      </c>
      <c r="C2375">
        <f>SUMIFS(user_list!P:P,user_list!F:F,"&lt;="&amp;A2375,user_list!G:G,"&gt;="&amp;A2375)</f>
        <v>3.7070028011204483</v>
      </c>
      <c r="D2375">
        <f>SUMIFS(user_list!O:O,user_list!F:F,"&lt;="&amp;A2375,user_list!G:G,"&gt;="&amp;A2375,user_list!I:I,days!G2375)+SUMIFS(user_list!O:O,user_list!F:F,"&lt;="&amp;A2375,user_list!G:G,"&gt;="&amp;A2375,user_list!I:I,days!G2375-1)</f>
        <v>0.91185714285714292</v>
      </c>
      <c r="E2375">
        <f>COUNTIF(user_list!G:G,A2375)</f>
        <v>0</v>
      </c>
      <c r="F2375">
        <f t="shared" si="74"/>
        <v>7</v>
      </c>
      <c r="G2375">
        <f t="shared" si="75"/>
        <v>2021</v>
      </c>
    </row>
    <row r="2376" spans="1:7" x14ac:dyDescent="0.3">
      <c r="A2376" s="52">
        <v>44379</v>
      </c>
      <c r="B2376">
        <f>SUMIFS(user_list!O:O,user_list!F:F,"&lt;="&amp;A2376,user_list!G:G,"&gt;="&amp;A2376)</f>
        <v>1.2306806722689076</v>
      </c>
      <c r="C2376">
        <f>SUMIFS(user_list!P:P,user_list!F:F,"&lt;="&amp;A2376,user_list!G:G,"&gt;="&amp;A2376)</f>
        <v>3.7070028011204483</v>
      </c>
      <c r="D2376">
        <f>SUMIFS(user_list!O:O,user_list!F:F,"&lt;="&amp;A2376,user_list!G:G,"&gt;="&amp;A2376,user_list!I:I,days!G2376)+SUMIFS(user_list!O:O,user_list!F:F,"&lt;="&amp;A2376,user_list!G:G,"&gt;="&amp;A2376,user_list!I:I,days!G2376-1)</f>
        <v>0.91185714285714292</v>
      </c>
      <c r="E2376">
        <f>COUNTIF(user_list!G:G,A2376)</f>
        <v>1</v>
      </c>
      <c r="F2376">
        <f t="shared" si="74"/>
        <v>7</v>
      </c>
      <c r="G2376">
        <f t="shared" si="75"/>
        <v>2021</v>
      </c>
    </row>
    <row r="2377" spans="1:7" x14ac:dyDescent="0.3">
      <c r="A2377" s="52">
        <v>44380</v>
      </c>
      <c r="B2377">
        <f>SUMIFS(user_list!O:O,user_list!F:F,"&lt;="&amp;A2377,user_list!G:G,"&gt;="&amp;A2377)</f>
        <v>0.75501400560224097</v>
      </c>
      <c r="C2377">
        <f>SUMIFS(user_list!P:P,user_list!F:F,"&lt;="&amp;A2377,user_list!G:G,"&gt;="&amp;A2377)</f>
        <v>2.5070028011204482</v>
      </c>
      <c r="D2377">
        <f>SUMIFS(user_list!O:O,user_list!F:F,"&lt;="&amp;A2377,user_list!G:G,"&gt;="&amp;A2377,user_list!I:I,days!G2377)+SUMIFS(user_list!O:O,user_list!F:F,"&lt;="&amp;A2377,user_list!G:G,"&gt;="&amp;A2377,user_list!I:I,days!G2377-1)</f>
        <v>0.43619047619047624</v>
      </c>
      <c r="E2377">
        <f>COUNTIF(user_list!G:G,A2377)</f>
        <v>0</v>
      </c>
      <c r="F2377">
        <f t="shared" si="74"/>
        <v>7</v>
      </c>
      <c r="G2377">
        <f t="shared" si="75"/>
        <v>2021</v>
      </c>
    </row>
    <row r="2378" spans="1:7" x14ac:dyDescent="0.3">
      <c r="A2378" s="52">
        <v>44381</v>
      </c>
      <c r="B2378">
        <f>SUMIFS(user_list!O:O,user_list!F:F,"&lt;="&amp;A2378,user_list!G:G,"&gt;="&amp;A2378)</f>
        <v>0.75501400560224097</v>
      </c>
      <c r="C2378">
        <f>SUMIFS(user_list!P:P,user_list!F:F,"&lt;="&amp;A2378,user_list!G:G,"&gt;="&amp;A2378)</f>
        <v>2.5070028011204482</v>
      </c>
      <c r="D2378">
        <f>SUMIFS(user_list!O:O,user_list!F:F,"&lt;="&amp;A2378,user_list!G:G,"&gt;="&amp;A2378,user_list!I:I,days!G2378)+SUMIFS(user_list!O:O,user_list!F:F,"&lt;="&amp;A2378,user_list!G:G,"&gt;="&amp;A2378,user_list!I:I,days!G2378-1)</f>
        <v>0.43619047619047624</v>
      </c>
      <c r="E2378">
        <f>COUNTIF(user_list!G:G,A2378)</f>
        <v>1</v>
      </c>
      <c r="F2378">
        <f t="shared" si="74"/>
        <v>7</v>
      </c>
      <c r="G2378">
        <f t="shared" si="75"/>
        <v>2021</v>
      </c>
    </row>
    <row r="2379" spans="1:7" x14ac:dyDescent="0.3">
      <c r="A2379" s="52">
        <v>44382</v>
      </c>
      <c r="B2379">
        <f>SUMIFS(user_list!O:O,user_list!F:F,"&lt;="&amp;A2379,user_list!G:G,"&gt;="&amp;A2379)</f>
        <v>0.70795518207282926</v>
      </c>
      <c r="C2379">
        <f>SUMIFS(user_list!P:P,user_list!F:F,"&lt;="&amp;A2379,user_list!G:G,"&gt;="&amp;A2379)</f>
        <v>1.8011204481792715</v>
      </c>
      <c r="D2379">
        <f>SUMIFS(user_list!O:O,user_list!F:F,"&lt;="&amp;A2379,user_list!G:G,"&gt;="&amp;A2379,user_list!I:I,days!G2379)+SUMIFS(user_list!O:O,user_list!F:F,"&lt;="&amp;A2379,user_list!G:G,"&gt;="&amp;A2379,user_list!I:I,days!G2379-1)</f>
        <v>0.43619047619047624</v>
      </c>
      <c r="E2379">
        <f>COUNTIF(user_list!G:G,A2379)</f>
        <v>1</v>
      </c>
      <c r="F2379">
        <f t="shared" si="74"/>
        <v>7</v>
      </c>
      <c r="G2379">
        <f t="shared" si="75"/>
        <v>2021</v>
      </c>
    </row>
    <row r="2380" spans="1:7" x14ac:dyDescent="0.3">
      <c r="A2380" s="52">
        <v>44383</v>
      </c>
      <c r="B2380">
        <f>SUMIFS(user_list!O:O,user_list!F:F,"&lt;="&amp;A2380,user_list!G:G,"&gt;="&amp;A2380)</f>
        <v>1.0951851851851853</v>
      </c>
      <c r="C2380">
        <f>SUMIFS(user_list!P:P,user_list!F:F,"&lt;="&amp;A2380,user_list!G:G,"&gt;="&amp;A2380)</f>
        <v>3.1011904761904758</v>
      </c>
      <c r="D2380">
        <f>SUMIFS(user_list!O:O,user_list!F:F,"&lt;="&amp;A2380,user_list!G:G,"&gt;="&amp;A2380,user_list!I:I,days!G2380)+SUMIFS(user_list!O:O,user_list!F:F,"&lt;="&amp;A2380,user_list!G:G,"&gt;="&amp;A2380,user_list!I:I,days!G2380-1)</f>
        <v>1.0951851851851853</v>
      </c>
      <c r="E2380">
        <f>COUNTIF(user_list!G:G,A2380)</f>
        <v>0</v>
      </c>
      <c r="F2380">
        <f t="shared" si="74"/>
        <v>7</v>
      </c>
      <c r="G2380">
        <f t="shared" si="75"/>
        <v>2021</v>
      </c>
    </row>
    <row r="2381" spans="1:7" x14ac:dyDescent="0.3">
      <c r="A2381" s="52">
        <v>44384</v>
      </c>
      <c r="B2381">
        <f>SUMIFS(user_list!O:O,user_list!F:F,"&lt;="&amp;A2381,user_list!G:G,"&gt;="&amp;A2381)</f>
        <v>1.0951851851851853</v>
      </c>
      <c r="C2381">
        <f>SUMIFS(user_list!P:P,user_list!F:F,"&lt;="&amp;A2381,user_list!G:G,"&gt;="&amp;A2381)</f>
        <v>3.1011904761904758</v>
      </c>
      <c r="D2381">
        <f>SUMIFS(user_list!O:O,user_list!F:F,"&lt;="&amp;A2381,user_list!G:G,"&gt;="&amp;A2381,user_list!I:I,days!G2381)+SUMIFS(user_list!O:O,user_list!F:F,"&lt;="&amp;A2381,user_list!G:G,"&gt;="&amp;A2381,user_list!I:I,days!G2381-1)</f>
        <v>1.0951851851851853</v>
      </c>
      <c r="E2381">
        <f>COUNTIF(user_list!G:G,A2381)</f>
        <v>0</v>
      </c>
      <c r="F2381">
        <f t="shared" si="74"/>
        <v>7</v>
      </c>
      <c r="G2381">
        <f t="shared" si="75"/>
        <v>2021</v>
      </c>
    </row>
    <row r="2382" spans="1:7" x14ac:dyDescent="0.3">
      <c r="A2382" s="52">
        <v>44385</v>
      </c>
      <c r="B2382">
        <f>SUMIFS(user_list!O:O,user_list!F:F,"&lt;="&amp;A2382,user_list!G:G,"&gt;="&amp;A2382)</f>
        <v>1.0951851851851853</v>
      </c>
      <c r="C2382">
        <f>SUMIFS(user_list!P:P,user_list!F:F,"&lt;="&amp;A2382,user_list!G:G,"&gt;="&amp;A2382)</f>
        <v>3.1011904761904758</v>
      </c>
      <c r="D2382">
        <f>SUMIFS(user_list!O:O,user_list!F:F,"&lt;="&amp;A2382,user_list!G:G,"&gt;="&amp;A2382,user_list!I:I,days!G2382)+SUMIFS(user_list!O:O,user_list!F:F,"&lt;="&amp;A2382,user_list!G:G,"&gt;="&amp;A2382,user_list!I:I,days!G2382-1)</f>
        <v>1.0951851851851853</v>
      </c>
      <c r="E2382">
        <f>COUNTIF(user_list!G:G,A2382)</f>
        <v>0</v>
      </c>
      <c r="F2382">
        <f t="shared" si="74"/>
        <v>7</v>
      </c>
      <c r="G2382">
        <f t="shared" si="75"/>
        <v>2021</v>
      </c>
    </row>
    <row r="2383" spans="1:7" x14ac:dyDescent="0.3">
      <c r="A2383" s="52">
        <v>44386</v>
      </c>
      <c r="B2383">
        <f>SUMIFS(user_list!O:O,user_list!F:F,"&lt;="&amp;A2383,user_list!G:G,"&gt;="&amp;A2383)</f>
        <v>1.0951851851851853</v>
      </c>
      <c r="C2383">
        <f>SUMIFS(user_list!P:P,user_list!F:F,"&lt;="&amp;A2383,user_list!G:G,"&gt;="&amp;A2383)</f>
        <v>3.1011904761904758</v>
      </c>
      <c r="D2383">
        <f>SUMIFS(user_list!O:O,user_list!F:F,"&lt;="&amp;A2383,user_list!G:G,"&gt;="&amp;A2383,user_list!I:I,days!G2383)+SUMIFS(user_list!O:O,user_list!F:F,"&lt;="&amp;A2383,user_list!G:G,"&gt;="&amp;A2383,user_list!I:I,days!G2383-1)</f>
        <v>1.0951851851851853</v>
      </c>
      <c r="E2383">
        <f>COUNTIF(user_list!G:G,A2383)</f>
        <v>0</v>
      </c>
      <c r="F2383">
        <f t="shared" si="74"/>
        <v>7</v>
      </c>
      <c r="G2383">
        <f t="shared" si="75"/>
        <v>2021</v>
      </c>
    </row>
    <row r="2384" spans="1:7" x14ac:dyDescent="0.3">
      <c r="A2384" s="52">
        <v>44387</v>
      </c>
      <c r="B2384">
        <f>SUMIFS(user_list!O:O,user_list!F:F,"&lt;="&amp;A2384,user_list!G:G,"&gt;="&amp;A2384)</f>
        <v>1.0951851851851853</v>
      </c>
      <c r="C2384">
        <f>SUMIFS(user_list!P:P,user_list!F:F,"&lt;="&amp;A2384,user_list!G:G,"&gt;="&amp;A2384)</f>
        <v>3.1011904761904758</v>
      </c>
      <c r="D2384">
        <f>SUMIFS(user_list!O:O,user_list!F:F,"&lt;="&amp;A2384,user_list!G:G,"&gt;="&amp;A2384,user_list!I:I,days!G2384)+SUMIFS(user_list!O:O,user_list!F:F,"&lt;="&amp;A2384,user_list!G:G,"&gt;="&amp;A2384,user_list!I:I,days!G2384-1)</f>
        <v>1.0951851851851853</v>
      </c>
      <c r="E2384">
        <f>COUNTIF(user_list!G:G,A2384)</f>
        <v>0</v>
      </c>
      <c r="F2384">
        <f t="shared" si="74"/>
        <v>7</v>
      </c>
      <c r="G2384">
        <f t="shared" si="75"/>
        <v>2021</v>
      </c>
    </row>
    <row r="2385" spans="1:7" x14ac:dyDescent="0.3">
      <c r="A2385" s="52">
        <v>44388</v>
      </c>
      <c r="B2385">
        <f>SUMIFS(user_list!O:O,user_list!F:F,"&lt;="&amp;A2385,user_list!G:G,"&gt;="&amp;A2385)</f>
        <v>1.0951851851851853</v>
      </c>
      <c r="C2385">
        <f>SUMIFS(user_list!P:P,user_list!F:F,"&lt;="&amp;A2385,user_list!G:G,"&gt;="&amp;A2385)</f>
        <v>3.1011904761904758</v>
      </c>
      <c r="D2385">
        <f>SUMIFS(user_list!O:O,user_list!F:F,"&lt;="&amp;A2385,user_list!G:G,"&gt;="&amp;A2385,user_list!I:I,days!G2385)+SUMIFS(user_list!O:O,user_list!F:F,"&lt;="&amp;A2385,user_list!G:G,"&gt;="&amp;A2385,user_list!I:I,days!G2385-1)</f>
        <v>1.0951851851851853</v>
      </c>
      <c r="E2385">
        <f>COUNTIF(user_list!G:G,A2385)</f>
        <v>0</v>
      </c>
      <c r="F2385">
        <f t="shared" si="74"/>
        <v>7</v>
      </c>
      <c r="G2385">
        <f t="shared" si="75"/>
        <v>2021</v>
      </c>
    </row>
    <row r="2386" spans="1:7" x14ac:dyDescent="0.3">
      <c r="A2386" s="52">
        <v>44389</v>
      </c>
      <c r="B2386">
        <f>SUMIFS(user_list!O:O,user_list!F:F,"&lt;="&amp;A2386,user_list!G:G,"&gt;="&amp;A2386)</f>
        <v>1.0951851851851853</v>
      </c>
      <c r="C2386">
        <f>SUMIFS(user_list!P:P,user_list!F:F,"&lt;="&amp;A2386,user_list!G:G,"&gt;="&amp;A2386)</f>
        <v>3.1011904761904758</v>
      </c>
      <c r="D2386">
        <f>SUMIFS(user_list!O:O,user_list!F:F,"&lt;="&amp;A2386,user_list!G:G,"&gt;="&amp;A2386,user_list!I:I,days!G2386)+SUMIFS(user_list!O:O,user_list!F:F,"&lt;="&amp;A2386,user_list!G:G,"&gt;="&amp;A2386,user_list!I:I,days!G2386-1)</f>
        <v>1.0951851851851853</v>
      </c>
      <c r="E2386">
        <f>COUNTIF(user_list!G:G,A2386)</f>
        <v>0</v>
      </c>
      <c r="F2386">
        <f t="shared" si="74"/>
        <v>7</v>
      </c>
      <c r="G2386">
        <f t="shared" si="75"/>
        <v>2021</v>
      </c>
    </row>
    <row r="2387" spans="1:7" x14ac:dyDescent="0.3">
      <c r="A2387" s="52">
        <v>44390</v>
      </c>
      <c r="B2387">
        <f>SUMIFS(user_list!O:O,user_list!F:F,"&lt;="&amp;A2387,user_list!G:G,"&gt;="&amp;A2387)</f>
        <v>1.0951851851851853</v>
      </c>
      <c r="C2387">
        <f>SUMIFS(user_list!P:P,user_list!F:F,"&lt;="&amp;A2387,user_list!G:G,"&gt;="&amp;A2387)</f>
        <v>3.1011904761904758</v>
      </c>
      <c r="D2387">
        <f>SUMIFS(user_list!O:O,user_list!F:F,"&lt;="&amp;A2387,user_list!G:G,"&gt;="&amp;A2387,user_list!I:I,days!G2387)+SUMIFS(user_list!O:O,user_list!F:F,"&lt;="&amp;A2387,user_list!G:G,"&gt;="&amp;A2387,user_list!I:I,days!G2387-1)</f>
        <v>1.0951851851851853</v>
      </c>
      <c r="E2387">
        <f>COUNTIF(user_list!G:G,A2387)</f>
        <v>1</v>
      </c>
      <c r="F2387">
        <f t="shared" si="74"/>
        <v>7</v>
      </c>
      <c r="G2387">
        <f t="shared" si="75"/>
        <v>2021</v>
      </c>
    </row>
    <row r="2388" spans="1:7" x14ac:dyDescent="0.3">
      <c r="A2388" s="52">
        <v>44391</v>
      </c>
      <c r="B2388">
        <f>SUMIFS(user_list!O:O,user_list!F:F,"&lt;="&amp;A2388,user_list!G:G,"&gt;="&amp;A2388)</f>
        <v>0.44518518518518524</v>
      </c>
      <c r="C2388">
        <f>SUMIFS(user_list!P:P,user_list!F:F,"&lt;="&amp;A2388,user_list!G:G,"&gt;="&amp;A2388)</f>
        <v>1.4761904761904758</v>
      </c>
      <c r="D2388">
        <f>SUMIFS(user_list!O:O,user_list!F:F,"&lt;="&amp;A2388,user_list!G:G,"&gt;="&amp;A2388,user_list!I:I,days!G2388)+SUMIFS(user_list!O:O,user_list!F:F,"&lt;="&amp;A2388,user_list!G:G,"&gt;="&amp;A2388,user_list!I:I,days!G2388-1)</f>
        <v>0.44518518518518524</v>
      </c>
      <c r="E2388">
        <f>COUNTIF(user_list!G:G,A2388)</f>
        <v>0</v>
      </c>
      <c r="F2388">
        <f t="shared" si="74"/>
        <v>7</v>
      </c>
      <c r="G2388">
        <f t="shared" si="75"/>
        <v>2021</v>
      </c>
    </row>
    <row r="2389" spans="1:7" x14ac:dyDescent="0.3">
      <c r="A2389" s="52">
        <v>44392</v>
      </c>
      <c r="B2389">
        <f>SUMIFS(user_list!O:O,user_list!F:F,"&lt;="&amp;A2389,user_list!G:G,"&gt;="&amp;A2389)</f>
        <v>0.44518518518518524</v>
      </c>
      <c r="C2389">
        <f>SUMIFS(user_list!P:P,user_list!F:F,"&lt;="&amp;A2389,user_list!G:G,"&gt;="&amp;A2389)</f>
        <v>1.4761904761904758</v>
      </c>
      <c r="D2389">
        <f>SUMIFS(user_list!O:O,user_list!F:F,"&lt;="&amp;A2389,user_list!G:G,"&gt;="&amp;A2389,user_list!I:I,days!G2389)+SUMIFS(user_list!O:O,user_list!F:F,"&lt;="&amp;A2389,user_list!G:G,"&gt;="&amp;A2389,user_list!I:I,days!G2389-1)</f>
        <v>0.44518518518518524</v>
      </c>
      <c r="E2389">
        <f>COUNTIF(user_list!G:G,A2389)</f>
        <v>1</v>
      </c>
      <c r="F2389">
        <f t="shared" si="74"/>
        <v>7</v>
      </c>
      <c r="G2389">
        <f t="shared" si="75"/>
        <v>2021</v>
      </c>
    </row>
    <row r="2390" spans="1:7" x14ac:dyDescent="0.3">
      <c r="A2390" s="52">
        <v>44393</v>
      </c>
      <c r="B2390">
        <f>SUMIFS(user_list!O:O,user_list!F:F,"&lt;="&amp;A2390,user_list!G:G,"&gt;="&amp;A2390)</f>
        <v>1.2394708994708994</v>
      </c>
      <c r="C2390">
        <f>SUMIFS(user_list!P:P,user_list!F:F,"&lt;="&amp;A2390,user_list!G:G,"&gt;="&amp;A2390)</f>
        <v>4.9238095238095232</v>
      </c>
      <c r="D2390">
        <f>SUMIFS(user_list!O:O,user_list!F:F,"&lt;="&amp;A2390,user_list!G:G,"&gt;="&amp;A2390,user_list!I:I,days!G2390)+SUMIFS(user_list!O:O,user_list!F:F,"&lt;="&amp;A2390,user_list!G:G,"&gt;="&amp;A2390,user_list!I:I,days!G2390-1)</f>
        <v>1.2394708994708994</v>
      </c>
      <c r="E2390">
        <f>COUNTIF(user_list!G:G,A2390)</f>
        <v>0</v>
      </c>
      <c r="F2390">
        <f t="shared" si="74"/>
        <v>7</v>
      </c>
      <c r="G2390">
        <f t="shared" si="75"/>
        <v>2021</v>
      </c>
    </row>
    <row r="2391" spans="1:7" x14ac:dyDescent="0.3">
      <c r="A2391" s="52">
        <v>44394</v>
      </c>
      <c r="B2391">
        <f>SUMIFS(user_list!O:O,user_list!F:F,"&lt;="&amp;A2391,user_list!G:G,"&gt;="&amp;A2391)</f>
        <v>1.2394708994708994</v>
      </c>
      <c r="C2391">
        <f>SUMIFS(user_list!P:P,user_list!F:F,"&lt;="&amp;A2391,user_list!G:G,"&gt;="&amp;A2391)</f>
        <v>4.9238095238095232</v>
      </c>
      <c r="D2391">
        <f>SUMIFS(user_list!O:O,user_list!F:F,"&lt;="&amp;A2391,user_list!G:G,"&gt;="&amp;A2391,user_list!I:I,days!G2391)+SUMIFS(user_list!O:O,user_list!F:F,"&lt;="&amp;A2391,user_list!G:G,"&gt;="&amp;A2391,user_list!I:I,days!G2391-1)</f>
        <v>1.2394708994708994</v>
      </c>
      <c r="E2391">
        <f>COUNTIF(user_list!G:G,A2391)</f>
        <v>0</v>
      </c>
      <c r="F2391">
        <f t="shared" si="74"/>
        <v>7</v>
      </c>
      <c r="G2391">
        <f t="shared" si="75"/>
        <v>2021</v>
      </c>
    </row>
    <row r="2392" spans="1:7" x14ac:dyDescent="0.3">
      <c r="A2392" s="52">
        <v>44395</v>
      </c>
      <c r="B2392">
        <f>SUMIFS(user_list!O:O,user_list!F:F,"&lt;="&amp;A2392,user_list!G:G,"&gt;="&amp;A2392)</f>
        <v>1.2394708994708994</v>
      </c>
      <c r="C2392">
        <f>SUMIFS(user_list!P:P,user_list!F:F,"&lt;="&amp;A2392,user_list!G:G,"&gt;="&amp;A2392)</f>
        <v>4.9238095238095232</v>
      </c>
      <c r="D2392">
        <f>SUMIFS(user_list!O:O,user_list!F:F,"&lt;="&amp;A2392,user_list!G:G,"&gt;="&amp;A2392,user_list!I:I,days!G2392)+SUMIFS(user_list!O:O,user_list!F:F,"&lt;="&amp;A2392,user_list!G:G,"&gt;="&amp;A2392,user_list!I:I,days!G2392-1)</f>
        <v>1.2394708994708994</v>
      </c>
      <c r="E2392">
        <f>COUNTIF(user_list!G:G,A2392)</f>
        <v>0</v>
      </c>
      <c r="F2392">
        <f t="shared" si="74"/>
        <v>7</v>
      </c>
      <c r="G2392">
        <f t="shared" si="75"/>
        <v>2021</v>
      </c>
    </row>
    <row r="2393" spans="1:7" x14ac:dyDescent="0.3">
      <c r="A2393" s="52">
        <v>44396</v>
      </c>
      <c r="B2393">
        <f>SUMIFS(user_list!O:O,user_list!F:F,"&lt;="&amp;A2393,user_list!G:G,"&gt;="&amp;A2393)</f>
        <v>1.2394708994708994</v>
      </c>
      <c r="C2393">
        <f>SUMIFS(user_list!P:P,user_list!F:F,"&lt;="&amp;A2393,user_list!G:G,"&gt;="&amp;A2393)</f>
        <v>4.9238095238095232</v>
      </c>
      <c r="D2393">
        <f>SUMIFS(user_list!O:O,user_list!F:F,"&lt;="&amp;A2393,user_list!G:G,"&gt;="&amp;A2393,user_list!I:I,days!G2393)+SUMIFS(user_list!O:O,user_list!F:F,"&lt;="&amp;A2393,user_list!G:G,"&gt;="&amp;A2393,user_list!I:I,days!G2393-1)</f>
        <v>1.2394708994708994</v>
      </c>
      <c r="E2393">
        <f>COUNTIF(user_list!G:G,A2393)</f>
        <v>0</v>
      </c>
      <c r="F2393">
        <f t="shared" si="74"/>
        <v>7</v>
      </c>
      <c r="G2393">
        <f t="shared" si="75"/>
        <v>2021</v>
      </c>
    </row>
    <row r="2394" spans="1:7" x14ac:dyDescent="0.3">
      <c r="A2394" s="52">
        <v>44397</v>
      </c>
      <c r="B2394">
        <f>SUMIFS(user_list!O:O,user_list!F:F,"&lt;="&amp;A2394,user_list!G:G,"&gt;="&amp;A2394)</f>
        <v>1.2394708994708994</v>
      </c>
      <c r="C2394">
        <f>SUMIFS(user_list!P:P,user_list!F:F,"&lt;="&amp;A2394,user_list!G:G,"&gt;="&amp;A2394)</f>
        <v>4.9238095238095232</v>
      </c>
      <c r="D2394">
        <f>SUMIFS(user_list!O:O,user_list!F:F,"&lt;="&amp;A2394,user_list!G:G,"&gt;="&amp;A2394,user_list!I:I,days!G2394)+SUMIFS(user_list!O:O,user_list!F:F,"&lt;="&amp;A2394,user_list!G:G,"&gt;="&amp;A2394,user_list!I:I,days!G2394-1)</f>
        <v>1.2394708994708994</v>
      </c>
      <c r="E2394">
        <f>COUNTIF(user_list!G:G,A2394)</f>
        <v>1</v>
      </c>
      <c r="F2394">
        <f t="shared" si="74"/>
        <v>7</v>
      </c>
      <c r="G2394">
        <f t="shared" si="75"/>
        <v>2021</v>
      </c>
    </row>
    <row r="2395" spans="1:7" x14ac:dyDescent="0.3">
      <c r="A2395" s="52">
        <v>44398</v>
      </c>
      <c r="B2395">
        <f>SUMIFS(user_list!O:O,user_list!F:F,"&lt;="&amp;A2395,user_list!G:G,"&gt;="&amp;A2395)</f>
        <v>1.4620634920634918</v>
      </c>
      <c r="C2395">
        <f>SUMIFS(user_list!P:P,user_list!F:F,"&lt;="&amp;A2395,user_list!G:G,"&gt;="&amp;A2395)</f>
        <v>4.1904761904761898</v>
      </c>
      <c r="D2395">
        <f>SUMIFS(user_list!O:O,user_list!F:F,"&lt;="&amp;A2395,user_list!G:G,"&gt;="&amp;A2395,user_list!I:I,days!G2395)+SUMIFS(user_list!O:O,user_list!F:F,"&lt;="&amp;A2395,user_list!G:G,"&gt;="&amp;A2395,user_list!I:I,days!G2395-1)</f>
        <v>1.4620634920634918</v>
      </c>
      <c r="E2395">
        <f>COUNTIF(user_list!G:G,A2395)</f>
        <v>1</v>
      </c>
      <c r="F2395">
        <f t="shared" si="74"/>
        <v>7</v>
      </c>
      <c r="G2395">
        <f t="shared" si="75"/>
        <v>2021</v>
      </c>
    </row>
    <row r="2396" spans="1:7" x14ac:dyDescent="0.3">
      <c r="A2396" s="52">
        <v>44399</v>
      </c>
      <c r="B2396">
        <f>SUMIFS(user_list!O:O,user_list!F:F,"&lt;="&amp;A2396,user_list!G:G,"&gt;="&amp;A2396)</f>
        <v>0.56206349206349215</v>
      </c>
      <c r="C2396">
        <f>SUMIFS(user_list!P:P,user_list!F:F,"&lt;="&amp;A2396,user_list!G:G,"&gt;="&amp;A2396)</f>
        <v>3.1904761904761898</v>
      </c>
      <c r="D2396">
        <f>SUMIFS(user_list!O:O,user_list!F:F,"&lt;="&amp;A2396,user_list!G:G,"&gt;="&amp;A2396,user_list!I:I,days!G2396)+SUMIFS(user_list!O:O,user_list!F:F,"&lt;="&amp;A2396,user_list!G:G,"&gt;="&amp;A2396,user_list!I:I,days!G2396-1)</f>
        <v>0.56206349206349215</v>
      </c>
      <c r="E2396">
        <f>COUNTIF(user_list!G:G,A2396)</f>
        <v>1</v>
      </c>
      <c r="F2396">
        <f t="shared" si="74"/>
        <v>7</v>
      </c>
      <c r="G2396">
        <f t="shared" si="75"/>
        <v>2021</v>
      </c>
    </row>
    <row r="2397" spans="1:7" x14ac:dyDescent="0.3">
      <c r="A2397" s="52">
        <v>44400</v>
      </c>
      <c r="B2397">
        <f>SUMIFS(user_list!O:O,user_list!F:F,"&lt;="&amp;A2397,user_list!G:G,"&gt;="&amp;A2397)</f>
        <v>0.44777777777777783</v>
      </c>
      <c r="C2397">
        <f>SUMIFS(user_list!P:P,user_list!F:F,"&lt;="&amp;A2397,user_list!G:G,"&gt;="&amp;A2397)</f>
        <v>1.4761904761904758</v>
      </c>
      <c r="D2397">
        <f>SUMIFS(user_list!O:O,user_list!F:F,"&lt;="&amp;A2397,user_list!G:G,"&gt;="&amp;A2397,user_list!I:I,days!G2397)+SUMIFS(user_list!O:O,user_list!F:F,"&lt;="&amp;A2397,user_list!G:G,"&gt;="&amp;A2397,user_list!I:I,days!G2397-1)</f>
        <v>0.44777777777777783</v>
      </c>
      <c r="E2397">
        <f>COUNTIF(user_list!G:G,A2397)</f>
        <v>0</v>
      </c>
      <c r="F2397">
        <f t="shared" si="74"/>
        <v>7</v>
      </c>
      <c r="G2397">
        <f t="shared" si="75"/>
        <v>2021</v>
      </c>
    </row>
    <row r="2398" spans="1:7" x14ac:dyDescent="0.3">
      <c r="A2398" s="52">
        <v>44401</v>
      </c>
      <c r="B2398">
        <f>SUMIFS(user_list!O:O,user_list!F:F,"&lt;="&amp;A2398,user_list!G:G,"&gt;="&amp;A2398)</f>
        <v>0.44777777777777783</v>
      </c>
      <c r="C2398">
        <f>SUMIFS(user_list!P:P,user_list!F:F,"&lt;="&amp;A2398,user_list!G:G,"&gt;="&amp;A2398)</f>
        <v>1.4761904761904758</v>
      </c>
      <c r="D2398">
        <f>SUMIFS(user_list!O:O,user_list!F:F,"&lt;="&amp;A2398,user_list!G:G,"&gt;="&amp;A2398,user_list!I:I,days!G2398)+SUMIFS(user_list!O:O,user_list!F:F,"&lt;="&amp;A2398,user_list!G:G,"&gt;="&amp;A2398,user_list!I:I,days!G2398-1)</f>
        <v>0.44777777777777783</v>
      </c>
      <c r="E2398">
        <f>COUNTIF(user_list!G:G,A2398)</f>
        <v>1</v>
      </c>
      <c r="F2398">
        <f t="shared" si="74"/>
        <v>7</v>
      </c>
      <c r="G2398">
        <f t="shared" si="75"/>
        <v>2021</v>
      </c>
    </row>
    <row r="2399" spans="1:7" x14ac:dyDescent="0.3">
      <c r="A2399" s="52">
        <v>44402</v>
      </c>
      <c r="B2399">
        <f>SUMIFS(user_list!O:O,user_list!F:F,"&lt;="&amp;A2399,user_list!G:G,"&gt;="&amp;A2399)</f>
        <v>0.27825396825396831</v>
      </c>
      <c r="C2399">
        <f>SUMIFS(user_list!P:P,user_list!F:F,"&lt;="&amp;A2399,user_list!G:G,"&gt;="&amp;A2399)</f>
        <v>1.0476190476190474</v>
      </c>
      <c r="D2399">
        <f>SUMIFS(user_list!O:O,user_list!F:F,"&lt;="&amp;A2399,user_list!G:G,"&gt;="&amp;A2399,user_list!I:I,days!G2399)+SUMIFS(user_list!O:O,user_list!F:F,"&lt;="&amp;A2399,user_list!G:G,"&gt;="&amp;A2399,user_list!I:I,days!G2399-1)</f>
        <v>0.27825396825396831</v>
      </c>
      <c r="E2399">
        <f>COUNTIF(user_list!G:G,A2399)</f>
        <v>0</v>
      </c>
      <c r="F2399">
        <f t="shared" si="74"/>
        <v>7</v>
      </c>
      <c r="G2399">
        <f t="shared" si="75"/>
        <v>2021</v>
      </c>
    </row>
    <row r="2400" spans="1:7" x14ac:dyDescent="0.3">
      <c r="A2400" s="52">
        <v>44403</v>
      </c>
      <c r="B2400">
        <f>SUMIFS(user_list!O:O,user_list!F:F,"&lt;="&amp;A2400,user_list!G:G,"&gt;="&amp;A2400)</f>
        <v>0.27825396825396831</v>
      </c>
      <c r="C2400">
        <f>SUMIFS(user_list!P:P,user_list!F:F,"&lt;="&amp;A2400,user_list!G:G,"&gt;="&amp;A2400)</f>
        <v>1.0476190476190474</v>
      </c>
      <c r="D2400">
        <f>SUMIFS(user_list!O:O,user_list!F:F,"&lt;="&amp;A2400,user_list!G:G,"&gt;="&amp;A2400,user_list!I:I,days!G2400)+SUMIFS(user_list!O:O,user_list!F:F,"&lt;="&amp;A2400,user_list!G:G,"&gt;="&amp;A2400,user_list!I:I,days!G2400-1)</f>
        <v>0.27825396825396831</v>
      </c>
      <c r="E2400">
        <f>COUNTIF(user_list!G:G,A2400)</f>
        <v>0</v>
      </c>
      <c r="F2400">
        <f t="shared" si="74"/>
        <v>7</v>
      </c>
      <c r="G2400">
        <f t="shared" si="75"/>
        <v>2021</v>
      </c>
    </row>
    <row r="2401" spans="1:7" x14ac:dyDescent="0.3">
      <c r="A2401" s="52">
        <v>44404</v>
      </c>
      <c r="B2401">
        <f>SUMIFS(user_list!O:O,user_list!F:F,"&lt;="&amp;A2401,user_list!G:G,"&gt;="&amp;A2401)</f>
        <v>0.27825396825396831</v>
      </c>
      <c r="C2401">
        <f>SUMIFS(user_list!P:P,user_list!F:F,"&lt;="&amp;A2401,user_list!G:G,"&gt;="&amp;A2401)</f>
        <v>1.0476190476190474</v>
      </c>
      <c r="D2401">
        <f>SUMIFS(user_list!O:O,user_list!F:F,"&lt;="&amp;A2401,user_list!G:G,"&gt;="&amp;A2401,user_list!I:I,days!G2401)+SUMIFS(user_list!O:O,user_list!F:F,"&lt;="&amp;A2401,user_list!G:G,"&gt;="&amp;A2401,user_list!I:I,days!G2401-1)</f>
        <v>0.27825396825396831</v>
      </c>
      <c r="E2401">
        <f>COUNTIF(user_list!G:G,A2401)</f>
        <v>0</v>
      </c>
      <c r="F2401">
        <f t="shared" si="74"/>
        <v>7</v>
      </c>
      <c r="G2401">
        <f t="shared" si="75"/>
        <v>2021</v>
      </c>
    </row>
    <row r="2402" spans="1:7" x14ac:dyDescent="0.3">
      <c r="A2402" s="52">
        <v>44405</v>
      </c>
      <c r="B2402">
        <f>SUMIFS(user_list!O:O,user_list!F:F,"&lt;="&amp;A2402,user_list!G:G,"&gt;="&amp;A2402)</f>
        <v>0.27825396825396831</v>
      </c>
      <c r="C2402">
        <f>SUMIFS(user_list!P:P,user_list!F:F,"&lt;="&amp;A2402,user_list!G:G,"&gt;="&amp;A2402)</f>
        <v>1.0476190476190474</v>
      </c>
      <c r="D2402">
        <f>SUMIFS(user_list!O:O,user_list!F:F,"&lt;="&amp;A2402,user_list!G:G,"&gt;="&amp;A2402,user_list!I:I,days!G2402)+SUMIFS(user_list!O:O,user_list!F:F,"&lt;="&amp;A2402,user_list!G:G,"&gt;="&amp;A2402,user_list!I:I,days!G2402-1)</f>
        <v>0.27825396825396831</v>
      </c>
      <c r="E2402">
        <f>COUNTIF(user_list!G:G,A2402)</f>
        <v>0</v>
      </c>
      <c r="F2402">
        <f t="shared" si="74"/>
        <v>7</v>
      </c>
      <c r="G2402">
        <f t="shared" si="75"/>
        <v>2021</v>
      </c>
    </row>
    <row r="2403" spans="1:7" x14ac:dyDescent="0.3">
      <c r="A2403" s="52">
        <v>44406</v>
      </c>
      <c r="B2403">
        <f>SUMIFS(user_list!O:O,user_list!F:F,"&lt;="&amp;A2403,user_list!G:G,"&gt;="&amp;A2403)</f>
        <v>0.27825396825396831</v>
      </c>
      <c r="C2403">
        <f>SUMIFS(user_list!P:P,user_list!F:F,"&lt;="&amp;A2403,user_list!G:G,"&gt;="&amp;A2403)</f>
        <v>1.0476190476190474</v>
      </c>
      <c r="D2403">
        <f>SUMIFS(user_list!O:O,user_list!F:F,"&lt;="&amp;A2403,user_list!G:G,"&gt;="&amp;A2403,user_list!I:I,days!G2403)+SUMIFS(user_list!O:O,user_list!F:F,"&lt;="&amp;A2403,user_list!G:G,"&gt;="&amp;A2403,user_list!I:I,days!G2403-1)</f>
        <v>0.27825396825396831</v>
      </c>
      <c r="E2403">
        <f>COUNTIF(user_list!G:G,A2403)</f>
        <v>0</v>
      </c>
      <c r="F2403">
        <f t="shared" si="74"/>
        <v>7</v>
      </c>
      <c r="G2403">
        <f t="shared" si="75"/>
        <v>2021</v>
      </c>
    </row>
    <row r="2404" spans="1:7" x14ac:dyDescent="0.3">
      <c r="A2404" s="52">
        <v>44407</v>
      </c>
      <c r="B2404">
        <f>SUMIFS(user_list!O:O,user_list!F:F,"&lt;="&amp;A2404,user_list!G:G,"&gt;="&amp;A2404)</f>
        <v>0.27825396825396831</v>
      </c>
      <c r="C2404">
        <f>SUMIFS(user_list!P:P,user_list!F:F,"&lt;="&amp;A2404,user_list!G:G,"&gt;="&amp;A2404)</f>
        <v>1.0476190476190474</v>
      </c>
      <c r="D2404">
        <f>SUMIFS(user_list!O:O,user_list!F:F,"&lt;="&amp;A2404,user_list!G:G,"&gt;="&amp;A2404,user_list!I:I,days!G2404)+SUMIFS(user_list!O:O,user_list!F:F,"&lt;="&amp;A2404,user_list!G:G,"&gt;="&amp;A2404,user_list!I:I,days!G2404-1)</f>
        <v>0.27825396825396831</v>
      </c>
      <c r="E2404">
        <f>COUNTIF(user_list!G:G,A2404)</f>
        <v>0</v>
      </c>
      <c r="F2404">
        <f t="shared" si="74"/>
        <v>7</v>
      </c>
      <c r="G2404">
        <f t="shared" si="75"/>
        <v>2021</v>
      </c>
    </row>
    <row r="2405" spans="1:7" x14ac:dyDescent="0.3">
      <c r="A2405" s="52">
        <v>44408</v>
      </c>
      <c r="B2405">
        <f>SUMIFS(user_list!O:O,user_list!F:F,"&lt;="&amp;A2405,user_list!G:G,"&gt;="&amp;A2405)</f>
        <v>0.27825396825396831</v>
      </c>
      <c r="C2405">
        <f>SUMIFS(user_list!P:P,user_list!F:F,"&lt;="&amp;A2405,user_list!G:G,"&gt;="&amp;A2405)</f>
        <v>1.0476190476190474</v>
      </c>
      <c r="D2405">
        <f>SUMIFS(user_list!O:O,user_list!F:F,"&lt;="&amp;A2405,user_list!G:G,"&gt;="&amp;A2405,user_list!I:I,days!G2405)+SUMIFS(user_list!O:O,user_list!F:F,"&lt;="&amp;A2405,user_list!G:G,"&gt;="&amp;A2405,user_list!I:I,days!G2405-1)</f>
        <v>0.27825396825396831</v>
      </c>
      <c r="E2405">
        <f>COUNTIF(user_list!G:G,A2405)</f>
        <v>0</v>
      </c>
      <c r="F2405">
        <f t="shared" si="74"/>
        <v>7</v>
      </c>
      <c r="G2405">
        <f t="shared" si="75"/>
        <v>2021</v>
      </c>
    </row>
    <row r="2406" spans="1:7" x14ac:dyDescent="0.3">
      <c r="A2406" s="52">
        <v>44409</v>
      </c>
      <c r="B2406">
        <f>SUMIFS(user_list!O:O,user_list!F:F,"&lt;="&amp;A2406,user_list!G:G,"&gt;="&amp;A2406)</f>
        <v>0.27825396825396831</v>
      </c>
      <c r="C2406">
        <f>SUMIFS(user_list!P:P,user_list!F:F,"&lt;="&amp;A2406,user_list!G:G,"&gt;="&amp;A2406)</f>
        <v>1.0476190476190474</v>
      </c>
      <c r="D2406">
        <f>SUMIFS(user_list!O:O,user_list!F:F,"&lt;="&amp;A2406,user_list!G:G,"&gt;="&amp;A2406,user_list!I:I,days!G2406)+SUMIFS(user_list!O:O,user_list!F:F,"&lt;="&amp;A2406,user_list!G:G,"&gt;="&amp;A2406,user_list!I:I,days!G2406-1)</f>
        <v>0.27825396825396831</v>
      </c>
      <c r="E2406">
        <f>COUNTIF(user_list!G:G,A2406)</f>
        <v>0</v>
      </c>
      <c r="F2406">
        <f t="shared" si="74"/>
        <v>8</v>
      </c>
      <c r="G2406">
        <f t="shared" si="75"/>
        <v>2021</v>
      </c>
    </row>
    <row r="2407" spans="1:7" x14ac:dyDescent="0.3">
      <c r="A2407" s="52">
        <v>44410</v>
      </c>
      <c r="B2407">
        <f>SUMIFS(user_list!O:O,user_list!F:F,"&lt;="&amp;A2407,user_list!G:G,"&gt;="&amp;A2407)</f>
        <v>2.0260873015873013</v>
      </c>
      <c r="C2407">
        <f>SUMIFS(user_list!P:P,user_list!F:F,"&lt;="&amp;A2407,user_list!G:G,"&gt;="&amp;A2407)</f>
        <v>2.1676190476190476</v>
      </c>
      <c r="D2407">
        <f>SUMIFS(user_list!O:O,user_list!F:F,"&lt;="&amp;A2407,user_list!G:G,"&gt;="&amp;A2407,user_list!I:I,days!G2407)+SUMIFS(user_list!O:O,user_list!F:F,"&lt;="&amp;A2407,user_list!G:G,"&gt;="&amp;A2407,user_list!I:I,days!G2407-1)</f>
        <v>2.0260873015873013</v>
      </c>
      <c r="E2407">
        <f>COUNTIF(user_list!G:G,A2407)</f>
        <v>1</v>
      </c>
      <c r="F2407">
        <f t="shared" si="74"/>
        <v>8</v>
      </c>
      <c r="G2407">
        <f t="shared" si="75"/>
        <v>2021</v>
      </c>
    </row>
    <row r="2408" spans="1:7" x14ac:dyDescent="0.3">
      <c r="A2408" s="52">
        <v>44411</v>
      </c>
      <c r="B2408">
        <f>SUMIFS(user_list!O:O,user_list!F:F,"&lt;="&amp;A2408,user_list!G:G,"&gt;="&amp;A2408)</f>
        <v>0.75803174603174606</v>
      </c>
      <c r="C2408">
        <f>SUMIFS(user_list!P:P,user_list!F:F,"&lt;="&amp;A2408,user_list!G:G,"&gt;="&amp;A2408)</f>
        <v>2.5961904761904764</v>
      </c>
      <c r="D2408">
        <f>SUMIFS(user_list!O:O,user_list!F:F,"&lt;="&amp;A2408,user_list!G:G,"&gt;="&amp;A2408,user_list!I:I,days!G2408)+SUMIFS(user_list!O:O,user_list!F:F,"&lt;="&amp;A2408,user_list!G:G,"&gt;="&amp;A2408,user_list!I:I,days!G2408-1)</f>
        <v>0.75803174603174606</v>
      </c>
      <c r="E2408">
        <f>COUNTIF(user_list!G:G,A2408)</f>
        <v>0</v>
      </c>
      <c r="F2408">
        <f t="shared" si="74"/>
        <v>8</v>
      </c>
      <c r="G2408">
        <f t="shared" si="75"/>
        <v>2021</v>
      </c>
    </row>
    <row r="2409" spans="1:7" x14ac:dyDescent="0.3">
      <c r="A2409" s="52">
        <v>44412</v>
      </c>
      <c r="B2409">
        <f>SUMIFS(user_list!O:O,user_list!F:F,"&lt;="&amp;A2409,user_list!G:G,"&gt;="&amp;A2409)</f>
        <v>0.75803174603174606</v>
      </c>
      <c r="C2409">
        <f>SUMIFS(user_list!P:P,user_list!F:F,"&lt;="&amp;A2409,user_list!G:G,"&gt;="&amp;A2409)</f>
        <v>2.5961904761904764</v>
      </c>
      <c r="D2409">
        <f>SUMIFS(user_list!O:O,user_list!F:F,"&lt;="&amp;A2409,user_list!G:G,"&gt;="&amp;A2409,user_list!I:I,days!G2409)+SUMIFS(user_list!O:O,user_list!F:F,"&lt;="&amp;A2409,user_list!G:G,"&gt;="&amp;A2409,user_list!I:I,days!G2409-1)</f>
        <v>0.75803174603174606</v>
      </c>
      <c r="E2409">
        <f>COUNTIF(user_list!G:G,A2409)</f>
        <v>0</v>
      </c>
      <c r="F2409">
        <f t="shared" si="74"/>
        <v>8</v>
      </c>
      <c r="G2409">
        <f t="shared" si="75"/>
        <v>2021</v>
      </c>
    </row>
    <row r="2410" spans="1:7" x14ac:dyDescent="0.3">
      <c r="A2410" s="52">
        <v>44413</v>
      </c>
      <c r="B2410">
        <f>SUMIFS(user_list!O:O,user_list!F:F,"&lt;="&amp;A2410,user_list!G:G,"&gt;="&amp;A2410)</f>
        <v>0.75803174603174606</v>
      </c>
      <c r="C2410">
        <f>SUMIFS(user_list!P:P,user_list!F:F,"&lt;="&amp;A2410,user_list!G:G,"&gt;="&amp;A2410)</f>
        <v>2.5961904761904764</v>
      </c>
      <c r="D2410">
        <f>SUMIFS(user_list!O:O,user_list!F:F,"&lt;="&amp;A2410,user_list!G:G,"&gt;="&amp;A2410,user_list!I:I,days!G2410)+SUMIFS(user_list!O:O,user_list!F:F,"&lt;="&amp;A2410,user_list!G:G,"&gt;="&amp;A2410,user_list!I:I,days!G2410-1)</f>
        <v>0.75803174603174606</v>
      </c>
      <c r="E2410">
        <f>COUNTIF(user_list!G:G,A2410)</f>
        <v>0</v>
      </c>
      <c r="F2410">
        <f t="shared" si="74"/>
        <v>8</v>
      </c>
      <c r="G2410">
        <f t="shared" si="75"/>
        <v>2021</v>
      </c>
    </row>
    <row r="2411" spans="1:7" x14ac:dyDescent="0.3">
      <c r="A2411" s="52">
        <v>44414</v>
      </c>
      <c r="B2411">
        <f>SUMIFS(user_list!O:O,user_list!F:F,"&lt;="&amp;A2411,user_list!G:G,"&gt;="&amp;A2411)</f>
        <v>0.75803174603174606</v>
      </c>
      <c r="C2411">
        <f>SUMIFS(user_list!P:P,user_list!F:F,"&lt;="&amp;A2411,user_list!G:G,"&gt;="&amp;A2411)</f>
        <v>2.5961904761904764</v>
      </c>
      <c r="D2411">
        <f>SUMIFS(user_list!O:O,user_list!F:F,"&lt;="&amp;A2411,user_list!G:G,"&gt;="&amp;A2411,user_list!I:I,days!G2411)+SUMIFS(user_list!O:O,user_list!F:F,"&lt;="&amp;A2411,user_list!G:G,"&gt;="&amp;A2411,user_list!I:I,days!G2411-1)</f>
        <v>0.75803174603174606</v>
      </c>
      <c r="E2411">
        <f>COUNTIF(user_list!G:G,A2411)</f>
        <v>0</v>
      </c>
      <c r="F2411">
        <f t="shared" si="74"/>
        <v>8</v>
      </c>
      <c r="G2411">
        <f t="shared" si="75"/>
        <v>2021</v>
      </c>
    </row>
    <row r="2412" spans="1:7" x14ac:dyDescent="0.3">
      <c r="A2412" s="52">
        <v>44415</v>
      </c>
      <c r="B2412">
        <f>SUMIFS(user_list!O:O,user_list!F:F,"&lt;="&amp;A2412,user_list!G:G,"&gt;="&amp;A2412)</f>
        <v>1.0806123911930363</v>
      </c>
      <c r="C2412">
        <f>SUMIFS(user_list!P:P,user_list!F:F,"&lt;="&amp;A2412,user_list!G:G,"&gt;="&amp;A2412)</f>
        <v>3.4026420890937024</v>
      </c>
      <c r="D2412">
        <f>SUMIFS(user_list!O:O,user_list!F:F,"&lt;="&amp;A2412,user_list!G:G,"&gt;="&amp;A2412,user_list!I:I,days!G2412)+SUMIFS(user_list!O:O,user_list!F:F,"&lt;="&amp;A2412,user_list!G:G,"&gt;="&amp;A2412,user_list!I:I,days!G2412-1)</f>
        <v>0.75803174603174606</v>
      </c>
      <c r="E2412">
        <f>COUNTIF(user_list!G:G,A2412)</f>
        <v>1</v>
      </c>
      <c r="F2412">
        <f t="shared" si="74"/>
        <v>8</v>
      </c>
      <c r="G2412">
        <f t="shared" si="75"/>
        <v>2021</v>
      </c>
    </row>
    <row r="2413" spans="1:7" x14ac:dyDescent="0.3">
      <c r="A2413" s="52">
        <v>44416</v>
      </c>
      <c r="B2413">
        <f>SUMIFS(user_list!O:O,user_list!F:F,"&lt;="&amp;A2413,user_list!G:G,"&gt;="&amp;A2413)</f>
        <v>0.81135313193377712</v>
      </c>
      <c r="C2413">
        <f>SUMIFS(user_list!P:P,user_list!F:F,"&lt;="&amp;A2413,user_list!G:G,"&gt;="&amp;A2413)</f>
        <v>2.7359754224270354</v>
      </c>
      <c r="D2413">
        <f>SUMIFS(user_list!O:O,user_list!F:F,"&lt;="&amp;A2413,user_list!G:G,"&gt;="&amp;A2413,user_list!I:I,days!G2413)+SUMIFS(user_list!O:O,user_list!F:F,"&lt;="&amp;A2413,user_list!G:G,"&gt;="&amp;A2413,user_list!I:I,days!G2413-1)</f>
        <v>0.48877248677248675</v>
      </c>
      <c r="E2413">
        <f>COUNTIF(user_list!G:G,A2413)</f>
        <v>0</v>
      </c>
      <c r="F2413">
        <f t="shared" si="74"/>
        <v>8</v>
      </c>
      <c r="G2413">
        <f t="shared" si="75"/>
        <v>2021</v>
      </c>
    </row>
    <row r="2414" spans="1:7" x14ac:dyDescent="0.3">
      <c r="A2414" s="52">
        <v>44417</v>
      </c>
      <c r="B2414">
        <f>SUMIFS(user_list!O:O,user_list!F:F,"&lt;="&amp;A2414,user_list!G:G,"&gt;="&amp;A2414)</f>
        <v>1.0095475763782216</v>
      </c>
      <c r="C2414">
        <f>SUMIFS(user_list!P:P,user_list!F:F,"&lt;="&amp;A2414,user_list!G:G,"&gt;="&amp;A2414)</f>
        <v>3.2359754224270354</v>
      </c>
      <c r="D2414">
        <f>SUMIFS(user_list!O:O,user_list!F:F,"&lt;="&amp;A2414,user_list!G:G,"&gt;="&amp;A2414,user_list!I:I,days!G2414)+SUMIFS(user_list!O:O,user_list!F:F,"&lt;="&amp;A2414,user_list!G:G,"&gt;="&amp;A2414,user_list!I:I,days!G2414-1)</f>
        <v>0.68696693121693131</v>
      </c>
      <c r="E2414">
        <f>COUNTIF(user_list!G:G,A2414)</f>
        <v>0</v>
      </c>
      <c r="F2414">
        <f t="shared" si="74"/>
        <v>8</v>
      </c>
      <c r="G2414">
        <f t="shared" si="75"/>
        <v>2021</v>
      </c>
    </row>
    <row r="2415" spans="1:7" x14ac:dyDescent="0.3">
      <c r="A2415" s="52">
        <v>44418</v>
      </c>
      <c r="B2415">
        <f>SUMIFS(user_list!O:O,user_list!F:F,"&lt;="&amp;A2415,user_list!G:G,"&gt;="&amp;A2415)</f>
        <v>1.0095475763782216</v>
      </c>
      <c r="C2415">
        <f>SUMIFS(user_list!P:P,user_list!F:F,"&lt;="&amp;A2415,user_list!G:G,"&gt;="&amp;A2415)</f>
        <v>3.2359754224270354</v>
      </c>
      <c r="D2415">
        <f>SUMIFS(user_list!O:O,user_list!F:F,"&lt;="&amp;A2415,user_list!G:G,"&gt;="&amp;A2415,user_list!I:I,days!G2415)+SUMIFS(user_list!O:O,user_list!F:F,"&lt;="&amp;A2415,user_list!G:G,"&gt;="&amp;A2415,user_list!I:I,days!G2415-1)</f>
        <v>0.68696693121693131</v>
      </c>
      <c r="E2415">
        <f>COUNTIF(user_list!G:G,A2415)</f>
        <v>0</v>
      </c>
      <c r="F2415">
        <f t="shared" si="74"/>
        <v>8</v>
      </c>
      <c r="G2415">
        <f t="shared" si="75"/>
        <v>2021</v>
      </c>
    </row>
    <row r="2416" spans="1:7" x14ac:dyDescent="0.3">
      <c r="A2416" s="52">
        <v>44419</v>
      </c>
      <c r="B2416">
        <f>SUMIFS(user_list!O:O,user_list!F:F,"&lt;="&amp;A2416,user_list!G:G,"&gt;="&amp;A2416)</f>
        <v>1.0095475763782216</v>
      </c>
      <c r="C2416">
        <f>SUMIFS(user_list!P:P,user_list!F:F,"&lt;="&amp;A2416,user_list!G:G,"&gt;="&amp;A2416)</f>
        <v>3.2359754224270354</v>
      </c>
      <c r="D2416">
        <f>SUMIFS(user_list!O:O,user_list!F:F,"&lt;="&amp;A2416,user_list!G:G,"&gt;="&amp;A2416,user_list!I:I,days!G2416)+SUMIFS(user_list!O:O,user_list!F:F,"&lt;="&amp;A2416,user_list!G:G,"&gt;="&amp;A2416,user_list!I:I,days!G2416-1)</f>
        <v>0.68696693121693131</v>
      </c>
      <c r="E2416">
        <f>COUNTIF(user_list!G:G,A2416)</f>
        <v>0</v>
      </c>
      <c r="F2416">
        <f t="shared" si="74"/>
        <v>8</v>
      </c>
      <c r="G2416">
        <f t="shared" si="75"/>
        <v>2021</v>
      </c>
    </row>
    <row r="2417" spans="1:7" x14ac:dyDescent="0.3">
      <c r="A2417" s="52">
        <v>44420</v>
      </c>
      <c r="B2417">
        <f>SUMIFS(user_list!O:O,user_list!F:F,"&lt;="&amp;A2417,user_list!G:G,"&gt;="&amp;A2417)</f>
        <v>1.0095475763782216</v>
      </c>
      <c r="C2417">
        <f>SUMIFS(user_list!P:P,user_list!F:F,"&lt;="&amp;A2417,user_list!G:G,"&gt;="&amp;A2417)</f>
        <v>3.2359754224270354</v>
      </c>
      <c r="D2417">
        <f>SUMIFS(user_list!O:O,user_list!F:F,"&lt;="&amp;A2417,user_list!G:G,"&gt;="&amp;A2417,user_list!I:I,days!G2417)+SUMIFS(user_list!O:O,user_list!F:F,"&lt;="&amp;A2417,user_list!G:G,"&gt;="&amp;A2417,user_list!I:I,days!G2417-1)</f>
        <v>0.68696693121693131</v>
      </c>
      <c r="E2417">
        <f>COUNTIF(user_list!G:G,A2417)</f>
        <v>0</v>
      </c>
      <c r="F2417">
        <f t="shared" si="74"/>
        <v>8</v>
      </c>
      <c r="G2417">
        <f t="shared" si="75"/>
        <v>2021</v>
      </c>
    </row>
    <row r="2418" spans="1:7" x14ac:dyDescent="0.3">
      <c r="A2418" s="52">
        <v>44421</v>
      </c>
      <c r="B2418">
        <f>SUMIFS(user_list!O:O,user_list!F:F,"&lt;="&amp;A2418,user_list!G:G,"&gt;="&amp;A2418)</f>
        <v>1.0095475763782216</v>
      </c>
      <c r="C2418">
        <f>SUMIFS(user_list!P:P,user_list!F:F,"&lt;="&amp;A2418,user_list!G:G,"&gt;="&amp;A2418)</f>
        <v>3.2359754224270354</v>
      </c>
      <c r="D2418">
        <f>SUMIFS(user_list!O:O,user_list!F:F,"&lt;="&amp;A2418,user_list!G:G,"&gt;="&amp;A2418,user_list!I:I,days!G2418)+SUMIFS(user_list!O:O,user_list!F:F,"&lt;="&amp;A2418,user_list!G:G,"&gt;="&amp;A2418,user_list!I:I,days!G2418-1)</f>
        <v>0.68696693121693131</v>
      </c>
      <c r="E2418">
        <f>COUNTIF(user_list!G:G,A2418)</f>
        <v>0</v>
      </c>
      <c r="F2418">
        <f t="shared" si="74"/>
        <v>8</v>
      </c>
      <c r="G2418">
        <f t="shared" si="75"/>
        <v>2021</v>
      </c>
    </row>
    <row r="2419" spans="1:7" x14ac:dyDescent="0.3">
      <c r="A2419" s="52">
        <v>44422</v>
      </c>
      <c r="B2419">
        <f>SUMIFS(user_list!O:O,user_list!F:F,"&lt;="&amp;A2419,user_list!G:G,"&gt;="&amp;A2419)</f>
        <v>1.0095475763782216</v>
      </c>
      <c r="C2419">
        <f>SUMIFS(user_list!P:P,user_list!F:F,"&lt;="&amp;A2419,user_list!G:G,"&gt;="&amp;A2419)</f>
        <v>3.2359754224270354</v>
      </c>
      <c r="D2419">
        <f>SUMIFS(user_list!O:O,user_list!F:F,"&lt;="&amp;A2419,user_list!G:G,"&gt;="&amp;A2419,user_list!I:I,days!G2419)+SUMIFS(user_list!O:O,user_list!F:F,"&lt;="&amp;A2419,user_list!G:G,"&gt;="&amp;A2419,user_list!I:I,days!G2419-1)</f>
        <v>0.68696693121693131</v>
      </c>
      <c r="E2419">
        <f>COUNTIF(user_list!G:G,A2419)</f>
        <v>0</v>
      </c>
      <c r="F2419">
        <f t="shared" si="74"/>
        <v>8</v>
      </c>
      <c r="G2419">
        <f t="shared" si="75"/>
        <v>2021</v>
      </c>
    </row>
    <row r="2420" spans="1:7" x14ac:dyDescent="0.3">
      <c r="A2420" s="52">
        <v>44423</v>
      </c>
      <c r="B2420">
        <f>SUMIFS(user_list!O:O,user_list!F:F,"&lt;="&amp;A2420,user_list!G:G,"&gt;="&amp;A2420)</f>
        <v>1.0095475763782216</v>
      </c>
      <c r="C2420">
        <f>SUMIFS(user_list!P:P,user_list!F:F,"&lt;="&amp;A2420,user_list!G:G,"&gt;="&amp;A2420)</f>
        <v>3.2359754224270354</v>
      </c>
      <c r="D2420">
        <f>SUMIFS(user_list!O:O,user_list!F:F,"&lt;="&amp;A2420,user_list!G:G,"&gt;="&amp;A2420,user_list!I:I,days!G2420)+SUMIFS(user_list!O:O,user_list!F:F,"&lt;="&amp;A2420,user_list!G:G,"&gt;="&amp;A2420,user_list!I:I,days!G2420-1)</f>
        <v>0.68696693121693131</v>
      </c>
      <c r="E2420">
        <f>COUNTIF(user_list!G:G,A2420)</f>
        <v>0</v>
      </c>
      <c r="F2420">
        <f t="shared" si="74"/>
        <v>8</v>
      </c>
      <c r="G2420">
        <f t="shared" si="75"/>
        <v>2021</v>
      </c>
    </row>
    <row r="2421" spans="1:7" x14ac:dyDescent="0.3">
      <c r="A2421" s="52">
        <v>44424</v>
      </c>
      <c r="B2421">
        <f>SUMIFS(user_list!O:O,user_list!F:F,"&lt;="&amp;A2421,user_list!G:G,"&gt;="&amp;A2421)</f>
        <v>1.0095475763782216</v>
      </c>
      <c r="C2421">
        <f>SUMIFS(user_list!P:P,user_list!F:F,"&lt;="&amp;A2421,user_list!G:G,"&gt;="&amp;A2421)</f>
        <v>3.2359754224270354</v>
      </c>
      <c r="D2421">
        <f>SUMIFS(user_list!O:O,user_list!F:F,"&lt;="&amp;A2421,user_list!G:G,"&gt;="&amp;A2421,user_list!I:I,days!G2421)+SUMIFS(user_list!O:O,user_list!F:F,"&lt;="&amp;A2421,user_list!G:G,"&gt;="&amp;A2421,user_list!I:I,days!G2421-1)</f>
        <v>0.68696693121693131</v>
      </c>
      <c r="E2421">
        <f>COUNTIF(user_list!G:G,A2421)</f>
        <v>1</v>
      </c>
      <c r="F2421">
        <f t="shared" si="74"/>
        <v>8</v>
      </c>
      <c r="G2421">
        <f t="shared" si="75"/>
        <v>2021</v>
      </c>
    </row>
    <row r="2422" spans="1:7" x14ac:dyDescent="0.3">
      <c r="A2422" s="52">
        <v>44425</v>
      </c>
      <c r="B2422">
        <f>SUMIFS(user_list!O:O,user_list!F:F,"&lt;="&amp;A2422,user_list!G:G,"&gt;="&amp;A2422)</f>
        <v>0.65978567161631674</v>
      </c>
      <c r="C2422">
        <f>SUMIFS(user_list!P:P,user_list!F:F,"&lt;="&amp;A2422,user_list!G:G,"&gt;="&amp;A2422)</f>
        <v>2.3788325652841782</v>
      </c>
      <c r="D2422">
        <f>SUMIFS(user_list!O:O,user_list!F:F,"&lt;="&amp;A2422,user_list!G:G,"&gt;="&amp;A2422,user_list!I:I,days!G2422)+SUMIFS(user_list!O:O,user_list!F:F,"&lt;="&amp;A2422,user_list!G:G,"&gt;="&amp;A2422,user_list!I:I,days!G2422-1)</f>
        <v>0.33720502645502648</v>
      </c>
      <c r="E2422">
        <f>COUNTIF(user_list!G:G,A2422)</f>
        <v>0</v>
      </c>
      <c r="F2422">
        <f t="shared" si="74"/>
        <v>8</v>
      </c>
      <c r="G2422">
        <f t="shared" si="75"/>
        <v>2021</v>
      </c>
    </row>
    <row r="2423" spans="1:7" x14ac:dyDescent="0.3">
      <c r="A2423" s="52">
        <v>44426</v>
      </c>
      <c r="B2423">
        <f>SUMIFS(user_list!O:O,user_list!F:F,"&lt;="&amp;A2423,user_list!G:G,"&gt;="&amp;A2423)</f>
        <v>1.0545078938385388</v>
      </c>
      <c r="C2423">
        <f>SUMIFS(user_list!P:P,user_list!F:F,"&lt;="&amp;A2423,user_list!G:G,"&gt;="&amp;A2423)</f>
        <v>3.3788325652841782</v>
      </c>
      <c r="D2423">
        <f>SUMIFS(user_list!O:O,user_list!F:F,"&lt;="&amp;A2423,user_list!G:G,"&gt;="&amp;A2423,user_list!I:I,days!G2423)+SUMIFS(user_list!O:O,user_list!F:F,"&lt;="&amp;A2423,user_list!G:G,"&gt;="&amp;A2423,user_list!I:I,days!G2423-1)</f>
        <v>0.73192724867724868</v>
      </c>
      <c r="E2423">
        <f>COUNTIF(user_list!G:G,A2423)</f>
        <v>0</v>
      </c>
      <c r="F2423">
        <f t="shared" si="74"/>
        <v>8</v>
      </c>
      <c r="G2423">
        <f t="shared" si="75"/>
        <v>2021</v>
      </c>
    </row>
    <row r="2424" spans="1:7" x14ac:dyDescent="0.3">
      <c r="A2424" s="52">
        <v>44427</v>
      </c>
      <c r="B2424">
        <f>SUMIFS(user_list!O:O,user_list!F:F,"&lt;="&amp;A2424,user_list!G:G,"&gt;="&amp;A2424)</f>
        <v>1.0545078938385388</v>
      </c>
      <c r="C2424">
        <f>SUMIFS(user_list!P:P,user_list!F:F,"&lt;="&amp;A2424,user_list!G:G,"&gt;="&amp;A2424)</f>
        <v>3.3788325652841782</v>
      </c>
      <c r="D2424">
        <f>SUMIFS(user_list!O:O,user_list!F:F,"&lt;="&amp;A2424,user_list!G:G,"&gt;="&amp;A2424,user_list!I:I,days!G2424)+SUMIFS(user_list!O:O,user_list!F:F,"&lt;="&amp;A2424,user_list!G:G,"&gt;="&amp;A2424,user_list!I:I,days!G2424-1)</f>
        <v>0.73192724867724868</v>
      </c>
      <c r="E2424">
        <f>COUNTIF(user_list!G:G,A2424)</f>
        <v>0</v>
      </c>
      <c r="F2424">
        <f t="shared" si="74"/>
        <v>8</v>
      </c>
      <c r="G2424">
        <f t="shared" si="75"/>
        <v>2021</v>
      </c>
    </row>
    <row r="2425" spans="1:7" x14ac:dyDescent="0.3">
      <c r="A2425" s="52">
        <v>44428</v>
      </c>
      <c r="B2425">
        <f>SUMIFS(user_list!O:O,user_list!F:F,"&lt;="&amp;A2425,user_list!G:G,"&gt;="&amp;A2425)</f>
        <v>1.0545078938385388</v>
      </c>
      <c r="C2425">
        <f>SUMIFS(user_list!P:P,user_list!F:F,"&lt;="&amp;A2425,user_list!G:G,"&gt;="&amp;A2425)</f>
        <v>3.3788325652841782</v>
      </c>
      <c r="D2425">
        <f>SUMIFS(user_list!O:O,user_list!F:F,"&lt;="&amp;A2425,user_list!G:G,"&gt;="&amp;A2425,user_list!I:I,days!G2425)+SUMIFS(user_list!O:O,user_list!F:F,"&lt;="&amp;A2425,user_list!G:G,"&gt;="&amp;A2425,user_list!I:I,days!G2425-1)</f>
        <v>0.73192724867724868</v>
      </c>
      <c r="E2425">
        <f>COUNTIF(user_list!G:G,A2425)</f>
        <v>0</v>
      </c>
      <c r="F2425">
        <f t="shared" si="74"/>
        <v>8</v>
      </c>
      <c r="G2425">
        <f t="shared" si="75"/>
        <v>2021</v>
      </c>
    </row>
    <row r="2426" spans="1:7" x14ac:dyDescent="0.3">
      <c r="A2426" s="52">
        <v>44429</v>
      </c>
      <c r="B2426">
        <f>SUMIFS(user_list!O:O,user_list!F:F,"&lt;="&amp;A2426,user_list!G:G,"&gt;="&amp;A2426)</f>
        <v>1.0545078938385388</v>
      </c>
      <c r="C2426">
        <f>SUMIFS(user_list!P:P,user_list!F:F,"&lt;="&amp;A2426,user_list!G:G,"&gt;="&amp;A2426)</f>
        <v>3.3788325652841782</v>
      </c>
      <c r="D2426">
        <f>SUMIFS(user_list!O:O,user_list!F:F,"&lt;="&amp;A2426,user_list!G:G,"&gt;="&amp;A2426,user_list!I:I,days!G2426)+SUMIFS(user_list!O:O,user_list!F:F,"&lt;="&amp;A2426,user_list!G:G,"&gt;="&amp;A2426,user_list!I:I,days!G2426-1)</f>
        <v>0.73192724867724868</v>
      </c>
      <c r="E2426">
        <f>COUNTIF(user_list!G:G,A2426)</f>
        <v>0</v>
      </c>
      <c r="F2426">
        <f t="shared" si="74"/>
        <v>8</v>
      </c>
      <c r="G2426">
        <f t="shared" si="75"/>
        <v>2021</v>
      </c>
    </row>
    <row r="2427" spans="1:7" x14ac:dyDescent="0.3">
      <c r="A2427" s="52">
        <v>44430</v>
      </c>
      <c r="B2427">
        <f>SUMIFS(user_list!O:O,user_list!F:F,"&lt;="&amp;A2427,user_list!G:G,"&gt;="&amp;A2427)</f>
        <v>1.0545078938385388</v>
      </c>
      <c r="C2427">
        <f>SUMIFS(user_list!P:P,user_list!F:F,"&lt;="&amp;A2427,user_list!G:G,"&gt;="&amp;A2427)</f>
        <v>3.3788325652841782</v>
      </c>
      <c r="D2427">
        <f>SUMIFS(user_list!O:O,user_list!F:F,"&lt;="&amp;A2427,user_list!G:G,"&gt;="&amp;A2427,user_list!I:I,days!G2427)+SUMIFS(user_list!O:O,user_list!F:F,"&lt;="&amp;A2427,user_list!G:G,"&gt;="&amp;A2427,user_list!I:I,days!G2427-1)</f>
        <v>0.73192724867724868</v>
      </c>
      <c r="E2427">
        <f>COUNTIF(user_list!G:G,A2427)</f>
        <v>0</v>
      </c>
      <c r="F2427">
        <f t="shared" si="74"/>
        <v>8</v>
      </c>
      <c r="G2427">
        <f t="shared" si="75"/>
        <v>2021</v>
      </c>
    </row>
    <row r="2428" spans="1:7" x14ac:dyDescent="0.3">
      <c r="A2428" s="52">
        <v>44431</v>
      </c>
      <c r="B2428">
        <f>SUMIFS(user_list!O:O,user_list!F:F,"&lt;="&amp;A2428,user_list!G:G,"&gt;="&amp;A2428)</f>
        <v>1.0545078938385388</v>
      </c>
      <c r="C2428">
        <f>SUMIFS(user_list!P:P,user_list!F:F,"&lt;="&amp;A2428,user_list!G:G,"&gt;="&amp;A2428)</f>
        <v>3.3788325652841782</v>
      </c>
      <c r="D2428">
        <f>SUMIFS(user_list!O:O,user_list!F:F,"&lt;="&amp;A2428,user_list!G:G,"&gt;="&amp;A2428,user_list!I:I,days!G2428)+SUMIFS(user_list!O:O,user_list!F:F,"&lt;="&amp;A2428,user_list!G:G,"&gt;="&amp;A2428,user_list!I:I,days!G2428-1)</f>
        <v>0.73192724867724868</v>
      </c>
      <c r="E2428">
        <f>COUNTIF(user_list!G:G,A2428)</f>
        <v>1</v>
      </c>
      <c r="F2428">
        <f t="shared" si="74"/>
        <v>8</v>
      </c>
      <c r="G2428">
        <f t="shared" si="75"/>
        <v>2021</v>
      </c>
    </row>
    <row r="2429" spans="1:7" x14ac:dyDescent="0.3">
      <c r="A2429" s="52">
        <v>44432</v>
      </c>
      <c r="B2429">
        <f>SUMIFS(user_list!O:O,user_list!F:F,"&lt;="&amp;A2429,user_list!G:G,"&gt;="&amp;A2429)</f>
        <v>0.93149202082266602</v>
      </c>
      <c r="C2429">
        <f>SUMIFS(user_list!P:P,user_list!F:F,"&lt;="&amp;A2429,user_list!G:G,"&gt;="&amp;A2429)</f>
        <v>2.8074039938556066</v>
      </c>
      <c r="D2429">
        <f>SUMIFS(user_list!O:O,user_list!F:F,"&lt;="&amp;A2429,user_list!G:G,"&gt;="&amp;A2429,user_list!I:I,days!G2429)+SUMIFS(user_list!O:O,user_list!F:F,"&lt;="&amp;A2429,user_list!G:G,"&gt;="&amp;A2429,user_list!I:I,days!G2429-1)</f>
        <v>0.60891137566137576</v>
      </c>
      <c r="E2429">
        <f>COUNTIF(user_list!G:G,A2429)</f>
        <v>0</v>
      </c>
      <c r="F2429">
        <f t="shared" si="74"/>
        <v>8</v>
      </c>
      <c r="G2429">
        <f t="shared" si="75"/>
        <v>2021</v>
      </c>
    </row>
    <row r="2430" spans="1:7" x14ac:dyDescent="0.3">
      <c r="A2430" s="52">
        <v>44433</v>
      </c>
      <c r="B2430">
        <f>SUMIFS(user_list!O:O,user_list!F:F,"&lt;="&amp;A2430,user_list!G:G,"&gt;="&amp;A2430)</f>
        <v>0.93149202082266602</v>
      </c>
      <c r="C2430">
        <f>SUMIFS(user_list!P:P,user_list!F:F,"&lt;="&amp;A2430,user_list!G:G,"&gt;="&amp;A2430)</f>
        <v>2.8074039938556066</v>
      </c>
      <c r="D2430">
        <f>SUMIFS(user_list!O:O,user_list!F:F,"&lt;="&amp;A2430,user_list!G:G,"&gt;="&amp;A2430,user_list!I:I,days!G2430)+SUMIFS(user_list!O:O,user_list!F:F,"&lt;="&amp;A2430,user_list!G:G,"&gt;="&amp;A2430,user_list!I:I,days!G2430-1)</f>
        <v>0.60891137566137576</v>
      </c>
      <c r="E2430">
        <f>COUNTIF(user_list!G:G,A2430)</f>
        <v>0</v>
      </c>
      <c r="F2430">
        <f t="shared" si="74"/>
        <v>8</v>
      </c>
      <c r="G2430">
        <f t="shared" si="75"/>
        <v>2021</v>
      </c>
    </row>
    <row r="2431" spans="1:7" x14ac:dyDescent="0.3">
      <c r="A2431" s="52">
        <v>44434</v>
      </c>
      <c r="B2431">
        <f>SUMIFS(user_list!O:O,user_list!F:F,"&lt;="&amp;A2431,user_list!G:G,"&gt;="&amp;A2431)</f>
        <v>0.93149202082266602</v>
      </c>
      <c r="C2431">
        <f>SUMIFS(user_list!P:P,user_list!F:F,"&lt;="&amp;A2431,user_list!G:G,"&gt;="&amp;A2431)</f>
        <v>2.8074039938556066</v>
      </c>
      <c r="D2431">
        <f>SUMIFS(user_list!O:O,user_list!F:F,"&lt;="&amp;A2431,user_list!G:G,"&gt;="&amp;A2431,user_list!I:I,days!G2431)+SUMIFS(user_list!O:O,user_list!F:F,"&lt;="&amp;A2431,user_list!G:G,"&gt;="&amp;A2431,user_list!I:I,days!G2431-1)</f>
        <v>0.60891137566137576</v>
      </c>
      <c r="E2431">
        <f>COUNTIF(user_list!G:G,A2431)</f>
        <v>0</v>
      </c>
      <c r="F2431">
        <f t="shared" si="74"/>
        <v>8</v>
      </c>
      <c r="G2431">
        <f t="shared" si="75"/>
        <v>2021</v>
      </c>
    </row>
    <row r="2432" spans="1:7" x14ac:dyDescent="0.3">
      <c r="A2432" s="52">
        <v>44435</v>
      </c>
      <c r="B2432">
        <f>SUMIFS(user_list!O:O,user_list!F:F,"&lt;="&amp;A2432,user_list!G:G,"&gt;="&amp;A2432)</f>
        <v>0.93149202082266602</v>
      </c>
      <c r="C2432">
        <f>SUMIFS(user_list!P:P,user_list!F:F,"&lt;="&amp;A2432,user_list!G:G,"&gt;="&amp;A2432)</f>
        <v>2.8074039938556066</v>
      </c>
      <c r="D2432">
        <f>SUMIFS(user_list!O:O,user_list!F:F,"&lt;="&amp;A2432,user_list!G:G,"&gt;="&amp;A2432,user_list!I:I,days!G2432)+SUMIFS(user_list!O:O,user_list!F:F,"&lt;="&amp;A2432,user_list!G:G,"&gt;="&amp;A2432,user_list!I:I,days!G2432-1)</f>
        <v>0.60891137566137576</v>
      </c>
      <c r="E2432">
        <f>COUNTIF(user_list!G:G,A2432)</f>
        <v>0</v>
      </c>
      <c r="F2432">
        <f t="shared" si="74"/>
        <v>8</v>
      </c>
      <c r="G2432">
        <f t="shared" si="75"/>
        <v>2021</v>
      </c>
    </row>
    <row r="2433" spans="1:7" x14ac:dyDescent="0.3">
      <c r="A2433" s="52">
        <v>44436</v>
      </c>
      <c r="B2433">
        <f>SUMIFS(user_list!O:O,user_list!F:F,"&lt;="&amp;A2433,user_list!G:G,"&gt;="&amp;A2433)</f>
        <v>0.93149202082266602</v>
      </c>
      <c r="C2433">
        <f>SUMIFS(user_list!P:P,user_list!F:F,"&lt;="&amp;A2433,user_list!G:G,"&gt;="&amp;A2433)</f>
        <v>2.8074039938556066</v>
      </c>
      <c r="D2433">
        <f>SUMIFS(user_list!O:O,user_list!F:F,"&lt;="&amp;A2433,user_list!G:G,"&gt;="&amp;A2433,user_list!I:I,days!G2433)+SUMIFS(user_list!O:O,user_list!F:F,"&lt;="&amp;A2433,user_list!G:G,"&gt;="&amp;A2433,user_list!I:I,days!G2433-1)</f>
        <v>0.60891137566137576</v>
      </c>
      <c r="E2433">
        <f>COUNTIF(user_list!G:G,A2433)</f>
        <v>0</v>
      </c>
      <c r="F2433">
        <f t="shared" si="74"/>
        <v>8</v>
      </c>
      <c r="G2433">
        <f t="shared" si="75"/>
        <v>2021</v>
      </c>
    </row>
    <row r="2434" spans="1:7" x14ac:dyDescent="0.3">
      <c r="A2434" s="52">
        <v>44437</v>
      </c>
      <c r="B2434">
        <f>SUMIFS(user_list!O:O,user_list!F:F,"&lt;="&amp;A2434,user_list!G:G,"&gt;="&amp;A2434)</f>
        <v>0.93149202082266602</v>
      </c>
      <c r="C2434">
        <f>SUMIFS(user_list!P:P,user_list!F:F,"&lt;="&amp;A2434,user_list!G:G,"&gt;="&amp;A2434)</f>
        <v>2.8074039938556066</v>
      </c>
      <c r="D2434">
        <f>SUMIFS(user_list!O:O,user_list!F:F,"&lt;="&amp;A2434,user_list!G:G,"&gt;="&amp;A2434,user_list!I:I,days!G2434)+SUMIFS(user_list!O:O,user_list!F:F,"&lt;="&amp;A2434,user_list!G:G,"&gt;="&amp;A2434,user_list!I:I,days!G2434-1)</f>
        <v>0.60891137566137576</v>
      </c>
      <c r="E2434">
        <f>COUNTIF(user_list!G:G,A2434)</f>
        <v>1</v>
      </c>
      <c r="F2434">
        <f t="shared" ref="F2434:F2497" si="76">MONTH(A2434)</f>
        <v>8</v>
      </c>
      <c r="G2434">
        <f t="shared" ref="G2434:G2497" si="77">YEAR(A2434)</f>
        <v>2021</v>
      </c>
    </row>
    <row r="2435" spans="1:7" x14ac:dyDescent="0.3">
      <c r="A2435" s="52">
        <v>44438</v>
      </c>
      <c r="B2435">
        <f>SUMIFS(user_list!O:O,user_list!F:F,"&lt;="&amp;A2435,user_list!G:G,"&gt;="&amp;A2435)</f>
        <v>0.53676979860044383</v>
      </c>
      <c r="C2435">
        <f>SUMIFS(user_list!P:P,user_list!F:F,"&lt;="&amp;A2435,user_list!G:G,"&gt;="&amp;A2435)</f>
        <v>1.8074039938556066</v>
      </c>
      <c r="D2435">
        <f>SUMIFS(user_list!O:O,user_list!F:F,"&lt;="&amp;A2435,user_list!G:G,"&gt;="&amp;A2435,user_list!I:I,days!G2435)+SUMIFS(user_list!O:O,user_list!F:F,"&lt;="&amp;A2435,user_list!G:G,"&gt;="&amp;A2435,user_list!I:I,days!G2435-1)</f>
        <v>0.21418915343915351</v>
      </c>
      <c r="E2435">
        <f>COUNTIF(user_list!G:G,A2435)</f>
        <v>0</v>
      </c>
      <c r="F2435">
        <f t="shared" si="76"/>
        <v>8</v>
      </c>
      <c r="G2435">
        <f t="shared" si="77"/>
        <v>2021</v>
      </c>
    </row>
    <row r="2436" spans="1:7" x14ac:dyDescent="0.3">
      <c r="A2436" s="52">
        <v>44439</v>
      </c>
      <c r="B2436">
        <f>SUMIFS(user_list!O:O,user_list!F:F,"&lt;="&amp;A2436,user_list!G:G,"&gt;="&amp;A2436)</f>
        <v>0.53676979860044383</v>
      </c>
      <c r="C2436">
        <f>SUMIFS(user_list!P:P,user_list!F:F,"&lt;="&amp;A2436,user_list!G:G,"&gt;="&amp;A2436)</f>
        <v>1.8074039938556066</v>
      </c>
      <c r="D2436">
        <f>SUMIFS(user_list!O:O,user_list!F:F,"&lt;="&amp;A2436,user_list!G:G,"&gt;="&amp;A2436,user_list!I:I,days!G2436)+SUMIFS(user_list!O:O,user_list!F:F,"&lt;="&amp;A2436,user_list!G:G,"&gt;="&amp;A2436,user_list!I:I,days!G2436-1)</f>
        <v>0.21418915343915351</v>
      </c>
      <c r="E2436">
        <f>COUNTIF(user_list!G:G,A2436)</f>
        <v>0</v>
      </c>
      <c r="F2436">
        <f t="shared" si="76"/>
        <v>8</v>
      </c>
      <c r="G2436">
        <f t="shared" si="77"/>
        <v>2021</v>
      </c>
    </row>
    <row r="2437" spans="1:7" x14ac:dyDescent="0.3">
      <c r="A2437" s="52">
        <v>44440</v>
      </c>
      <c r="B2437">
        <f>SUMIFS(user_list!O:O,user_list!F:F,"&lt;="&amp;A2437,user_list!G:G,"&gt;="&amp;A2437)</f>
        <v>0.64932793813532752</v>
      </c>
      <c r="C2437">
        <f>SUMIFS(user_list!P:P,user_list!F:F,"&lt;="&amp;A2437,user_list!G:G,"&gt;="&amp;A2437)</f>
        <v>2.0864737612974671</v>
      </c>
      <c r="D2437">
        <f>SUMIFS(user_list!O:O,user_list!F:F,"&lt;="&amp;A2437,user_list!G:G,"&gt;="&amp;A2437,user_list!I:I,days!G2437)+SUMIFS(user_list!O:O,user_list!F:F,"&lt;="&amp;A2437,user_list!G:G,"&gt;="&amp;A2437,user_list!I:I,days!G2437-1)</f>
        <v>0.32674729297403721</v>
      </c>
      <c r="E2437">
        <f>COUNTIF(user_list!G:G,A2437)</f>
        <v>1</v>
      </c>
      <c r="F2437">
        <f t="shared" si="76"/>
        <v>9</v>
      </c>
      <c r="G2437">
        <f t="shared" si="77"/>
        <v>2021</v>
      </c>
    </row>
    <row r="2438" spans="1:7" x14ac:dyDescent="0.3">
      <c r="A2438" s="52">
        <v>44441</v>
      </c>
      <c r="B2438">
        <f>SUMIFS(user_list!O:O,user_list!F:F,"&lt;="&amp;A2438,user_list!G:G,"&gt;="&amp;A2438)</f>
        <v>0.45113349369088301</v>
      </c>
      <c r="C2438">
        <f>SUMIFS(user_list!P:P,user_list!F:F,"&lt;="&amp;A2438,user_list!G:G,"&gt;="&amp;A2438)</f>
        <v>1.5864737612974671</v>
      </c>
      <c r="D2438">
        <f>SUMIFS(user_list!O:O,user_list!F:F,"&lt;="&amp;A2438,user_list!G:G,"&gt;="&amp;A2438,user_list!I:I,days!G2438)+SUMIFS(user_list!O:O,user_list!F:F,"&lt;="&amp;A2438,user_list!G:G,"&gt;="&amp;A2438,user_list!I:I,days!G2438-1)</f>
        <v>0.1285528485295927</v>
      </c>
      <c r="E2438">
        <f>COUNTIF(user_list!G:G,A2438)</f>
        <v>0</v>
      </c>
      <c r="F2438">
        <f t="shared" si="76"/>
        <v>9</v>
      </c>
      <c r="G2438">
        <f t="shared" si="77"/>
        <v>2021</v>
      </c>
    </row>
    <row r="2439" spans="1:7" x14ac:dyDescent="0.3">
      <c r="A2439" s="52">
        <v>44442</v>
      </c>
      <c r="B2439">
        <f>SUMIFS(user_list!O:O,user_list!F:F,"&lt;="&amp;A2439,user_list!G:G,"&gt;="&amp;A2439)</f>
        <v>0.45113349369088301</v>
      </c>
      <c r="C2439">
        <f>SUMIFS(user_list!P:P,user_list!F:F,"&lt;="&amp;A2439,user_list!G:G,"&gt;="&amp;A2439)</f>
        <v>1.5864737612974671</v>
      </c>
      <c r="D2439">
        <f>SUMIFS(user_list!O:O,user_list!F:F,"&lt;="&amp;A2439,user_list!G:G,"&gt;="&amp;A2439,user_list!I:I,days!G2439)+SUMIFS(user_list!O:O,user_list!F:F,"&lt;="&amp;A2439,user_list!G:G,"&gt;="&amp;A2439,user_list!I:I,days!G2439-1)</f>
        <v>0.1285528485295927</v>
      </c>
      <c r="E2439">
        <f>COUNTIF(user_list!G:G,A2439)</f>
        <v>0</v>
      </c>
      <c r="F2439">
        <f t="shared" si="76"/>
        <v>9</v>
      </c>
      <c r="G2439">
        <f t="shared" si="77"/>
        <v>2021</v>
      </c>
    </row>
    <row r="2440" spans="1:7" x14ac:dyDescent="0.3">
      <c r="A2440" s="52">
        <v>44443</v>
      </c>
      <c r="B2440">
        <f>SUMIFS(user_list!O:O,user_list!F:F,"&lt;="&amp;A2440,user_list!G:G,"&gt;="&amp;A2440)</f>
        <v>0.45113349369088301</v>
      </c>
      <c r="C2440">
        <f>SUMIFS(user_list!P:P,user_list!F:F,"&lt;="&amp;A2440,user_list!G:G,"&gt;="&amp;A2440)</f>
        <v>1.5864737612974671</v>
      </c>
      <c r="D2440">
        <f>SUMIFS(user_list!O:O,user_list!F:F,"&lt;="&amp;A2440,user_list!G:G,"&gt;="&amp;A2440,user_list!I:I,days!G2440)+SUMIFS(user_list!O:O,user_list!F:F,"&lt;="&amp;A2440,user_list!G:G,"&gt;="&amp;A2440,user_list!I:I,days!G2440-1)</f>
        <v>0.1285528485295927</v>
      </c>
      <c r="E2440">
        <f>COUNTIF(user_list!G:G,A2440)</f>
        <v>0</v>
      </c>
      <c r="F2440">
        <f t="shared" si="76"/>
        <v>9</v>
      </c>
      <c r="G2440">
        <f t="shared" si="77"/>
        <v>2021</v>
      </c>
    </row>
    <row r="2441" spans="1:7" x14ac:dyDescent="0.3">
      <c r="A2441" s="52">
        <v>44444</v>
      </c>
      <c r="B2441">
        <f>SUMIFS(user_list!O:O,user_list!F:F,"&lt;="&amp;A2441,user_list!G:G,"&gt;="&amp;A2441)</f>
        <v>0.45113349369088301</v>
      </c>
      <c r="C2441">
        <f>SUMIFS(user_list!P:P,user_list!F:F,"&lt;="&amp;A2441,user_list!G:G,"&gt;="&amp;A2441)</f>
        <v>1.5864737612974671</v>
      </c>
      <c r="D2441">
        <f>SUMIFS(user_list!O:O,user_list!F:F,"&lt;="&amp;A2441,user_list!G:G,"&gt;="&amp;A2441,user_list!I:I,days!G2441)+SUMIFS(user_list!O:O,user_list!F:F,"&lt;="&amp;A2441,user_list!G:G,"&gt;="&amp;A2441,user_list!I:I,days!G2441-1)</f>
        <v>0.1285528485295927</v>
      </c>
      <c r="E2441">
        <f>COUNTIF(user_list!G:G,A2441)</f>
        <v>0</v>
      </c>
      <c r="F2441">
        <f t="shared" si="76"/>
        <v>9</v>
      </c>
      <c r="G2441">
        <f t="shared" si="77"/>
        <v>2021</v>
      </c>
    </row>
    <row r="2442" spans="1:7" x14ac:dyDescent="0.3">
      <c r="A2442" s="52">
        <v>44445</v>
      </c>
      <c r="B2442">
        <f>SUMIFS(user_list!O:O,user_list!F:F,"&lt;="&amp;A2442,user_list!G:G,"&gt;="&amp;A2442)</f>
        <v>0.93474460480199417</v>
      </c>
      <c r="C2442">
        <f>SUMIFS(user_list!P:P,user_list!F:F,"&lt;="&amp;A2442,user_list!G:G,"&gt;="&amp;A2442)</f>
        <v>3.5864737612974675</v>
      </c>
      <c r="D2442">
        <f>SUMIFS(user_list!O:O,user_list!F:F,"&lt;="&amp;A2442,user_list!G:G,"&gt;="&amp;A2442,user_list!I:I,days!G2442)+SUMIFS(user_list!O:O,user_list!F:F,"&lt;="&amp;A2442,user_list!G:G,"&gt;="&amp;A2442,user_list!I:I,days!G2442-1)</f>
        <v>0.1285528485295927</v>
      </c>
      <c r="E2442">
        <f>COUNTIF(user_list!G:G,A2442)</f>
        <v>4</v>
      </c>
      <c r="F2442">
        <f t="shared" si="76"/>
        <v>9</v>
      </c>
      <c r="G2442">
        <f t="shared" si="77"/>
        <v>2021</v>
      </c>
    </row>
    <row r="2443" spans="1:7" x14ac:dyDescent="0.3">
      <c r="A2443" s="52">
        <v>44446</v>
      </c>
      <c r="B2443">
        <f>SUMIFS(user_list!O:O,user_list!F:F,"&lt;="&amp;A2443,user_list!G:G,"&gt;="&amp;A2443)</f>
        <v>0.36494173741848157</v>
      </c>
      <c r="C2443">
        <f>SUMIFS(user_list!P:P,user_list!F:F,"&lt;="&amp;A2443,user_list!G:G,"&gt;="&amp;A2443)</f>
        <v>1.0181173864894797</v>
      </c>
      <c r="D2443">
        <f>SUMIFS(user_list!O:O,user_list!F:F,"&lt;="&amp;A2443,user_list!G:G,"&gt;="&amp;A2443,user_list!I:I,days!G2443)+SUMIFS(user_list!O:O,user_list!F:F,"&lt;="&amp;A2443,user_list!G:G,"&gt;="&amp;A2443,user_list!I:I,days!G2443-1)</f>
        <v>0.36494173741848157</v>
      </c>
      <c r="E2443">
        <f>COUNTIF(user_list!G:G,A2443)</f>
        <v>0</v>
      </c>
      <c r="F2443">
        <f t="shared" si="76"/>
        <v>9</v>
      </c>
      <c r="G2443">
        <f t="shared" si="77"/>
        <v>2021</v>
      </c>
    </row>
    <row r="2444" spans="1:7" x14ac:dyDescent="0.3">
      <c r="A2444" s="52">
        <v>44447</v>
      </c>
      <c r="B2444">
        <f>SUMIFS(user_list!O:O,user_list!F:F,"&lt;="&amp;A2444,user_list!G:G,"&gt;="&amp;A2444)</f>
        <v>0.36494173741848157</v>
      </c>
      <c r="C2444">
        <f>SUMIFS(user_list!P:P,user_list!F:F,"&lt;="&amp;A2444,user_list!G:G,"&gt;="&amp;A2444)</f>
        <v>1.0181173864894797</v>
      </c>
      <c r="D2444">
        <f>SUMIFS(user_list!O:O,user_list!F:F,"&lt;="&amp;A2444,user_list!G:G,"&gt;="&amp;A2444,user_list!I:I,days!G2444)+SUMIFS(user_list!O:O,user_list!F:F,"&lt;="&amp;A2444,user_list!G:G,"&gt;="&amp;A2444,user_list!I:I,days!G2444-1)</f>
        <v>0.36494173741848157</v>
      </c>
      <c r="E2444">
        <f>COUNTIF(user_list!G:G,A2444)</f>
        <v>0</v>
      </c>
      <c r="F2444">
        <f t="shared" si="76"/>
        <v>9</v>
      </c>
      <c r="G2444">
        <f t="shared" si="77"/>
        <v>2021</v>
      </c>
    </row>
    <row r="2445" spans="1:7" x14ac:dyDescent="0.3">
      <c r="A2445" s="52">
        <v>44448</v>
      </c>
      <c r="B2445">
        <f>SUMIFS(user_list!O:O,user_list!F:F,"&lt;="&amp;A2445,user_list!G:G,"&gt;="&amp;A2445)</f>
        <v>0.36494173741848157</v>
      </c>
      <c r="C2445">
        <f>SUMIFS(user_list!P:P,user_list!F:F,"&lt;="&amp;A2445,user_list!G:G,"&gt;="&amp;A2445)</f>
        <v>1.0181173864894797</v>
      </c>
      <c r="D2445">
        <f>SUMIFS(user_list!O:O,user_list!F:F,"&lt;="&amp;A2445,user_list!G:G,"&gt;="&amp;A2445,user_list!I:I,days!G2445)+SUMIFS(user_list!O:O,user_list!F:F,"&lt;="&amp;A2445,user_list!G:G,"&gt;="&amp;A2445,user_list!I:I,days!G2445-1)</f>
        <v>0.36494173741848157</v>
      </c>
      <c r="E2445">
        <f>COUNTIF(user_list!G:G,A2445)</f>
        <v>0</v>
      </c>
      <c r="F2445">
        <f t="shared" si="76"/>
        <v>9</v>
      </c>
      <c r="G2445">
        <f t="shared" si="77"/>
        <v>2021</v>
      </c>
    </row>
    <row r="2446" spans="1:7" x14ac:dyDescent="0.3">
      <c r="A2446" s="52">
        <v>44449</v>
      </c>
      <c r="B2446">
        <f>SUMIFS(user_list!O:O,user_list!F:F,"&lt;="&amp;A2446,user_list!G:G,"&gt;="&amp;A2446)</f>
        <v>0.36494173741848157</v>
      </c>
      <c r="C2446">
        <f>SUMIFS(user_list!P:P,user_list!F:F,"&lt;="&amp;A2446,user_list!G:G,"&gt;="&amp;A2446)</f>
        <v>1.0181173864894797</v>
      </c>
      <c r="D2446">
        <f>SUMIFS(user_list!O:O,user_list!F:F,"&lt;="&amp;A2446,user_list!G:G,"&gt;="&amp;A2446,user_list!I:I,days!G2446)+SUMIFS(user_list!O:O,user_list!F:F,"&lt;="&amp;A2446,user_list!G:G,"&gt;="&amp;A2446,user_list!I:I,days!G2446-1)</f>
        <v>0.36494173741848157</v>
      </c>
      <c r="E2446">
        <f>COUNTIF(user_list!G:G,A2446)</f>
        <v>0</v>
      </c>
      <c r="F2446">
        <f t="shared" si="76"/>
        <v>9</v>
      </c>
      <c r="G2446">
        <f t="shared" si="77"/>
        <v>2021</v>
      </c>
    </row>
    <row r="2447" spans="1:7" x14ac:dyDescent="0.3">
      <c r="A2447" s="52">
        <v>44450</v>
      </c>
      <c r="B2447">
        <f>SUMIFS(user_list!O:O,user_list!F:F,"&lt;="&amp;A2447,user_list!G:G,"&gt;="&amp;A2447)</f>
        <v>0.36494173741848157</v>
      </c>
      <c r="C2447">
        <f>SUMIFS(user_list!P:P,user_list!F:F,"&lt;="&amp;A2447,user_list!G:G,"&gt;="&amp;A2447)</f>
        <v>1.0181173864894797</v>
      </c>
      <c r="D2447">
        <f>SUMIFS(user_list!O:O,user_list!F:F,"&lt;="&amp;A2447,user_list!G:G,"&gt;="&amp;A2447,user_list!I:I,days!G2447)+SUMIFS(user_list!O:O,user_list!F:F,"&lt;="&amp;A2447,user_list!G:G,"&gt;="&amp;A2447,user_list!I:I,days!G2447-1)</f>
        <v>0.36494173741848157</v>
      </c>
      <c r="E2447">
        <f>COUNTIF(user_list!G:G,A2447)</f>
        <v>0</v>
      </c>
      <c r="F2447">
        <f t="shared" si="76"/>
        <v>9</v>
      </c>
      <c r="G2447">
        <f t="shared" si="77"/>
        <v>2021</v>
      </c>
    </row>
    <row r="2448" spans="1:7" x14ac:dyDescent="0.3">
      <c r="A2448" s="52">
        <v>44451</v>
      </c>
      <c r="B2448">
        <f>SUMIFS(user_list!O:O,user_list!F:F,"&lt;="&amp;A2448,user_list!G:G,"&gt;="&amp;A2448)</f>
        <v>0.36494173741848157</v>
      </c>
      <c r="C2448">
        <f>SUMIFS(user_list!P:P,user_list!F:F,"&lt;="&amp;A2448,user_list!G:G,"&gt;="&amp;A2448)</f>
        <v>1.0181173864894797</v>
      </c>
      <c r="D2448">
        <f>SUMIFS(user_list!O:O,user_list!F:F,"&lt;="&amp;A2448,user_list!G:G,"&gt;="&amp;A2448,user_list!I:I,days!G2448)+SUMIFS(user_list!O:O,user_list!F:F,"&lt;="&amp;A2448,user_list!G:G,"&gt;="&amp;A2448,user_list!I:I,days!G2448-1)</f>
        <v>0.36494173741848157</v>
      </c>
      <c r="E2448">
        <f>COUNTIF(user_list!G:G,A2448)</f>
        <v>0</v>
      </c>
      <c r="F2448">
        <f t="shared" si="76"/>
        <v>9</v>
      </c>
      <c r="G2448">
        <f t="shared" si="77"/>
        <v>2021</v>
      </c>
    </row>
    <row r="2449" spans="1:7" x14ac:dyDescent="0.3">
      <c r="A2449" s="52">
        <v>44452</v>
      </c>
      <c r="B2449">
        <f>SUMIFS(user_list!O:O,user_list!F:F,"&lt;="&amp;A2449,user_list!G:G,"&gt;="&amp;A2449)</f>
        <v>0.36494173741848157</v>
      </c>
      <c r="C2449">
        <f>SUMIFS(user_list!P:P,user_list!F:F,"&lt;="&amp;A2449,user_list!G:G,"&gt;="&amp;A2449)</f>
        <v>1.0181173864894797</v>
      </c>
      <c r="D2449">
        <f>SUMIFS(user_list!O:O,user_list!F:F,"&lt;="&amp;A2449,user_list!G:G,"&gt;="&amp;A2449,user_list!I:I,days!G2449)+SUMIFS(user_list!O:O,user_list!F:F,"&lt;="&amp;A2449,user_list!G:G,"&gt;="&amp;A2449,user_list!I:I,days!G2449-1)</f>
        <v>0.36494173741848157</v>
      </c>
      <c r="E2449">
        <f>COUNTIF(user_list!G:G,A2449)</f>
        <v>0</v>
      </c>
      <c r="F2449">
        <f t="shared" si="76"/>
        <v>9</v>
      </c>
      <c r="G2449">
        <f t="shared" si="77"/>
        <v>2021</v>
      </c>
    </row>
    <row r="2450" spans="1:7" x14ac:dyDescent="0.3">
      <c r="A2450" s="52">
        <v>44453</v>
      </c>
      <c r="B2450">
        <f>SUMIFS(user_list!O:O,user_list!F:F,"&lt;="&amp;A2450,user_list!G:G,"&gt;="&amp;A2450)</f>
        <v>0.36494173741848157</v>
      </c>
      <c r="C2450">
        <f>SUMIFS(user_list!P:P,user_list!F:F,"&lt;="&amp;A2450,user_list!G:G,"&gt;="&amp;A2450)</f>
        <v>1.0181173864894797</v>
      </c>
      <c r="D2450">
        <f>SUMIFS(user_list!O:O,user_list!F:F,"&lt;="&amp;A2450,user_list!G:G,"&gt;="&amp;A2450,user_list!I:I,days!G2450)+SUMIFS(user_list!O:O,user_list!F:F,"&lt;="&amp;A2450,user_list!G:G,"&gt;="&amp;A2450,user_list!I:I,days!G2450-1)</f>
        <v>0.36494173741848157</v>
      </c>
      <c r="E2450">
        <f>COUNTIF(user_list!G:G,A2450)</f>
        <v>0</v>
      </c>
      <c r="F2450">
        <f t="shared" si="76"/>
        <v>9</v>
      </c>
      <c r="G2450">
        <f t="shared" si="77"/>
        <v>2021</v>
      </c>
    </row>
    <row r="2451" spans="1:7" x14ac:dyDescent="0.3">
      <c r="A2451" s="52">
        <v>44454</v>
      </c>
      <c r="B2451">
        <f>SUMIFS(user_list!O:O,user_list!F:F,"&lt;="&amp;A2451,user_list!G:G,"&gt;="&amp;A2451)</f>
        <v>0.63770364218038644</v>
      </c>
      <c r="C2451">
        <f>SUMIFS(user_list!P:P,user_list!F:F,"&lt;="&amp;A2451,user_list!G:G,"&gt;="&amp;A2451)</f>
        <v>1.7038316722037652</v>
      </c>
      <c r="D2451">
        <f>SUMIFS(user_list!O:O,user_list!F:F,"&lt;="&amp;A2451,user_list!G:G,"&gt;="&amp;A2451,user_list!I:I,days!G2451)+SUMIFS(user_list!O:O,user_list!F:F,"&lt;="&amp;A2451,user_list!G:G,"&gt;="&amp;A2451,user_list!I:I,days!G2451-1)</f>
        <v>0.63770364218038633</v>
      </c>
      <c r="E2451">
        <f>COUNTIF(user_list!G:G,A2451)</f>
        <v>0</v>
      </c>
      <c r="F2451">
        <f t="shared" si="76"/>
        <v>9</v>
      </c>
      <c r="G2451">
        <f t="shared" si="77"/>
        <v>2021</v>
      </c>
    </row>
    <row r="2452" spans="1:7" x14ac:dyDescent="0.3">
      <c r="A2452" s="52">
        <v>44455</v>
      </c>
      <c r="B2452">
        <f>SUMIFS(user_list!O:O,user_list!F:F,"&lt;="&amp;A2452,user_list!G:G,"&gt;="&amp;A2452)</f>
        <v>0.63770364218038644</v>
      </c>
      <c r="C2452">
        <f>SUMIFS(user_list!P:P,user_list!F:F,"&lt;="&amp;A2452,user_list!G:G,"&gt;="&amp;A2452)</f>
        <v>1.7038316722037652</v>
      </c>
      <c r="D2452">
        <f>SUMIFS(user_list!O:O,user_list!F:F,"&lt;="&amp;A2452,user_list!G:G,"&gt;="&amp;A2452,user_list!I:I,days!G2452)+SUMIFS(user_list!O:O,user_list!F:F,"&lt;="&amp;A2452,user_list!G:G,"&gt;="&amp;A2452,user_list!I:I,days!G2452-1)</f>
        <v>0.63770364218038633</v>
      </c>
      <c r="E2452">
        <f>COUNTIF(user_list!G:G,A2452)</f>
        <v>0</v>
      </c>
      <c r="F2452">
        <f t="shared" si="76"/>
        <v>9</v>
      </c>
      <c r="G2452">
        <f t="shared" si="77"/>
        <v>2021</v>
      </c>
    </row>
    <row r="2453" spans="1:7" x14ac:dyDescent="0.3">
      <c r="A2453" s="52">
        <v>44456</v>
      </c>
      <c r="B2453">
        <f>SUMIFS(user_list!O:O,user_list!F:F,"&lt;="&amp;A2453,user_list!G:G,"&gt;="&amp;A2453)</f>
        <v>0.63770364218038644</v>
      </c>
      <c r="C2453">
        <f>SUMIFS(user_list!P:P,user_list!F:F,"&lt;="&amp;A2453,user_list!G:G,"&gt;="&amp;A2453)</f>
        <v>1.7038316722037652</v>
      </c>
      <c r="D2453">
        <f>SUMIFS(user_list!O:O,user_list!F:F,"&lt;="&amp;A2453,user_list!G:G,"&gt;="&amp;A2453,user_list!I:I,days!G2453)+SUMIFS(user_list!O:O,user_list!F:F,"&lt;="&amp;A2453,user_list!G:G,"&gt;="&amp;A2453,user_list!I:I,days!G2453-1)</f>
        <v>0.63770364218038633</v>
      </c>
      <c r="E2453">
        <f>COUNTIF(user_list!G:G,A2453)</f>
        <v>0</v>
      </c>
      <c r="F2453">
        <f t="shared" si="76"/>
        <v>9</v>
      </c>
      <c r="G2453">
        <f t="shared" si="77"/>
        <v>2021</v>
      </c>
    </row>
    <row r="2454" spans="1:7" x14ac:dyDescent="0.3">
      <c r="A2454" s="52">
        <v>44457</v>
      </c>
      <c r="B2454">
        <f>SUMIFS(user_list!O:O,user_list!F:F,"&lt;="&amp;A2454,user_list!G:G,"&gt;="&amp;A2454)</f>
        <v>0.63770364218038644</v>
      </c>
      <c r="C2454">
        <f>SUMIFS(user_list!P:P,user_list!F:F,"&lt;="&amp;A2454,user_list!G:G,"&gt;="&amp;A2454)</f>
        <v>1.7038316722037652</v>
      </c>
      <c r="D2454">
        <f>SUMIFS(user_list!O:O,user_list!F:F,"&lt;="&amp;A2454,user_list!G:G,"&gt;="&amp;A2454,user_list!I:I,days!G2454)+SUMIFS(user_list!O:O,user_list!F:F,"&lt;="&amp;A2454,user_list!G:G,"&gt;="&amp;A2454,user_list!I:I,days!G2454-1)</f>
        <v>0.63770364218038633</v>
      </c>
      <c r="E2454">
        <f>COUNTIF(user_list!G:G,A2454)</f>
        <v>0</v>
      </c>
      <c r="F2454">
        <f t="shared" si="76"/>
        <v>9</v>
      </c>
      <c r="G2454">
        <f t="shared" si="77"/>
        <v>2021</v>
      </c>
    </row>
    <row r="2455" spans="1:7" x14ac:dyDescent="0.3">
      <c r="A2455" s="52">
        <v>44458</v>
      </c>
      <c r="B2455">
        <f>SUMIFS(user_list!O:O,user_list!F:F,"&lt;="&amp;A2455,user_list!G:G,"&gt;="&amp;A2455)</f>
        <v>0.63770364218038644</v>
      </c>
      <c r="C2455">
        <f>SUMIFS(user_list!P:P,user_list!F:F,"&lt;="&amp;A2455,user_list!G:G,"&gt;="&amp;A2455)</f>
        <v>1.7038316722037652</v>
      </c>
      <c r="D2455">
        <f>SUMIFS(user_list!O:O,user_list!F:F,"&lt;="&amp;A2455,user_list!G:G,"&gt;="&amp;A2455,user_list!I:I,days!G2455)+SUMIFS(user_list!O:O,user_list!F:F,"&lt;="&amp;A2455,user_list!G:G,"&gt;="&amp;A2455,user_list!I:I,days!G2455-1)</f>
        <v>0.63770364218038633</v>
      </c>
      <c r="E2455">
        <f>COUNTIF(user_list!G:G,A2455)</f>
        <v>0</v>
      </c>
      <c r="F2455">
        <f t="shared" si="76"/>
        <v>9</v>
      </c>
      <c r="G2455">
        <f t="shared" si="77"/>
        <v>2021</v>
      </c>
    </row>
    <row r="2456" spans="1:7" x14ac:dyDescent="0.3">
      <c r="A2456" s="52">
        <v>44459</v>
      </c>
      <c r="B2456">
        <f>SUMIFS(user_list!O:O,user_list!F:F,"&lt;="&amp;A2456,user_list!G:G,"&gt;="&amp;A2456)</f>
        <v>0.63770364218038644</v>
      </c>
      <c r="C2456">
        <f>SUMIFS(user_list!P:P,user_list!F:F,"&lt;="&amp;A2456,user_list!G:G,"&gt;="&amp;A2456)</f>
        <v>1.7038316722037652</v>
      </c>
      <c r="D2456">
        <f>SUMIFS(user_list!O:O,user_list!F:F,"&lt;="&amp;A2456,user_list!G:G,"&gt;="&amp;A2456,user_list!I:I,days!G2456)+SUMIFS(user_list!O:O,user_list!F:F,"&lt;="&amp;A2456,user_list!G:G,"&gt;="&amp;A2456,user_list!I:I,days!G2456-1)</f>
        <v>0.63770364218038633</v>
      </c>
      <c r="E2456">
        <f>COUNTIF(user_list!G:G,A2456)</f>
        <v>0</v>
      </c>
      <c r="F2456">
        <f t="shared" si="76"/>
        <v>9</v>
      </c>
      <c r="G2456">
        <f t="shared" si="77"/>
        <v>2021</v>
      </c>
    </row>
    <row r="2457" spans="1:7" x14ac:dyDescent="0.3">
      <c r="A2457" s="52">
        <v>44460</v>
      </c>
      <c r="B2457">
        <f>SUMIFS(user_list!O:O,user_list!F:F,"&lt;="&amp;A2457,user_list!G:G,"&gt;="&amp;A2457)</f>
        <v>0.63770364218038644</v>
      </c>
      <c r="C2457">
        <f>SUMIFS(user_list!P:P,user_list!F:F,"&lt;="&amp;A2457,user_list!G:G,"&gt;="&amp;A2457)</f>
        <v>1.7038316722037652</v>
      </c>
      <c r="D2457">
        <f>SUMIFS(user_list!O:O,user_list!F:F,"&lt;="&amp;A2457,user_list!G:G,"&gt;="&amp;A2457,user_list!I:I,days!G2457)+SUMIFS(user_list!O:O,user_list!F:F,"&lt;="&amp;A2457,user_list!G:G,"&gt;="&amp;A2457,user_list!I:I,days!G2457-1)</f>
        <v>0.63770364218038633</v>
      </c>
      <c r="E2457">
        <f>COUNTIF(user_list!G:G,A2457)</f>
        <v>0</v>
      </c>
      <c r="F2457">
        <f t="shared" si="76"/>
        <v>9</v>
      </c>
      <c r="G2457">
        <f t="shared" si="77"/>
        <v>2021</v>
      </c>
    </row>
    <row r="2458" spans="1:7" x14ac:dyDescent="0.3">
      <c r="A2458" s="52">
        <v>44461</v>
      </c>
      <c r="B2458">
        <f>SUMIFS(user_list!O:O,user_list!F:F,"&lt;="&amp;A2458,user_list!G:G,"&gt;="&amp;A2458)</f>
        <v>0.63770364218038644</v>
      </c>
      <c r="C2458">
        <f>SUMIFS(user_list!P:P,user_list!F:F,"&lt;="&amp;A2458,user_list!G:G,"&gt;="&amp;A2458)</f>
        <v>1.7038316722037652</v>
      </c>
      <c r="D2458">
        <f>SUMIFS(user_list!O:O,user_list!F:F,"&lt;="&amp;A2458,user_list!G:G,"&gt;="&amp;A2458,user_list!I:I,days!G2458)+SUMIFS(user_list!O:O,user_list!F:F,"&lt;="&amp;A2458,user_list!G:G,"&gt;="&amp;A2458,user_list!I:I,days!G2458-1)</f>
        <v>0.63770364218038633</v>
      </c>
      <c r="E2458">
        <f>COUNTIF(user_list!G:G,A2458)</f>
        <v>0</v>
      </c>
      <c r="F2458">
        <f t="shared" si="76"/>
        <v>9</v>
      </c>
      <c r="G2458">
        <f t="shared" si="77"/>
        <v>2021</v>
      </c>
    </row>
    <row r="2459" spans="1:7" x14ac:dyDescent="0.3">
      <c r="A2459" s="52">
        <v>44462</v>
      </c>
      <c r="B2459">
        <f>SUMIFS(user_list!O:O,user_list!F:F,"&lt;="&amp;A2459,user_list!G:G,"&gt;="&amp;A2459)</f>
        <v>0.63770364218038644</v>
      </c>
      <c r="C2459">
        <f>SUMIFS(user_list!P:P,user_list!F:F,"&lt;="&amp;A2459,user_list!G:G,"&gt;="&amp;A2459)</f>
        <v>1.7038316722037652</v>
      </c>
      <c r="D2459">
        <f>SUMIFS(user_list!O:O,user_list!F:F,"&lt;="&amp;A2459,user_list!G:G,"&gt;="&amp;A2459,user_list!I:I,days!G2459)+SUMIFS(user_list!O:O,user_list!F:F,"&lt;="&amp;A2459,user_list!G:G,"&gt;="&amp;A2459,user_list!I:I,days!G2459-1)</f>
        <v>0.63770364218038633</v>
      </c>
      <c r="E2459">
        <f>COUNTIF(user_list!G:G,A2459)</f>
        <v>0</v>
      </c>
      <c r="F2459">
        <f t="shared" si="76"/>
        <v>9</v>
      </c>
      <c r="G2459">
        <f t="shared" si="77"/>
        <v>2021</v>
      </c>
    </row>
    <row r="2460" spans="1:7" x14ac:dyDescent="0.3">
      <c r="A2460" s="52">
        <v>44463</v>
      </c>
      <c r="B2460">
        <f>SUMIFS(user_list!O:O,user_list!F:F,"&lt;="&amp;A2460,user_list!G:G,"&gt;="&amp;A2460)</f>
        <v>0.63770364218038644</v>
      </c>
      <c r="C2460">
        <f>SUMIFS(user_list!P:P,user_list!F:F,"&lt;="&amp;A2460,user_list!G:G,"&gt;="&amp;A2460)</f>
        <v>1.7038316722037652</v>
      </c>
      <c r="D2460">
        <f>SUMIFS(user_list!O:O,user_list!F:F,"&lt;="&amp;A2460,user_list!G:G,"&gt;="&amp;A2460,user_list!I:I,days!G2460)+SUMIFS(user_list!O:O,user_list!F:F,"&lt;="&amp;A2460,user_list!G:G,"&gt;="&amp;A2460,user_list!I:I,days!G2460-1)</f>
        <v>0.63770364218038633</v>
      </c>
      <c r="E2460">
        <f>COUNTIF(user_list!G:G,A2460)</f>
        <v>0</v>
      </c>
      <c r="F2460">
        <f t="shared" si="76"/>
        <v>9</v>
      </c>
      <c r="G2460">
        <f t="shared" si="77"/>
        <v>2021</v>
      </c>
    </row>
    <row r="2461" spans="1:7" x14ac:dyDescent="0.3">
      <c r="A2461" s="52">
        <v>44464</v>
      </c>
      <c r="B2461">
        <f>SUMIFS(user_list!O:O,user_list!F:F,"&lt;="&amp;A2461,user_list!G:G,"&gt;="&amp;A2461)</f>
        <v>0.63770364218038644</v>
      </c>
      <c r="C2461">
        <f>SUMIFS(user_list!P:P,user_list!F:F,"&lt;="&amp;A2461,user_list!G:G,"&gt;="&amp;A2461)</f>
        <v>1.7038316722037652</v>
      </c>
      <c r="D2461">
        <f>SUMIFS(user_list!O:O,user_list!F:F,"&lt;="&amp;A2461,user_list!G:G,"&gt;="&amp;A2461,user_list!I:I,days!G2461)+SUMIFS(user_list!O:O,user_list!F:F,"&lt;="&amp;A2461,user_list!G:G,"&gt;="&amp;A2461,user_list!I:I,days!G2461-1)</f>
        <v>0.63770364218038633</v>
      </c>
      <c r="E2461">
        <f>COUNTIF(user_list!G:G,A2461)</f>
        <v>0</v>
      </c>
      <c r="F2461">
        <f t="shared" si="76"/>
        <v>9</v>
      </c>
      <c r="G2461">
        <f t="shared" si="77"/>
        <v>2021</v>
      </c>
    </row>
    <row r="2462" spans="1:7" x14ac:dyDescent="0.3">
      <c r="A2462" s="52">
        <v>44465</v>
      </c>
      <c r="B2462">
        <f>SUMIFS(user_list!O:O,user_list!F:F,"&lt;="&amp;A2462,user_list!G:G,"&gt;="&amp;A2462)</f>
        <v>0.63770364218038644</v>
      </c>
      <c r="C2462">
        <f>SUMIFS(user_list!P:P,user_list!F:F,"&lt;="&amp;A2462,user_list!G:G,"&gt;="&amp;A2462)</f>
        <v>1.7038316722037652</v>
      </c>
      <c r="D2462">
        <f>SUMIFS(user_list!O:O,user_list!F:F,"&lt;="&amp;A2462,user_list!G:G,"&gt;="&amp;A2462,user_list!I:I,days!G2462)+SUMIFS(user_list!O:O,user_list!F:F,"&lt;="&amp;A2462,user_list!G:G,"&gt;="&amp;A2462,user_list!I:I,days!G2462-1)</f>
        <v>0.63770364218038633</v>
      </c>
      <c r="E2462">
        <f>COUNTIF(user_list!G:G,A2462)</f>
        <v>0</v>
      </c>
      <c r="F2462">
        <f t="shared" si="76"/>
        <v>9</v>
      </c>
      <c r="G2462">
        <f t="shared" si="77"/>
        <v>2021</v>
      </c>
    </row>
    <row r="2463" spans="1:7" x14ac:dyDescent="0.3">
      <c r="A2463" s="52">
        <v>44466</v>
      </c>
      <c r="B2463">
        <f>SUMIFS(user_list!O:O,user_list!F:F,"&lt;="&amp;A2463,user_list!G:G,"&gt;="&amp;A2463)</f>
        <v>0.63770364218038644</v>
      </c>
      <c r="C2463">
        <f>SUMIFS(user_list!P:P,user_list!F:F,"&lt;="&amp;A2463,user_list!G:G,"&gt;="&amp;A2463)</f>
        <v>1.7038316722037652</v>
      </c>
      <c r="D2463">
        <f>SUMIFS(user_list!O:O,user_list!F:F,"&lt;="&amp;A2463,user_list!G:G,"&gt;="&amp;A2463,user_list!I:I,days!G2463)+SUMIFS(user_list!O:O,user_list!F:F,"&lt;="&amp;A2463,user_list!G:G,"&gt;="&amp;A2463,user_list!I:I,days!G2463-1)</f>
        <v>0.63770364218038633</v>
      </c>
      <c r="E2463">
        <f>COUNTIF(user_list!G:G,A2463)</f>
        <v>1</v>
      </c>
      <c r="F2463">
        <f t="shared" si="76"/>
        <v>9</v>
      </c>
      <c r="G2463">
        <f t="shared" si="77"/>
        <v>2021</v>
      </c>
    </row>
    <row r="2464" spans="1:7" x14ac:dyDescent="0.3">
      <c r="A2464" s="52">
        <v>44467</v>
      </c>
      <c r="B2464">
        <f>SUMIFS(user_list!O:O,user_list!F:F,"&lt;="&amp;A2464,user_list!G:G,"&gt;="&amp;A2464)</f>
        <v>0.39232004429678852</v>
      </c>
      <c r="C2464">
        <f>SUMIFS(user_list!P:P,user_list!F:F,"&lt;="&amp;A2464,user_list!G:G,"&gt;="&amp;A2464)</f>
        <v>1.0847840531561461</v>
      </c>
      <c r="D2464">
        <f>SUMIFS(user_list!O:O,user_list!F:F,"&lt;="&amp;A2464,user_list!G:G,"&gt;="&amp;A2464,user_list!I:I,days!G2464)+SUMIFS(user_list!O:O,user_list!F:F,"&lt;="&amp;A2464,user_list!G:G,"&gt;="&amp;A2464,user_list!I:I,days!G2464-1)</f>
        <v>0.39232004429678852</v>
      </c>
      <c r="E2464">
        <f>COUNTIF(user_list!G:G,A2464)</f>
        <v>0</v>
      </c>
      <c r="F2464">
        <f t="shared" si="76"/>
        <v>9</v>
      </c>
      <c r="G2464">
        <f t="shared" si="77"/>
        <v>2021</v>
      </c>
    </row>
    <row r="2465" spans="1:7" x14ac:dyDescent="0.3">
      <c r="A2465" s="52">
        <v>44468</v>
      </c>
      <c r="B2465">
        <f>SUMIFS(user_list!O:O,user_list!F:F,"&lt;="&amp;A2465,user_list!G:G,"&gt;="&amp;A2465)</f>
        <v>0.39232004429678852</v>
      </c>
      <c r="C2465">
        <f>SUMIFS(user_list!P:P,user_list!F:F,"&lt;="&amp;A2465,user_list!G:G,"&gt;="&amp;A2465)</f>
        <v>1.0847840531561461</v>
      </c>
      <c r="D2465">
        <f>SUMIFS(user_list!O:O,user_list!F:F,"&lt;="&amp;A2465,user_list!G:G,"&gt;="&amp;A2465,user_list!I:I,days!G2465)+SUMIFS(user_list!O:O,user_list!F:F,"&lt;="&amp;A2465,user_list!G:G,"&gt;="&amp;A2465,user_list!I:I,days!G2465-1)</f>
        <v>0.39232004429678852</v>
      </c>
      <c r="E2465">
        <f>COUNTIF(user_list!G:G,A2465)</f>
        <v>0</v>
      </c>
      <c r="F2465">
        <f t="shared" si="76"/>
        <v>9</v>
      </c>
      <c r="G2465">
        <f t="shared" si="77"/>
        <v>2021</v>
      </c>
    </row>
    <row r="2466" spans="1:7" x14ac:dyDescent="0.3">
      <c r="A2466" s="52">
        <v>44469</v>
      </c>
      <c r="B2466">
        <f>SUMIFS(user_list!O:O,user_list!F:F,"&lt;="&amp;A2466,user_list!G:G,"&gt;="&amp;A2466)</f>
        <v>0.39232004429678852</v>
      </c>
      <c r="C2466">
        <f>SUMIFS(user_list!P:P,user_list!F:F,"&lt;="&amp;A2466,user_list!G:G,"&gt;="&amp;A2466)</f>
        <v>1.0847840531561461</v>
      </c>
      <c r="D2466">
        <f>SUMIFS(user_list!O:O,user_list!F:F,"&lt;="&amp;A2466,user_list!G:G,"&gt;="&amp;A2466,user_list!I:I,days!G2466)+SUMIFS(user_list!O:O,user_list!F:F,"&lt;="&amp;A2466,user_list!G:G,"&gt;="&amp;A2466,user_list!I:I,days!G2466-1)</f>
        <v>0.39232004429678852</v>
      </c>
      <c r="E2466">
        <f>COUNTIF(user_list!G:G,A2466)</f>
        <v>0</v>
      </c>
      <c r="F2466">
        <f t="shared" si="76"/>
        <v>9</v>
      </c>
      <c r="G2466">
        <f t="shared" si="77"/>
        <v>2021</v>
      </c>
    </row>
    <row r="2467" spans="1:7" x14ac:dyDescent="0.3">
      <c r="A2467" s="52">
        <v>44470</v>
      </c>
      <c r="B2467">
        <f>SUMIFS(user_list!O:O,user_list!F:F,"&lt;="&amp;A2467,user_list!G:G,"&gt;="&amp;A2467)</f>
        <v>0.39232004429678852</v>
      </c>
      <c r="C2467">
        <f>SUMIFS(user_list!P:P,user_list!F:F,"&lt;="&amp;A2467,user_list!G:G,"&gt;="&amp;A2467)</f>
        <v>1.0847840531561461</v>
      </c>
      <c r="D2467">
        <f>SUMIFS(user_list!O:O,user_list!F:F,"&lt;="&amp;A2467,user_list!G:G,"&gt;="&amp;A2467,user_list!I:I,days!G2467)+SUMIFS(user_list!O:O,user_list!F:F,"&lt;="&amp;A2467,user_list!G:G,"&gt;="&amp;A2467,user_list!I:I,days!G2467-1)</f>
        <v>0.39232004429678852</v>
      </c>
      <c r="E2467">
        <f>COUNTIF(user_list!G:G,A2467)</f>
        <v>0</v>
      </c>
      <c r="F2467">
        <f t="shared" si="76"/>
        <v>10</v>
      </c>
      <c r="G2467">
        <f t="shared" si="77"/>
        <v>2021</v>
      </c>
    </row>
    <row r="2468" spans="1:7" x14ac:dyDescent="0.3">
      <c r="A2468" s="52">
        <v>44471</v>
      </c>
      <c r="B2468">
        <f>SUMIFS(user_list!O:O,user_list!F:F,"&lt;="&amp;A2468,user_list!G:G,"&gt;="&amp;A2468)</f>
        <v>0.39232004429678852</v>
      </c>
      <c r="C2468">
        <f>SUMIFS(user_list!P:P,user_list!F:F,"&lt;="&amp;A2468,user_list!G:G,"&gt;="&amp;A2468)</f>
        <v>1.0847840531561461</v>
      </c>
      <c r="D2468">
        <f>SUMIFS(user_list!O:O,user_list!F:F,"&lt;="&amp;A2468,user_list!G:G,"&gt;="&amp;A2468,user_list!I:I,days!G2468)+SUMIFS(user_list!O:O,user_list!F:F,"&lt;="&amp;A2468,user_list!G:G,"&gt;="&amp;A2468,user_list!I:I,days!G2468-1)</f>
        <v>0.39232004429678852</v>
      </c>
      <c r="E2468">
        <f>COUNTIF(user_list!G:G,A2468)</f>
        <v>0</v>
      </c>
      <c r="F2468">
        <f t="shared" si="76"/>
        <v>10</v>
      </c>
      <c r="G2468">
        <f t="shared" si="77"/>
        <v>2021</v>
      </c>
    </row>
    <row r="2469" spans="1:7" x14ac:dyDescent="0.3">
      <c r="A2469" s="52">
        <v>44472</v>
      </c>
      <c r="B2469">
        <f>SUMIFS(user_list!O:O,user_list!F:F,"&lt;="&amp;A2469,user_list!G:G,"&gt;="&amp;A2469)</f>
        <v>0.39232004429678852</v>
      </c>
      <c r="C2469">
        <f>SUMIFS(user_list!P:P,user_list!F:F,"&lt;="&amp;A2469,user_list!G:G,"&gt;="&amp;A2469)</f>
        <v>1.0847840531561461</v>
      </c>
      <c r="D2469">
        <f>SUMIFS(user_list!O:O,user_list!F:F,"&lt;="&amp;A2469,user_list!G:G,"&gt;="&amp;A2469,user_list!I:I,days!G2469)+SUMIFS(user_list!O:O,user_list!F:F,"&lt;="&amp;A2469,user_list!G:G,"&gt;="&amp;A2469,user_list!I:I,days!G2469-1)</f>
        <v>0.39232004429678852</v>
      </c>
      <c r="E2469">
        <f>COUNTIF(user_list!G:G,A2469)</f>
        <v>0</v>
      </c>
      <c r="F2469">
        <f t="shared" si="76"/>
        <v>10</v>
      </c>
      <c r="G2469">
        <f t="shared" si="77"/>
        <v>2021</v>
      </c>
    </row>
    <row r="2470" spans="1:7" x14ac:dyDescent="0.3">
      <c r="A2470" s="52">
        <v>44473</v>
      </c>
      <c r="B2470">
        <f>SUMIFS(user_list!O:O,user_list!F:F,"&lt;="&amp;A2470,user_list!G:G,"&gt;="&amp;A2470)</f>
        <v>0.39232004429678852</v>
      </c>
      <c r="C2470">
        <f>SUMIFS(user_list!P:P,user_list!F:F,"&lt;="&amp;A2470,user_list!G:G,"&gt;="&amp;A2470)</f>
        <v>1.0847840531561461</v>
      </c>
      <c r="D2470">
        <f>SUMIFS(user_list!O:O,user_list!F:F,"&lt;="&amp;A2470,user_list!G:G,"&gt;="&amp;A2470,user_list!I:I,days!G2470)+SUMIFS(user_list!O:O,user_list!F:F,"&lt;="&amp;A2470,user_list!G:G,"&gt;="&amp;A2470,user_list!I:I,days!G2470-1)</f>
        <v>0.39232004429678852</v>
      </c>
      <c r="E2470">
        <f>COUNTIF(user_list!G:G,A2470)</f>
        <v>0</v>
      </c>
      <c r="F2470">
        <f t="shared" si="76"/>
        <v>10</v>
      </c>
      <c r="G2470">
        <f t="shared" si="77"/>
        <v>2021</v>
      </c>
    </row>
    <row r="2471" spans="1:7" x14ac:dyDescent="0.3">
      <c r="A2471" s="52">
        <v>44474</v>
      </c>
      <c r="B2471">
        <f>SUMIFS(user_list!O:O,user_list!F:F,"&lt;="&amp;A2471,user_list!G:G,"&gt;="&amp;A2471)</f>
        <v>0.39232004429678852</v>
      </c>
      <c r="C2471">
        <f>SUMIFS(user_list!P:P,user_list!F:F,"&lt;="&amp;A2471,user_list!G:G,"&gt;="&amp;A2471)</f>
        <v>1.0847840531561461</v>
      </c>
      <c r="D2471">
        <f>SUMIFS(user_list!O:O,user_list!F:F,"&lt;="&amp;A2471,user_list!G:G,"&gt;="&amp;A2471,user_list!I:I,days!G2471)+SUMIFS(user_list!O:O,user_list!F:F,"&lt;="&amp;A2471,user_list!G:G,"&gt;="&amp;A2471,user_list!I:I,days!G2471-1)</f>
        <v>0.39232004429678852</v>
      </c>
      <c r="E2471">
        <f>COUNTIF(user_list!G:G,A2471)</f>
        <v>0</v>
      </c>
      <c r="F2471">
        <f t="shared" si="76"/>
        <v>10</v>
      </c>
      <c r="G2471">
        <f t="shared" si="77"/>
        <v>2021</v>
      </c>
    </row>
    <row r="2472" spans="1:7" x14ac:dyDescent="0.3">
      <c r="A2472" s="52">
        <v>44475</v>
      </c>
      <c r="B2472">
        <f>SUMIFS(user_list!O:O,user_list!F:F,"&lt;="&amp;A2472,user_list!G:G,"&gt;="&amp;A2472)</f>
        <v>0.39232004429678852</v>
      </c>
      <c r="C2472">
        <f>SUMIFS(user_list!P:P,user_list!F:F,"&lt;="&amp;A2472,user_list!G:G,"&gt;="&amp;A2472)</f>
        <v>1.0847840531561461</v>
      </c>
      <c r="D2472">
        <f>SUMIFS(user_list!O:O,user_list!F:F,"&lt;="&amp;A2472,user_list!G:G,"&gt;="&amp;A2472,user_list!I:I,days!G2472)+SUMIFS(user_list!O:O,user_list!F:F,"&lt;="&amp;A2472,user_list!G:G,"&gt;="&amp;A2472,user_list!I:I,days!G2472-1)</f>
        <v>0.39232004429678852</v>
      </c>
      <c r="E2472">
        <f>COUNTIF(user_list!G:G,A2472)</f>
        <v>0</v>
      </c>
      <c r="F2472">
        <f t="shared" si="76"/>
        <v>10</v>
      </c>
      <c r="G2472">
        <f t="shared" si="77"/>
        <v>2021</v>
      </c>
    </row>
    <row r="2473" spans="1:7" x14ac:dyDescent="0.3">
      <c r="A2473" s="52">
        <v>44476</v>
      </c>
      <c r="B2473">
        <f>SUMIFS(user_list!O:O,user_list!F:F,"&lt;="&amp;A2473,user_list!G:G,"&gt;="&amp;A2473)</f>
        <v>0.39232004429678852</v>
      </c>
      <c r="C2473">
        <f>SUMIFS(user_list!P:P,user_list!F:F,"&lt;="&amp;A2473,user_list!G:G,"&gt;="&amp;A2473)</f>
        <v>1.0847840531561461</v>
      </c>
      <c r="D2473">
        <f>SUMIFS(user_list!O:O,user_list!F:F,"&lt;="&amp;A2473,user_list!G:G,"&gt;="&amp;A2473,user_list!I:I,days!G2473)+SUMIFS(user_list!O:O,user_list!F:F,"&lt;="&amp;A2473,user_list!G:G,"&gt;="&amp;A2473,user_list!I:I,days!G2473-1)</f>
        <v>0.39232004429678852</v>
      </c>
      <c r="E2473">
        <f>COUNTIF(user_list!G:G,A2473)</f>
        <v>0</v>
      </c>
      <c r="F2473">
        <f t="shared" si="76"/>
        <v>10</v>
      </c>
      <c r="G2473">
        <f t="shared" si="77"/>
        <v>2021</v>
      </c>
    </row>
    <row r="2474" spans="1:7" x14ac:dyDescent="0.3">
      <c r="A2474" s="52">
        <v>44477</v>
      </c>
      <c r="B2474">
        <f>SUMIFS(user_list!O:O,user_list!F:F,"&lt;="&amp;A2474,user_list!G:G,"&gt;="&amp;A2474)</f>
        <v>0.39232004429678852</v>
      </c>
      <c r="C2474">
        <f>SUMIFS(user_list!P:P,user_list!F:F,"&lt;="&amp;A2474,user_list!G:G,"&gt;="&amp;A2474)</f>
        <v>1.0847840531561461</v>
      </c>
      <c r="D2474">
        <f>SUMIFS(user_list!O:O,user_list!F:F,"&lt;="&amp;A2474,user_list!G:G,"&gt;="&amp;A2474,user_list!I:I,days!G2474)+SUMIFS(user_list!O:O,user_list!F:F,"&lt;="&amp;A2474,user_list!G:G,"&gt;="&amp;A2474,user_list!I:I,days!G2474-1)</f>
        <v>0.39232004429678852</v>
      </c>
      <c r="E2474">
        <f>COUNTIF(user_list!G:G,A2474)</f>
        <v>0</v>
      </c>
      <c r="F2474">
        <f t="shared" si="76"/>
        <v>10</v>
      </c>
      <c r="G2474">
        <f t="shared" si="77"/>
        <v>2021</v>
      </c>
    </row>
    <row r="2475" spans="1:7" x14ac:dyDescent="0.3">
      <c r="A2475" s="52">
        <v>44478</v>
      </c>
      <c r="B2475">
        <f>SUMIFS(user_list!O:O,user_list!F:F,"&lt;="&amp;A2475,user_list!G:G,"&gt;="&amp;A2475)</f>
        <v>0.39232004429678852</v>
      </c>
      <c r="C2475">
        <f>SUMIFS(user_list!P:P,user_list!F:F,"&lt;="&amp;A2475,user_list!G:G,"&gt;="&amp;A2475)</f>
        <v>1.0847840531561461</v>
      </c>
      <c r="D2475">
        <f>SUMIFS(user_list!O:O,user_list!F:F,"&lt;="&amp;A2475,user_list!G:G,"&gt;="&amp;A2475,user_list!I:I,days!G2475)+SUMIFS(user_list!O:O,user_list!F:F,"&lt;="&amp;A2475,user_list!G:G,"&gt;="&amp;A2475,user_list!I:I,days!G2475-1)</f>
        <v>0.39232004429678852</v>
      </c>
      <c r="E2475">
        <f>COUNTIF(user_list!G:G,A2475)</f>
        <v>0</v>
      </c>
      <c r="F2475">
        <f t="shared" si="76"/>
        <v>10</v>
      </c>
      <c r="G2475">
        <f t="shared" si="77"/>
        <v>2021</v>
      </c>
    </row>
    <row r="2476" spans="1:7" x14ac:dyDescent="0.3">
      <c r="A2476" s="52">
        <v>44479</v>
      </c>
      <c r="B2476">
        <f>SUMIFS(user_list!O:O,user_list!F:F,"&lt;="&amp;A2476,user_list!G:G,"&gt;="&amp;A2476)</f>
        <v>0.39232004429678852</v>
      </c>
      <c r="C2476">
        <f>SUMIFS(user_list!P:P,user_list!F:F,"&lt;="&amp;A2476,user_list!G:G,"&gt;="&amp;A2476)</f>
        <v>1.0847840531561461</v>
      </c>
      <c r="D2476">
        <f>SUMIFS(user_list!O:O,user_list!F:F,"&lt;="&amp;A2476,user_list!G:G,"&gt;="&amp;A2476,user_list!I:I,days!G2476)+SUMIFS(user_list!O:O,user_list!F:F,"&lt;="&amp;A2476,user_list!G:G,"&gt;="&amp;A2476,user_list!I:I,days!G2476-1)</f>
        <v>0.39232004429678852</v>
      </c>
      <c r="E2476">
        <f>COUNTIF(user_list!G:G,A2476)</f>
        <v>0</v>
      </c>
      <c r="F2476">
        <f t="shared" si="76"/>
        <v>10</v>
      </c>
      <c r="G2476">
        <f t="shared" si="77"/>
        <v>2021</v>
      </c>
    </row>
    <row r="2477" spans="1:7" x14ac:dyDescent="0.3">
      <c r="A2477" s="52">
        <v>44480</v>
      </c>
      <c r="B2477">
        <f>SUMIFS(user_list!O:O,user_list!F:F,"&lt;="&amp;A2477,user_list!G:G,"&gt;="&amp;A2477)</f>
        <v>0.39232004429678852</v>
      </c>
      <c r="C2477">
        <f>SUMIFS(user_list!P:P,user_list!F:F,"&lt;="&amp;A2477,user_list!G:G,"&gt;="&amp;A2477)</f>
        <v>1.0847840531561461</v>
      </c>
      <c r="D2477">
        <f>SUMIFS(user_list!O:O,user_list!F:F,"&lt;="&amp;A2477,user_list!G:G,"&gt;="&amp;A2477,user_list!I:I,days!G2477)+SUMIFS(user_list!O:O,user_list!F:F,"&lt;="&amp;A2477,user_list!G:G,"&gt;="&amp;A2477,user_list!I:I,days!G2477-1)</f>
        <v>0.39232004429678852</v>
      </c>
      <c r="E2477">
        <f>COUNTIF(user_list!G:G,A2477)</f>
        <v>0</v>
      </c>
      <c r="F2477">
        <f t="shared" si="76"/>
        <v>10</v>
      </c>
      <c r="G2477">
        <f t="shared" si="77"/>
        <v>2021</v>
      </c>
    </row>
    <row r="2478" spans="1:7" x14ac:dyDescent="0.3">
      <c r="A2478" s="52">
        <v>44481</v>
      </c>
      <c r="B2478">
        <f>SUMIFS(user_list!O:O,user_list!F:F,"&lt;="&amp;A2478,user_list!G:G,"&gt;="&amp;A2478)</f>
        <v>0.39232004429678852</v>
      </c>
      <c r="C2478">
        <f>SUMIFS(user_list!P:P,user_list!F:F,"&lt;="&amp;A2478,user_list!G:G,"&gt;="&amp;A2478)</f>
        <v>1.0847840531561461</v>
      </c>
      <c r="D2478">
        <f>SUMIFS(user_list!O:O,user_list!F:F,"&lt;="&amp;A2478,user_list!G:G,"&gt;="&amp;A2478,user_list!I:I,days!G2478)+SUMIFS(user_list!O:O,user_list!F:F,"&lt;="&amp;A2478,user_list!G:G,"&gt;="&amp;A2478,user_list!I:I,days!G2478-1)</f>
        <v>0.39232004429678852</v>
      </c>
      <c r="E2478">
        <f>COUNTIF(user_list!G:G,A2478)</f>
        <v>0</v>
      </c>
      <c r="F2478">
        <f t="shared" si="76"/>
        <v>10</v>
      </c>
      <c r="G2478">
        <f t="shared" si="77"/>
        <v>2021</v>
      </c>
    </row>
    <row r="2479" spans="1:7" x14ac:dyDescent="0.3">
      <c r="A2479" s="52">
        <v>44482</v>
      </c>
      <c r="B2479">
        <f>SUMIFS(user_list!O:O,user_list!F:F,"&lt;="&amp;A2479,user_list!G:G,"&gt;="&amp;A2479)</f>
        <v>0.39232004429678852</v>
      </c>
      <c r="C2479">
        <f>SUMIFS(user_list!P:P,user_list!F:F,"&lt;="&amp;A2479,user_list!G:G,"&gt;="&amp;A2479)</f>
        <v>1.0847840531561461</v>
      </c>
      <c r="D2479">
        <f>SUMIFS(user_list!O:O,user_list!F:F,"&lt;="&amp;A2479,user_list!G:G,"&gt;="&amp;A2479,user_list!I:I,days!G2479)+SUMIFS(user_list!O:O,user_list!F:F,"&lt;="&amp;A2479,user_list!G:G,"&gt;="&amp;A2479,user_list!I:I,days!G2479-1)</f>
        <v>0.39232004429678852</v>
      </c>
      <c r="E2479">
        <f>COUNTIF(user_list!G:G,A2479)</f>
        <v>1</v>
      </c>
      <c r="F2479">
        <f t="shared" si="76"/>
        <v>10</v>
      </c>
      <c r="G2479">
        <f t="shared" si="77"/>
        <v>2021</v>
      </c>
    </row>
    <row r="2480" spans="1:7" x14ac:dyDescent="0.3">
      <c r="A2480" s="52">
        <v>44483</v>
      </c>
      <c r="B2480">
        <f>SUMIFS(user_list!O:O,user_list!F:F,"&lt;="&amp;A2480,user_list!G:G,"&gt;="&amp;A2480)</f>
        <v>0.27976190476190482</v>
      </c>
      <c r="C2480">
        <f>SUMIFS(user_list!P:P,user_list!F:F,"&lt;="&amp;A2480,user_list!G:G,"&gt;="&amp;A2480)</f>
        <v>0.80571428571428572</v>
      </c>
      <c r="D2480">
        <f>SUMIFS(user_list!O:O,user_list!F:F,"&lt;="&amp;A2480,user_list!G:G,"&gt;="&amp;A2480,user_list!I:I,days!G2480)+SUMIFS(user_list!O:O,user_list!F:F,"&lt;="&amp;A2480,user_list!G:G,"&gt;="&amp;A2480,user_list!I:I,days!G2480-1)</f>
        <v>0.27976190476190482</v>
      </c>
      <c r="E2480">
        <f>COUNTIF(user_list!G:G,A2480)</f>
        <v>0</v>
      </c>
      <c r="F2480">
        <f t="shared" si="76"/>
        <v>10</v>
      </c>
      <c r="G2480">
        <f t="shared" si="77"/>
        <v>2021</v>
      </c>
    </row>
    <row r="2481" spans="1:7" x14ac:dyDescent="0.3">
      <c r="A2481" s="52">
        <v>44484</v>
      </c>
      <c r="B2481">
        <f>SUMIFS(user_list!O:O,user_list!F:F,"&lt;="&amp;A2481,user_list!G:G,"&gt;="&amp;A2481)</f>
        <v>0.27976190476190482</v>
      </c>
      <c r="C2481">
        <f>SUMIFS(user_list!P:P,user_list!F:F,"&lt;="&amp;A2481,user_list!G:G,"&gt;="&amp;A2481)</f>
        <v>0.80571428571428572</v>
      </c>
      <c r="D2481">
        <f>SUMIFS(user_list!O:O,user_list!F:F,"&lt;="&amp;A2481,user_list!G:G,"&gt;="&amp;A2481,user_list!I:I,days!G2481)+SUMIFS(user_list!O:O,user_list!F:F,"&lt;="&amp;A2481,user_list!G:G,"&gt;="&amp;A2481,user_list!I:I,days!G2481-1)</f>
        <v>0.27976190476190482</v>
      </c>
      <c r="E2481">
        <f>COUNTIF(user_list!G:G,A2481)</f>
        <v>0</v>
      </c>
      <c r="F2481">
        <f t="shared" si="76"/>
        <v>10</v>
      </c>
      <c r="G2481">
        <f t="shared" si="77"/>
        <v>2021</v>
      </c>
    </row>
    <row r="2482" spans="1:7" x14ac:dyDescent="0.3">
      <c r="A2482" s="52">
        <v>44485</v>
      </c>
      <c r="B2482">
        <f>SUMIFS(user_list!O:O,user_list!F:F,"&lt;="&amp;A2482,user_list!G:G,"&gt;="&amp;A2482)</f>
        <v>0.27976190476190482</v>
      </c>
      <c r="C2482">
        <f>SUMIFS(user_list!P:P,user_list!F:F,"&lt;="&amp;A2482,user_list!G:G,"&gt;="&amp;A2482)</f>
        <v>0.80571428571428572</v>
      </c>
      <c r="D2482">
        <f>SUMIFS(user_list!O:O,user_list!F:F,"&lt;="&amp;A2482,user_list!G:G,"&gt;="&amp;A2482,user_list!I:I,days!G2482)+SUMIFS(user_list!O:O,user_list!F:F,"&lt;="&amp;A2482,user_list!G:G,"&gt;="&amp;A2482,user_list!I:I,days!G2482-1)</f>
        <v>0.27976190476190482</v>
      </c>
      <c r="E2482">
        <f>COUNTIF(user_list!G:G,A2482)</f>
        <v>0</v>
      </c>
      <c r="F2482">
        <f t="shared" si="76"/>
        <v>10</v>
      </c>
      <c r="G2482">
        <f t="shared" si="77"/>
        <v>2021</v>
      </c>
    </row>
    <row r="2483" spans="1:7" x14ac:dyDescent="0.3">
      <c r="A2483" s="52">
        <v>44486</v>
      </c>
      <c r="B2483">
        <f>SUMIFS(user_list!O:O,user_list!F:F,"&lt;="&amp;A2483,user_list!G:G,"&gt;="&amp;A2483)</f>
        <v>0.27976190476190482</v>
      </c>
      <c r="C2483">
        <f>SUMIFS(user_list!P:P,user_list!F:F,"&lt;="&amp;A2483,user_list!G:G,"&gt;="&amp;A2483)</f>
        <v>0.80571428571428572</v>
      </c>
      <c r="D2483">
        <f>SUMIFS(user_list!O:O,user_list!F:F,"&lt;="&amp;A2483,user_list!G:G,"&gt;="&amp;A2483,user_list!I:I,days!G2483)+SUMIFS(user_list!O:O,user_list!F:F,"&lt;="&amp;A2483,user_list!G:G,"&gt;="&amp;A2483,user_list!I:I,days!G2483-1)</f>
        <v>0.27976190476190482</v>
      </c>
      <c r="E2483">
        <f>COUNTIF(user_list!G:G,A2483)</f>
        <v>0</v>
      </c>
      <c r="F2483">
        <f t="shared" si="76"/>
        <v>10</v>
      </c>
      <c r="G2483">
        <f t="shared" si="77"/>
        <v>2021</v>
      </c>
    </row>
    <row r="2484" spans="1:7" x14ac:dyDescent="0.3">
      <c r="A2484" s="52">
        <v>44487</v>
      </c>
      <c r="B2484">
        <f>SUMIFS(user_list!O:O,user_list!F:F,"&lt;="&amp;A2484,user_list!G:G,"&gt;="&amp;A2484)</f>
        <v>0.27976190476190482</v>
      </c>
      <c r="C2484">
        <f>SUMIFS(user_list!P:P,user_list!F:F,"&lt;="&amp;A2484,user_list!G:G,"&gt;="&amp;A2484)</f>
        <v>0.80571428571428572</v>
      </c>
      <c r="D2484">
        <f>SUMIFS(user_list!O:O,user_list!F:F,"&lt;="&amp;A2484,user_list!G:G,"&gt;="&amp;A2484,user_list!I:I,days!G2484)+SUMIFS(user_list!O:O,user_list!F:F,"&lt;="&amp;A2484,user_list!G:G,"&gt;="&amp;A2484,user_list!I:I,days!G2484-1)</f>
        <v>0.27976190476190482</v>
      </c>
      <c r="E2484">
        <f>COUNTIF(user_list!G:G,A2484)</f>
        <v>0</v>
      </c>
      <c r="F2484">
        <f t="shared" si="76"/>
        <v>10</v>
      </c>
      <c r="G2484">
        <f t="shared" si="77"/>
        <v>2021</v>
      </c>
    </row>
    <row r="2485" spans="1:7" x14ac:dyDescent="0.3">
      <c r="A2485" s="52">
        <v>44488</v>
      </c>
      <c r="B2485">
        <f>SUMIFS(user_list!O:O,user_list!F:F,"&lt;="&amp;A2485,user_list!G:G,"&gt;="&amp;A2485)</f>
        <v>0.67615079365079367</v>
      </c>
      <c r="C2485">
        <f>SUMIFS(user_list!P:P,user_list!F:F,"&lt;="&amp;A2485,user_list!G:G,"&gt;="&amp;A2485)</f>
        <v>1.8057142857142856</v>
      </c>
      <c r="D2485">
        <f>SUMIFS(user_list!O:O,user_list!F:F,"&lt;="&amp;A2485,user_list!G:G,"&gt;="&amp;A2485,user_list!I:I,days!G2485)+SUMIFS(user_list!O:O,user_list!F:F,"&lt;="&amp;A2485,user_list!G:G,"&gt;="&amp;A2485,user_list!I:I,days!G2485-1)</f>
        <v>0.67615079365079378</v>
      </c>
      <c r="E2485">
        <f>COUNTIF(user_list!G:G,A2485)</f>
        <v>2</v>
      </c>
      <c r="F2485">
        <f t="shared" si="76"/>
        <v>10</v>
      </c>
      <c r="G2485">
        <f t="shared" si="77"/>
        <v>2021</v>
      </c>
    </row>
    <row r="2486" spans="1:7" x14ac:dyDescent="0.3">
      <c r="A2486" s="52">
        <v>44489</v>
      </c>
      <c r="B2486">
        <f>SUMIFS(user_list!O:O,user_list!F:F,"&lt;="&amp;A2486,user_list!G:G,"&gt;="&amp;A2486)</f>
        <v>6.9999999999999993E-3</v>
      </c>
      <c r="C2486">
        <f>SUMIFS(user_list!P:P,user_list!F:F,"&lt;="&amp;A2486,user_list!G:G,"&gt;="&amp;A2486)</f>
        <v>0.12</v>
      </c>
      <c r="D2486">
        <f>SUMIFS(user_list!O:O,user_list!F:F,"&lt;="&amp;A2486,user_list!G:G,"&gt;="&amp;A2486,user_list!I:I,days!G2486)+SUMIFS(user_list!O:O,user_list!F:F,"&lt;="&amp;A2486,user_list!G:G,"&gt;="&amp;A2486,user_list!I:I,days!G2486-1)</f>
        <v>6.9999999999999993E-3</v>
      </c>
      <c r="E2486">
        <f>COUNTIF(user_list!G:G,A2486)</f>
        <v>0</v>
      </c>
      <c r="F2486">
        <f t="shared" si="76"/>
        <v>10</v>
      </c>
      <c r="G2486">
        <f t="shared" si="77"/>
        <v>2021</v>
      </c>
    </row>
    <row r="2487" spans="1:7" x14ac:dyDescent="0.3">
      <c r="A2487" s="52">
        <v>44490</v>
      </c>
      <c r="B2487">
        <f>SUMIFS(user_list!O:O,user_list!F:F,"&lt;="&amp;A2487,user_list!G:G,"&gt;="&amp;A2487)</f>
        <v>0.87905555555555559</v>
      </c>
      <c r="C2487">
        <f>SUMIFS(user_list!P:P,user_list!F:F,"&lt;="&amp;A2487,user_list!G:G,"&gt;="&amp;A2487)</f>
        <v>2.3200000000000003</v>
      </c>
      <c r="D2487">
        <f>SUMIFS(user_list!O:O,user_list!F:F,"&lt;="&amp;A2487,user_list!G:G,"&gt;="&amp;A2487,user_list!I:I,days!G2487)+SUMIFS(user_list!O:O,user_list!F:F,"&lt;="&amp;A2487,user_list!G:G,"&gt;="&amp;A2487,user_list!I:I,days!G2487-1)</f>
        <v>0.87905555555555559</v>
      </c>
      <c r="E2487">
        <f>COUNTIF(user_list!G:G,A2487)</f>
        <v>0</v>
      </c>
      <c r="F2487">
        <f t="shared" si="76"/>
        <v>10</v>
      </c>
      <c r="G2487">
        <f t="shared" si="77"/>
        <v>2021</v>
      </c>
    </row>
    <row r="2488" spans="1:7" x14ac:dyDescent="0.3">
      <c r="A2488" s="52">
        <v>44491</v>
      </c>
      <c r="B2488">
        <f>SUMIFS(user_list!O:O,user_list!F:F,"&lt;="&amp;A2488,user_list!G:G,"&gt;="&amp;A2488)</f>
        <v>0.87905555555555559</v>
      </c>
      <c r="C2488">
        <f>SUMIFS(user_list!P:P,user_list!F:F,"&lt;="&amp;A2488,user_list!G:G,"&gt;="&amp;A2488)</f>
        <v>2.3200000000000003</v>
      </c>
      <c r="D2488">
        <f>SUMIFS(user_list!O:O,user_list!F:F,"&lt;="&amp;A2488,user_list!G:G,"&gt;="&amp;A2488,user_list!I:I,days!G2488)+SUMIFS(user_list!O:O,user_list!F:F,"&lt;="&amp;A2488,user_list!G:G,"&gt;="&amp;A2488,user_list!I:I,days!G2488-1)</f>
        <v>0.87905555555555559</v>
      </c>
      <c r="E2488">
        <f>COUNTIF(user_list!G:G,A2488)</f>
        <v>0</v>
      </c>
      <c r="F2488">
        <f t="shared" si="76"/>
        <v>10</v>
      </c>
      <c r="G2488">
        <f t="shared" si="77"/>
        <v>2021</v>
      </c>
    </row>
    <row r="2489" spans="1:7" x14ac:dyDescent="0.3">
      <c r="A2489" s="52">
        <v>44492</v>
      </c>
      <c r="B2489">
        <f>SUMIFS(user_list!O:O,user_list!F:F,"&lt;="&amp;A2489,user_list!G:G,"&gt;="&amp;A2489)</f>
        <v>0.87905555555555559</v>
      </c>
      <c r="C2489">
        <f>SUMIFS(user_list!P:P,user_list!F:F,"&lt;="&amp;A2489,user_list!G:G,"&gt;="&amp;A2489)</f>
        <v>2.3200000000000003</v>
      </c>
      <c r="D2489">
        <f>SUMIFS(user_list!O:O,user_list!F:F,"&lt;="&amp;A2489,user_list!G:G,"&gt;="&amp;A2489,user_list!I:I,days!G2489)+SUMIFS(user_list!O:O,user_list!F:F,"&lt;="&amp;A2489,user_list!G:G,"&gt;="&amp;A2489,user_list!I:I,days!G2489-1)</f>
        <v>0.87905555555555559</v>
      </c>
      <c r="E2489">
        <f>COUNTIF(user_list!G:G,A2489)</f>
        <v>0</v>
      </c>
      <c r="F2489">
        <f t="shared" si="76"/>
        <v>10</v>
      </c>
      <c r="G2489">
        <f t="shared" si="77"/>
        <v>2021</v>
      </c>
    </row>
    <row r="2490" spans="1:7" x14ac:dyDescent="0.3">
      <c r="A2490" s="52">
        <v>44493</v>
      </c>
      <c r="B2490">
        <f>SUMIFS(user_list!O:O,user_list!F:F,"&lt;="&amp;A2490,user_list!G:G,"&gt;="&amp;A2490)</f>
        <v>0.87905555555555559</v>
      </c>
      <c r="C2490">
        <f>SUMIFS(user_list!P:P,user_list!F:F,"&lt;="&amp;A2490,user_list!G:G,"&gt;="&amp;A2490)</f>
        <v>2.3200000000000003</v>
      </c>
      <c r="D2490">
        <f>SUMIFS(user_list!O:O,user_list!F:F,"&lt;="&amp;A2490,user_list!G:G,"&gt;="&amp;A2490,user_list!I:I,days!G2490)+SUMIFS(user_list!O:O,user_list!F:F,"&lt;="&amp;A2490,user_list!G:G,"&gt;="&amp;A2490,user_list!I:I,days!G2490-1)</f>
        <v>0.87905555555555559</v>
      </c>
      <c r="E2490">
        <f>COUNTIF(user_list!G:G,A2490)</f>
        <v>0</v>
      </c>
      <c r="F2490">
        <f t="shared" si="76"/>
        <v>10</v>
      </c>
      <c r="G2490">
        <f t="shared" si="77"/>
        <v>2021</v>
      </c>
    </row>
    <row r="2491" spans="1:7" x14ac:dyDescent="0.3">
      <c r="A2491" s="52">
        <v>44494</v>
      </c>
      <c r="B2491">
        <f>SUMIFS(user_list!O:O,user_list!F:F,"&lt;="&amp;A2491,user_list!G:G,"&gt;="&amp;A2491)</f>
        <v>0.87905555555555559</v>
      </c>
      <c r="C2491">
        <f>SUMIFS(user_list!P:P,user_list!F:F,"&lt;="&amp;A2491,user_list!G:G,"&gt;="&amp;A2491)</f>
        <v>2.3200000000000003</v>
      </c>
      <c r="D2491">
        <f>SUMIFS(user_list!O:O,user_list!F:F,"&lt;="&amp;A2491,user_list!G:G,"&gt;="&amp;A2491,user_list!I:I,days!G2491)+SUMIFS(user_list!O:O,user_list!F:F,"&lt;="&amp;A2491,user_list!G:G,"&gt;="&amp;A2491,user_list!I:I,days!G2491-1)</f>
        <v>0.87905555555555559</v>
      </c>
      <c r="E2491">
        <f>COUNTIF(user_list!G:G,A2491)</f>
        <v>1</v>
      </c>
      <c r="F2491">
        <f t="shared" si="76"/>
        <v>10</v>
      </c>
      <c r="G2491">
        <f t="shared" si="77"/>
        <v>2021</v>
      </c>
    </row>
    <row r="2492" spans="1:7" x14ac:dyDescent="0.3">
      <c r="A2492" s="52">
        <v>44495</v>
      </c>
      <c r="B2492">
        <f>SUMIFS(user_list!O:O,user_list!F:F,"&lt;="&amp;A2492,user_list!G:G,"&gt;="&amp;A2492)</f>
        <v>0.24509523809523812</v>
      </c>
      <c r="C2492">
        <f>SUMIFS(user_list!P:P,user_list!F:F,"&lt;="&amp;A2492,user_list!G:G,"&gt;="&amp;A2492)</f>
        <v>0.69142857142857139</v>
      </c>
      <c r="D2492">
        <f>SUMIFS(user_list!O:O,user_list!F:F,"&lt;="&amp;A2492,user_list!G:G,"&gt;="&amp;A2492,user_list!I:I,days!G2492)+SUMIFS(user_list!O:O,user_list!F:F,"&lt;="&amp;A2492,user_list!G:G,"&gt;="&amp;A2492,user_list!I:I,days!G2492-1)</f>
        <v>0.24509523809523812</v>
      </c>
      <c r="E2492">
        <f>COUNTIF(user_list!G:G,A2492)</f>
        <v>0</v>
      </c>
      <c r="F2492">
        <f t="shared" si="76"/>
        <v>10</v>
      </c>
      <c r="G2492">
        <f t="shared" si="77"/>
        <v>2021</v>
      </c>
    </row>
    <row r="2493" spans="1:7" x14ac:dyDescent="0.3">
      <c r="A2493" s="52">
        <v>44496</v>
      </c>
      <c r="B2493">
        <f>SUMIFS(user_list!O:O,user_list!F:F,"&lt;="&amp;A2493,user_list!G:G,"&gt;="&amp;A2493)</f>
        <v>0.24509523809523812</v>
      </c>
      <c r="C2493">
        <f>SUMIFS(user_list!P:P,user_list!F:F,"&lt;="&amp;A2493,user_list!G:G,"&gt;="&amp;A2493)</f>
        <v>0.69142857142857139</v>
      </c>
      <c r="D2493">
        <f>SUMIFS(user_list!O:O,user_list!F:F,"&lt;="&amp;A2493,user_list!G:G,"&gt;="&amp;A2493,user_list!I:I,days!G2493)+SUMIFS(user_list!O:O,user_list!F:F,"&lt;="&amp;A2493,user_list!G:G,"&gt;="&amp;A2493,user_list!I:I,days!G2493-1)</f>
        <v>0.24509523809523812</v>
      </c>
      <c r="E2493">
        <f>COUNTIF(user_list!G:G,A2493)</f>
        <v>0</v>
      </c>
      <c r="F2493">
        <f t="shared" si="76"/>
        <v>10</v>
      </c>
      <c r="G2493">
        <f t="shared" si="77"/>
        <v>2021</v>
      </c>
    </row>
    <row r="2494" spans="1:7" x14ac:dyDescent="0.3">
      <c r="A2494" s="52">
        <v>44497</v>
      </c>
      <c r="B2494">
        <f>SUMIFS(user_list!O:O,user_list!F:F,"&lt;="&amp;A2494,user_list!G:G,"&gt;="&amp;A2494)</f>
        <v>0.24509523809523812</v>
      </c>
      <c r="C2494">
        <f>SUMIFS(user_list!P:P,user_list!F:F,"&lt;="&amp;A2494,user_list!G:G,"&gt;="&amp;A2494)</f>
        <v>0.69142857142857139</v>
      </c>
      <c r="D2494">
        <f>SUMIFS(user_list!O:O,user_list!F:F,"&lt;="&amp;A2494,user_list!G:G,"&gt;="&amp;A2494,user_list!I:I,days!G2494)+SUMIFS(user_list!O:O,user_list!F:F,"&lt;="&amp;A2494,user_list!G:G,"&gt;="&amp;A2494,user_list!I:I,days!G2494-1)</f>
        <v>0.24509523809523812</v>
      </c>
      <c r="E2494">
        <f>COUNTIF(user_list!G:G,A2494)</f>
        <v>0</v>
      </c>
      <c r="F2494">
        <f t="shared" si="76"/>
        <v>10</v>
      </c>
      <c r="G2494">
        <f t="shared" si="77"/>
        <v>2021</v>
      </c>
    </row>
    <row r="2495" spans="1:7" x14ac:dyDescent="0.3">
      <c r="A2495" s="52">
        <v>44498</v>
      </c>
      <c r="B2495">
        <f>SUMIFS(user_list!O:O,user_list!F:F,"&lt;="&amp;A2495,user_list!G:G,"&gt;="&amp;A2495)</f>
        <v>1.467595238095238</v>
      </c>
      <c r="C2495">
        <f>SUMIFS(user_list!P:P,user_list!F:F,"&lt;="&amp;A2495,user_list!G:G,"&gt;="&amp;A2495)</f>
        <v>3.6914285714285713</v>
      </c>
      <c r="D2495">
        <f>SUMIFS(user_list!O:O,user_list!F:F,"&lt;="&amp;A2495,user_list!G:G,"&gt;="&amp;A2495,user_list!I:I,days!G2495)+SUMIFS(user_list!O:O,user_list!F:F,"&lt;="&amp;A2495,user_list!G:G,"&gt;="&amp;A2495,user_list!I:I,days!G2495-1)</f>
        <v>1.467595238095238</v>
      </c>
      <c r="E2495">
        <f>COUNTIF(user_list!G:G,A2495)</f>
        <v>0</v>
      </c>
      <c r="F2495">
        <f t="shared" si="76"/>
        <v>10</v>
      </c>
      <c r="G2495">
        <f t="shared" si="77"/>
        <v>2021</v>
      </c>
    </row>
    <row r="2496" spans="1:7" x14ac:dyDescent="0.3">
      <c r="A2496" s="52">
        <v>44499</v>
      </c>
      <c r="B2496">
        <f>SUMIFS(user_list!O:O,user_list!F:F,"&lt;="&amp;A2496,user_list!G:G,"&gt;="&amp;A2496)</f>
        <v>3.8187063492063489</v>
      </c>
      <c r="C2496">
        <f>SUMIFS(user_list!P:P,user_list!F:F,"&lt;="&amp;A2496,user_list!G:G,"&gt;="&amp;A2496)</f>
        <v>6.6914285714285713</v>
      </c>
      <c r="D2496">
        <f>SUMIFS(user_list!O:O,user_list!F:F,"&lt;="&amp;A2496,user_list!G:G,"&gt;="&amp;A2496,user_list!I:I,days!G2496)+SUMIFS(user_list!O:O,user_list!F:F,"&lt;="&amp;A2496,user_list!G:G,"&gt;="&amp;A2496,user_list!I:I,days!G2496-1)</f>
        <v>3.8187063492063489</v>
      </c>
      <c r="E2496">
        <f>COUNTIF(user_list!G:G,A2496)</f>
        <v>1</v>
      </c>
      <c r="F2496">
        <f t="shared" si="76"/>
        <v>10</v>
      </c>
      <c r="G2496">
        <f t="shared" si="77"/>
        <v>2021</v>
      </c>
    </row>
    <row r="2497" spans="1:7" x14ac:dyDescent="0.3">
      <c r="A2497" s="52">
        <v>44500</v>
      </c>
      <c r="B2497">
        <f>SUMIFS(user_list!O:O,user_list!F:F,"&lt;="&amp;A2497,user_list!G:G,"&gt;="&amp;A2497)</f>
        <v>3.1184285714285718</v>
      </c>
      <c r="C2497">
        <f>SUMIFS(user_list!P:P,user_list!F:F,"&lt;="&amp;A2497,user_list!G:G,"&gt;="&amp;A2497)</f>
        <v>7.1914285714285713</v>
      </c>
      <c r="D2497">
        <f>SUMIFS(user_list!O:O,user_list!F:F,"&lt;="&amp;A2497,user_list!G:G,"&gt;="&amp;A2497,user_list!I:I,days!G2497)+SUMIFS(user_list!O:O,user_list!F:F,"&lt;="&amp;A2497,user_list!G:G,"&gt;="&amp;A2497,user_list!I:I,days!G2497-1)</f>
        <v>3.1184285714285709</v>
      </c>
      <c r="E2497">
        <f>COUNTIF(user_list!G:G,A2497)</f>
        <v>1</v>
      </c>
      <c r="F2497">
        <f t="shared" si="76"/>
        <v>10</v>
      </c>
      <c r="G2497">
        <f t="shared" si="77"/>
        <v>2021</v>
      </c>
    </row>
    <row r="2498" spans="1:7" x14ac:dyDescent="0.3">
      <c r="A2498" s="52">
        <v>44501</v>
      </c>
      <c r="B2498">
        <f>SUMIFS(user_list!O:O,user_list!F:F,"&lt;="&amp;A2498,user_list!G:G,"&gt;="&amp;A2498)</f>
        <v>3.0853730158730159</v>
      </c>
      <c r="C2498">
        <f>SUMIFS(user_list!P:P,user_list!F:F,"&lt;="&amp;A2498,user_list!G:G,"&gt;="&amp;A2498)</f>
        <v>6.1914285714285713</v>
      </c>
      <c r="D2498">
        <f>SUMIFS(user_list!O:O,user_list!F:F,"&lt;="&amp;A2498,user_list!G:G,"&gt;="&amp;A2498,user_list!I:I,days!G2498)+SUMIFS(user_list!O:O,user_list!F:F,"&lt;="&amp;A2498,user_list!G:G,"&gt;="&amp;A2498,user_list!I:I,days!G2498-1)</f>
        <v>3.0853730158730155</v>
      </c>
      <c r="E2498">
        <f>COUNTIF(user_list!G:G,A2498)</f>
        <v>2</v>
      </c>
      <c r="F2498">
        <f t="shared" ref="F2498:F2561" si="78">MONTH(A2498)</f>
        <v>11</v>
      </c>
      <c r="G2498">
        <f t="shared" ref="G2498:G2561" si="79">YEAR(A2498)</f>
        <v>2021</v>
      </c>
    </row>
    <row r="2499" spans="1:7" x14ac:dyDescent="0.3">
      <c r="A2499" s="52">
        <v>44502</v>
      </c>
      <c r="B2499">
        <f>SUMIFS(user_list!O:O,user_list!F:F,"&lt;="&amp;A2499,user_list!G:G,"&gt;="&amp;A2499)</f>
        <v>1.0128730158730157</v>
      </c>
      <c r="C2499">
        <f>SUMIFS(user_list!P:P,user_list!F:F,"&lt;="&amp;A2499,user_list!G:G,"&gt;="&amp;A2499)</f>
        <v>2.6914285714285713</v>
      </c>
      <c r="D2499">
        <f>SUMIFS(user_list!O:O,user_list!F:F,"&lt;="&amp;A2499,user_list!G:G,"&gt;="&amp;A2499,user_list!I:I,days!G2499)+SUMIFS(user_list!O:O,user_list!F:F,"&lt;="&amp;A2499,user_list!G:G,"&gt;="&amp;A2499,user_list!I:I,days!G2499-1)</f>
        <v>1.0128730158730159</v>
      </c>
      <c r="E2499">
        <f>COUNTIF(user_list!G:G,A2499)</f>
        <v>0</v>
      </c>
      <c r="F2499">
        <f t="shared" si="78"/>
        <v>11</v>
      </c>
      <c r="G2499">
        <f t="shared" si="79"/>
        <v>2021</v>
      </c>
    </row>
    <row r="2500" spans="1:7" x14ac:dyDescent="0.3">
      <c r="A2500" s="52">
        <v>44503</v>
      </c>
      <c r="B2500">
        <f>SUMIFS(user_list!O:O,user_list!F:F,"&lt;="&amp;A2500,user_list!G:G,"&gt;="&amp;A2500)</f>
        <v>1.0128730158730157</v>
      </c>
      <c r="C2500">
        <f>SUMIFS(user_list!P:P,user_list!F:F,"&lt;="&amp;A2500,user_list!G:G,"&gt;="&amp;A2500)</f>
        <v>2.6914285714285713</v>
      </c>
      <c r="D2500">
        <f>SUMIFS(user_list!O:O,user_list!F:F,"&lt;="&amp;A2500,user_list!G:G,"&gt;="&amp;A2500,user_list!I:I,days!G2500)+SUMIFS(user_list!O:O,user_list!F:F,"&lt;="&amp;A2500,user_list!G:G,"&gt;="&amp;A2500,user_list!I:I,days!G2500-1)</f>
        <v>1.0128730158730159</v>
      </c>
      <c r="E2500">
        <f>COUNTIF(user_list!G:G,A2500)</f>
        <v>0</v>
      </c>
      <c r="F2500">
        <f t="shared" si="78"/>
        <v>11</v>
      </c>
      <c r="G2500">
        <f t="shared" si="79"/>
        <v>2021</v>
      </c>
    </row>
    <row r="2501" spans="1:7" x14ac:dyDescent="0.3">
      <c r="A2501" s="52">
        <v>44504</v>
      </c>
      <c r="B2501">
        <f>SUMIFS(user_list!O:O,user_list!F:F,"&lt;="&amp;A2501,user_list!G:G,"&gt;="&amp;A2501)</f>
        <v>1.2758359788359788</v>
      </c>
      <c r="C2501">
        <f>SUMIFS(user_list!P:P,user_list!F:F,"&lt;="&amp;A2501,user_list!G:G,"&gt;="&amp;A2501)</f>
        <v>3.3580952380952378</v>
      </c>
      <c r="D2501">
        <f>SUMIFS(user_list!O:O,user_list!F:F,"&lt;="&amp;A2501,user_list!G:G,"&gt;="&amp;A2501,user_list!I:I,days!G2501)+SUMIFS(user_list!O:O,user_list!F:F,"&lt;="&amp;A2501,user_list!G:G,"&gt;="&amp;A2501,user_list!I:I,days!G2501-1)</f>
        <v>1.2758359788359788</v>
      </c>
      <c r="E2501">
        <f>COUNTIF(user_list!G:G,A2501)</f>
        <v>1</v>
      </c>
      <c r="F2501">
        <f t="shared" si="78"/>
        <v>11</v>
      </c>
      <c r="G2501">
        <f t="shared" si="79"/>
        <v>2021</v>
      </c>
    </row>
    <row r="2502" spans="1:7" x14ac:dyDescent="0.3">
      <c r="A2502" s="52">
        <v>44505</v>
      </c>
      <c r="B2502">
        <f>SUMIFS(user_list!O:O,user_list!F:F,"&lt;="&amp;A2502,user_list!G:G,"&gt;="&amp;A2502)</f>
        <v>0.5080582010582011</v>
      </c>
      <c r="C2502">
        <f>SUMIFS(user_list!P:P,user_list!F:F,"&lt;="&amp;A2502,user_list!G:G,"&gt;="&amp;A2502)</f>
        <v>1.3580952380952382</v>
      </c>
      <c r="D2502">
        <f>SUMIFS(user_list!O:O,user_list!F:F,"&lt;="&amp;A2502,user_list!G:G,"&gt;="&amp;A2502,user_list!I:I,days!G2502)+SUMIFS(user_list!O:O,user_list!F:F,"&lt;="&amp;A2502,user_list!G:G,"&gt;="&amp;A2502,user_list!I:I,days!G2502-1)</f>
        <v>0.5080582010582011</v>
      </c>
      <c r="E2502">
        <f>COUNTIF(user_list!G:G,A2502)</f>
        <v>0</v>
      </c>
      <c r="F2502">
        <f t="shared" si="78"/>
        <v>11</v>
      </c>
      <c r="G2502">
        <f t="shared" si="79"/>
        <v>2021</v>
      </c>
    </row>
    <row r="2503" spans="1:7" x14ac:dyDescent="0.3">
      <c r="A2503" s="52">
        <v>44506</v>
      </c>
      <c r="B2503">
        <f>SUMIFS(user_list!O:O,user_list!F:F,"&lt;="&amp;A2503,user_list!G:G,"&gt;="&amp;A2503)</f>
        <v>0.5080582010582011</v>
      </c>
      <c r="C2503">
        <f>SUMIFS(user_list!P:P,user_list!F:F,"&lt;="&amp;A2503,user_list!G:G,"&gt;="&amp;A2503)</f>
        <v>1.3580952380952382</v>
      </c>
      <c r="D2503">
        <f>SUMIFS(user_list!O:O,user_list!F:F,"&lt;="&amp;A2503,user_list!G:G,"&gt;="&amp;A2503,user_list!I:I,days!G2503)+SUMIFS(user_list!O:O,user_list!F:F,"&lt;="&amp;A2503,user_list!G:G,"&gt;="&amp;A2503,user_list!I:I,days!G2503-1)</f>
        <v>0.5080582010582011</v>
      </c>
      <c r="E2503">
        <f>COUNTIF(user_list!G:G,A2503)</f>
        <v>0</v>
      </c>
      <c r="F2503">
        <f t="shared" si="78"/>
        <v>11</v>
      </c>
      <c r="G2503">
        <f t="shared" si="79"/>
        <v>2021</v>
      </c>
    </row>
    <row r="2504" spans="1:7" x14ac:dyDescent="0.3">
      <c r="A2504" s="52">
        <v>44507</v>
      </c>
      <c r="B2504">
        <f>SUMIFS(user_list!O:O,user_list!F:F,"&lt;="&amp;A2504,user_list!G:G,"&gt;="&amp;A2504)</f>
        <v>0.5080582010582011</v>
      </c>
      <c r="C2504">
        <f>SUMIFS(user_list!P:P,user_list!F:F,"&lt;="&amp;A2504,user_list!G:G,"&gt;="&amp;A2504)</f>
        <v>1.3580952380952382</v>
      </c>
      <c r="D2504">
        <f>SUMIFS(user_list!O:O,user_list!F:F,"&lt;="&amp;A2504,user_list!G:G,"&gt;="&amp;A2504,user_list!I:I,days!G2504)+SUMIFS(user_list!O:O,user_list!F:F,"&lt;="&amp;A2504,user_list!G:G,"&gt;="&amp;A2504,user_list!I:I,days!G2504-1)</f>
        <v>0.5080582010582011</v>
      </c>
      <c r="E2504">
        <f>COUNTIF(user_list!G:G,A2504)</f>
        <v>0</v>
      </c>
      <c r="F2504">
        <f t="shared" si="78"/>
        <v>11</v>
      </c>
      <c r="G2504">
        <f t="shared" si="79"/>
        <v>2021</v>
      </c>
    </row>
    <row r="2505" spans="1:7" x14ac:dyDescent="0.3">
      <c r="A2505" s="52">
        <v>44508</v>
      </c>
      <c r="B2505">
        <f>SUMIFS(user_list!O:O,user_list!F:F,"&lt;="&amp;A2505,user_list!G:G,"&gt;="&amp;A2505)</f>
        <v>0.5080582010582011</v>
      </c>
      <c r="C2505">
        <f>SUMIFS(user_list!P:P,user_list!F:F,"&lt;="&amp;A2505,user_list!G:G,"&gt;="&amp;A2505)</f>
        <v>1.3580952380952382</v>
      </c>
      <c r="D2505">
        <f>SUMIFS(user_list!O:O,user_list!F:F,"&lt;="&amp;A2505,user_list!G:G,"&gt;="&amp;A2505,user_list!I:I,days!G2505)+SUMIFS(user_list!O:O,user_list!F:F,"&lt;="&amp;A2505,user_list!G:G,"&gt;="&amp;A2505,user_list!I:I,days!G2505-1)</f>
        <v>0.5080582010582011</v>
      </c>
      <c r="E2505">
        <f>COUNTIF(user_list!G:G,A2505)</f>
        <v>0</v>
      </c>
      <c r="F2505">
        <f t="shared" si="78"/>
        <v>11</v>
      </c>
      <c r="G2505">
        <f t="shared" si="79"/>
        <v>2021</v>
      </c>
    </row>
    <row r="2506" spans="1:7" x14ac:dyDescent="0.3">
      <c r="A2506" s="52">
        <v>44509</v>
      </c>
      <c r="B2506">
        <f>SUMIFS(user_list!O:O,user_list!F:F,"&lt;="&amp;A2506,user_list!G:G,"&gt;="&amp;A2506)</f>
        <v>0.5080582010582011</v>
      </c>
      <c r="C2506">
        <f>SUMIFS(user_list!P:P,user_list!F:F,"&lt;="&amp;A2506,user_list!G:G,"&gt;="&amp;A2506)</f>
        <v>1.3580952380952382</v>
      </c>
      <c r="D2506">
        <f>SUMIFS(user_list!O:O,user_list!F:F,"&lt;="&amp;A2506,user_list!G:G,"&gt;="&amp;A2506,user_list!I:I,days!G2506)+SUMIFS(user_list!O:O,user_list!F:F,"&lt;="&amp;A2506,user_list!G:G,"&gt;="&amp;A2506,user_list!I:I,days!G2506-1)</f>
        <v>0.5080582010582011</v>
      </c>
      <c r="E2506">
        <f>COUNTIF(user_list!G:G,A2506)</f>
        <v>1</v>
      </c>
      <c r="F2506">
        <f t="shared" si="78"/>
        <v>11</v>
      </c>
      <c r="G2506">
        <f t="shared" si="79"/>
        <v>2021</v>
      </c>
    </row>
    <row r="2507" spans="1:7" x14ac:dyDescent="0.3">
      <c r="A2507" s="52">
        <v>44510</v>
      </c>
      <c r="B2507">
        <f>SUMIFS(user_list!O:O,user_list!F:F,"&lt;="&amp;A2507,user_list!G:G,"&gt;="&amp;A2507)</f>
        <v>0.50105820105820109</v>
      </c>
      <c r="C2507">
        <f>SUMIFS(user_list!P:P,user_list!F:F,"&lt;="&amp;A2507,user_list!G:G,"&gt;="&amp;A2507)</f>
        <v>1.2380952380952381</v>
      </c>
      <c r="D2507">
        <f>SUMIFS(user_list!O:O,user_list!F:F,"&lt;="&amp;A2507,user_list!G:G,"&gt;="&amp;A2507,user_list!I:I,days!G2507)+SUMIFS(user_list!O:O,user_list!F:F,"&lt;="&amp;A2507,user_list!G:G,"&gt;="&amp;A2507,user_list!I:I,days!G2507-1)</f>
        <v>0.50105820105820109</v>
      </c>
      <c r="E2507">
        <f>COUNTIF(user_list!G:G,A2507)</f>
        <v>0</v>
      </c>
      <c r="F2507">
        <f t="shared" si="78"/>
        <v>11</v>
      </c>
      <c r="G2507">
        <f t="shared" si="79"/>
        <v>2021</v>
      </c>
    </row>
    <row r="2508" spans="1:7" x14ac:dyDescent="0.3">
      <c r="A2508" s="52">
        <v>44511</v>
      </c>
      <c r="B2508">
        <f>SUMIFS(user_list!O:O,user_list!F:F,"&lt;="&amp;A2508,user_list!G:G,"&gt;="&amp;A2508)</f>
        <v>0.50105820105820109</v>
      </c>
      <c r="C2508">
        <f>SUMIFS(user_list!P:P,user_list!F:F,"&lt;="&amp;A2508,user_list!G:G,"&gt;="&amp;A2508)</f>
        <v>1.2380952380952381</v>
      </c>
      <c r="D2508">
        <f>SUMIFS(user_list!O:O,user_list!F:F,"&lt;="&amp;A2508,user_list!G:G,"&gt;="&amp;A2508,user_list!I:I,days!G2508)+SUMIFS(user_list!O:O,user_list!F:F,"&lt;="&amp;A2508,user_list!G:G,"&gt;="&amp;A2508,user_list!I:I,days!G2508-1)</f>
        <v>0.50105820105820109</v>
      </c>
      <c r="E2508">
        <f>COUNTIF(user_list!G:G,A2508)</f>
        <v>0</v>
      </c>
      <c r="F2508">
        <f t="shared" si="78"/>
        <v>11</v>
      </c>
      <c r="G2508">
        <f t="shared" si="79"/>
        <v>2021</v>
      </c>
    </row>
    <row r="2509" spans="1:7" x14ac:dyDescent="0.3">
      <c r="A2509" s="52">
        <v>44512</v>
      </c>
      <c r="B2509">
        <f>SUMIFS(user_list!O:O,user_list!F:F,"&lt;="&amp;A2509,user_list!G:G,"&gt;="&amp;A2509)</f>
        <v>0.50105820105820109</v>
      </c>
      <c r="C2509">
        <f>SUMIFS(user_list!P:P,user_list!F:F,"&lt;="&amp;A2509,user_list!G:G,"&gt;="&amp;A2509)</f>
        <v>1.2380952380952381</v>
      </c>
      <c r="D2509">
        <f>SUMIFS(user_list!O:O,user_list!F:F,"&lt;="&amp;A2509,user_list!G:G,"&gt;="&amp;A2509,user_list!I:I,days!G2509)+SUMIFS(user_list!O:O,user_list!F:F,"&lt;="&amp;A2509,user_list!G:G,"&gt;="&amp;A2509,user_list!I:I,days!G2509-1)</f>
        <v>0.50105820105820109</v>
      </c>
      <c r="E2509">
        <f>COUNTIF(user_list!G:G,A2509)</f>
        <v>0</v>
      </c>
      <c r="F2509">
        <f t="shared" si="78"/>
        <v>11</v>
      </c>
      <c r="G2509">
        <f t="shared" si="79"/>
        <v>2021</v>
      </c>
    </row>
    <row r="2510" spans="1:7" x14ac:dyDescent="0.3">
      <c r="A2510" s="52">
        <v>44513</v>
      </c>
      <c r="B2510">
        <f>SUMIFS(user_list!O:O,user_list!F:F,"&lt;="&amp;A2510,user_list!G:G,"&gt;="&amp;A2510)</f>
        <v>0.50105820105820109</v>
      </c>
      <c r="C2510">
        <f>SUMIFS(user_list!P:P,user_list!F:F,"&lt;="&amp;A2510,user_list!G:G,"&gt;="&amp;A2510)</f>
        <v>1.2380952380952381</v>
      </c>
      <c r="D2510">
        <f>SUMIFS(user_list!O:O,user_list!F:F,"&lt;="&amp;A2510,user_list!G:G,"&gt;="&amp;A2510,user_list!I:I,days!G2510)+SUMIFS(user_list!O:O,user_list!F:F,"&lt;="&amp;A2510,user_list!G:G,"&gt;="&amp;A2510,user_list!I:I,days!G2510-1)</f>
        <v>0.50105820105820109</v>
      </c>
      <c r="E2510">
        <f>COUNTIF(user_list!G:G,A2510)</f>
        <v>0</v>
      </c>
      <c r="F2510">
        <f t="shared" si="78"/>
        <v>11</v>
      </c>
      <c r="G2510">
        <f t="shared" si="79"/>
        <v>2021</v>
      </c>
    </row>
    <row r="2511" spans="1:7" x14ac:dyDescent="0.3">
      <c r="A2511" s="52">
        <v>44514</v>
      </c>
      <c r="B2511">
        <f>SUMIFS(user_list!O:O,user_list!F:F,"&lt;="&amp;A2511,user_list!G:G,"&gt;="&amp;A2511)</f>
        <v>0.50105820105820109</v>
      </c>
      <c r="C2511">
        <f>SUMIFS(user_list!P:P,user_list!F:F,"&lt;="&amp;A2511,user_list!G:G,"&gt;="&amp;A2511)</f>
        <v>1.2380952380952381</v>
      </c>
      <c r="D2511">
        <f>SUMIFS(user_list!O:O,user_list!F:F,"&lt;="&amp;A2511,user_list!G:G,"&gt;="&amp;A2511,user_list!I:I,days!G2511)+SUMIFS(user_list!O:O,user_list!F:F,"&lt;="&amp;A2511,user_list!G:G,"&gt;="&amp;A2511,user_list!I:I,days!G2511-1)</f>
        <v>0.50105820105820109</v>
      </c>
      <c r="E2511">
        <f>COUNTIF(user_list!G:G,A2511)</f>
        <v>0</v>
      </c>
      <c r="F2511">
        <f t="shared" si="78"/>
        <v>11</v>
      </c>
      <c r="G2511">
        <f t="shared" si="79"/>
        <v>2021</v>
      </c>
    </row>
    <row r="2512" spans="1:7" x14ac:dyDescent="0.3">
      <c r="A2512" s="52">
        <v>44515</v>
      </c>
      <c r="B2512">
        <f>SUMIFS(user_list!O:O,user_list!F:F,"&lt;="&amp;A2512,user_list!G:G,"&gt;="&amp;A2512)</f>
        <v>0.97439153439153436</v>
      </c>
      <c r="C2512">
        <f>SUMIFS(user_list!P:P,user_list!F:F,"&lt;="&amp;A2512,user_list!G:G,"&gt;="&amp;A2512)</f>
        <v>2.4380952380952379</v>
      </c>
      <c r="D2512">
        <f>SUMIFS(user_list!O:O,user_list!F:F,"&lt;="&amp;A2512,user_list!G:G,"&gt;="&amp;A2512,user_list!I:I,days!G2512)+SUMIFS(user_list!O:O,user_list!F:F,"&lt;="&amp;A2512,user_list!G:G,"&gt;="&amp;A2512,user_list!I:I,days!G2512-1)</f>
        <v>0.97439153439153436</v>
      </c>
      <c r="E2512">
        <f>COUNTIF(user_list!G:G,A2512)</f>
        <v>1</v>
      </c>
      <c r="F2512">
        <f t="shared" si="78"/>
        <v>11</v>
      </c>
      <c r="G2512">
        <f t="shared" si="79"/>
        <v>2021</v>
      </c>
    </row>
    <row r="2513" spans="1:7" x14ac:dyDescent="0.3">
      <c r="A2513" s="52">
        <v>44516</v>
      </c>
      <c r="B2513">
        <f>SUMIFS(user_list!O:O,user_list!F:F,"&lt;="&amp;A2513,user_list!G:G,"&gt;="&amp;A2513)</f>
        <v>0.73629629629629623</v>
      </c>
      <c r="C2513">
        <f>SUMIFS(user_list!P:P,user_list!F:F,"&lt;="&amp;A2513,user_list!G:G,"&gt;="&amp;A2513)</f>
        <v>1.8666666666666667</v>
      </c>
      <c r="D2513">
        <f>SUMIFS(user_list!O:O,user_list!F:F,"&lt;="&amp;A2513,user_list!G:G,"&gt;="&amp;A2513,user_list!I:I,days!G2513)+SUMIFS(user_list!O:O,user_list!F:F,"&lt;="&amp;A2513,user_list!G:G,"&gt;="&amp;A2513,user_list!I:I,days!G2513-1)</f>
        <v>0.73629629629629623</v>
      </c>
      <c r="E2513">
        <f>COUNTIF(user_list!G:G,A2513)</f>
        <v>0</v>
      </c>
      <c r="F2513">
        <f t="shared" si="78"/>
        <v>11</v>
      </c>
      <c r="G2513">
        <f t="shared" si="79"/>
        <v>2021</v>
      </c>
    </row>
    <row r="2514" spans="1:7" x14ac:dyDescent="0.3">
      <c r="A2514" s="52">
        <v>44517</v>
      </c>
      <c r="B2514">
        <f>SUMIFS(user_list!O:O,user_list!F:F,"&lt;="&amp;A2514,user_list!G:G,"&gt;="&amp;A2514)</f>
        <v>0.73629629629629623</v>
      </c>
      <c r="C2514">
        <f>SUMIFS(user_list!P:P,user_list!F:F,"&lt;="&amp;A2514,user_list!G:G,"&gt;="&amp;A2514)</f>
        <v>1.8666666666666667</v>
      </c>
      <c r="D2514">
        <f>SUMIFS(user_list!O:O,user_list!F:F,"&lt;="&amp;A2514,user_list!G:G,"&gt;="&amp;A2514,user_list!I:I,days!G2514)+SUMIFS(user_list!O:O,user_list!F:F,"&lt;="&amp;A2514,user_list!G:G,"&gt;="&amp;A2514,user_list!I:I,days!G2514-1)</f>
        <v>0.73629629629629623</v>
      </c>
      <c r="E2514">
        <f>COUNTIF(user_list!G:G,A2514)</f>
        <v>0</v>
      </c>
      <c r="F2514">
        <f t="shared" si="78"/>
        <v>11</v>
      </c>
      <c r="G2514">
        <f t="shared" si="79"/>
        <v>2021</v>
      </c>
    </row>
    <row r="2515" spans="1:7" x14ac:dyDescent="0.3">
      <c r="A2515" s="52">
        <v>44518</v>
      </c>
      <c r="B2515">
        <f>SUMIFS(user_list!O:O,user_list!F:F,"&lt;="&amp;A2515,user_list!G:G,"&gt;="&amp;A2515)</f>
        <v>0.73629629629629623</v>
      </c>
      <c r="C2515">
        <f>SUMIFS(user_list!P:P,user_list!F:F,"&lt;="&amp;A2515,user_list!G:G,"&gt;="&amp;A2515)</f>
        <v>1.8666666666666667</v>
      </c>
      <c r="D2515">
        <f>SUMIFS(user_list!O:O,user_list!F:F,"&lt;="&amp;A2515,user_list!G:G,"&gt;="&amp;A2515,user_list!I:I,days!G2515)+SUMIFS(user_list!O:O,user_list!F:F,"&lt;="&amp;A2515,user_list!G:G,"&gt;="&amp;A2515,user_list!I:I,days!G2515-1)</f>
        <v>0.73629629629629623</v>
      </c>
      <c r="E2515">
        <f>COUNTIF(user_list!G:G,A2515)</f>
        <v>0</v>
      </c>
      <c r="F2515">
        <f t="shared" si="78"/>
        <v>11</v>
      </c>
      <c r="G2515">
        <f t="shared" si="79"/>
        <v>2021</v>
      </c>
    </row>
    <row r="2516" spans="1:7" x14ac:dyDescent="0.3">
      <c r="A2516" s="52">
        <v>44519</v>
      </c>
      <c r="B2516">
        <f>SUMIFS(user_list!O:O,user_list!F:F,"&lt;="&amp;A2516,user_list!G:G,"&gt;="&amp;A2516)</f>
        <v>0.73629629629629623</v>
      </c>
      <c r="C2516">
        <f>SUMIFS(user_list!P:P,user_list!F:F,"&lt;="&amp;A2516,user_list!G:G,"&gt;="&amp;A2516)</f>
        <v>1.8666666666666667</v>
      </c>
      <c r="D2516">
        <f>SUMIFS(user_list!O:O,user_list!F:F,"&lt;="&amp;A2516,user_list!G:G,"&gt;="&amp;A2516,user_list!I:I,days!G2516)+SUMIFS(user_list!O:O,user_list!F:F,"&lt;="&amp;A2516,user_list!G:G,"&gt;="&amp;A2516,user_list!I:I,days!G2516-1)</f>
        <v>0.73629629629629623</v>
      </c>
      <c r="E2516">
        <f>COUNTIF(user_list!G:G,A2516)</f>
        <v>0</v>
      </c>
      <c r="F2516">
        <f t="shared" si="78"/>
        <v>11</v>
      </c>
      <c r="G2516">
        <f t="shared" si="79"/>
        <v>2021</v>
      </c>
    </row>
    <row r="2517" spans="1:7" x14ac:dyDescent="0.3">
      <c r="A2517" s="52">
        <v>44520</v>
      </c>
      <c r="B2517">
        <f>SUMIFS(user_list!O:O,user_list!F:F,"&lt;="&amp;A2517,user_list!G:G,"&gt;="&amp;A2517)</f>
        <v>0.73629629629629623</v>
      </c>
      <c r="C2517">
        <f>SUMIFS(user_list!P:P,user_list!F:F,"&lt;="&amp;A2517,user_list!G:G,"&gt;="&amp;A2517)</f>
        <v>1.8666666666666667</v>
      </c>
      <c r="D2517">
        <f>SUMIFS(user_list!O:O,user_list!F:F,"&lt;="&amp;A2517,user_list!G:G,"&gt;="&amp;A2517,user_list!I:I,days!G2517)+SUMIFS(user_list!O:O,user_list!F:F,"&lt;="&amp;A2517,user_list!G:G,"&gt;="&amp;A2517,user_list!I:I,days!G2517-1)</f>
        <v>0.73629629629629623</v>
      </c>
      <c r="E2517">
        <f>COUNTIF(user_list!G:G,A2517)</f>
        <v>0</v>
      </c>
      <c r="F2517">
        <f t="shared" si="78"/>
        <v>11</v>
      </c>
      <c r="G2517">
        <f t="shared" si="79"/>
        <v>2021</v>
      </c>
    </row>
    <row r="2518" spans="1:7" x14ac:dyDescent="0.3">
      <c r="A2518" s="52">
        <v>44521</v>
      </c>
      <c r="B2518">
        <f>SUMIFS(user_list!O:O,user_list!F:F,"&lt;="&amp;A2518,user_list!G:G,"&gt;="&amp;A2518)</f>
        <v>1.6362962962962964</v>
      </c>
      <c r="C2518">
        <f>SUMIFS(user_list!P:P,user_list!F:F,"&lt;="&amp;A2518,user_list!G:G,"&gt;="&amp;A2518)</f>
        <v>2.8666666666666667</v>
      </c>
      <c r="D2518">
        <f>SUMIFS(user_list!O:O,user_list!F:F,"&lt;="&amp;A2518,user_list!G:G,"&gt;="&amp;A2518,user_list!I:I,days!G2518)+SUMIFS(user_list!O:O,user_list!F:F,"&lt;="&amp;A2518,user_list!G:G,"&gt;="&amp;A2518,user_list!I:I,days!G2518-1)</f>
        <v>0.73629629629629623</v>
      </c>
      <c r="E2518">
        <f>COUNTIF(user_list!G:G,A2518)</f>
        <v>2</v>
      </c>
      <c r="F2518">
        <f t="shared" si="78"/>
        <v>11</v>
      </c>
      <c r="G2518">
        <f t="shared" si="79"/>
        <v>2021</v>
      </c>
    </row>
    <row r="2519" spans="1:7" x14ac:dyDescent="0.3">
      <c r="A2519" s="52">
        <v>44522</v>
      </c>
      <c r="B2519">
        <f>SUMIFS(user_list!O:O,user_list!F:F,"&lt;="&amp;A2519,user_list!G:G,"&gt;="&amp;A2519)</f>
        <v>0.77124999999999999</v>
      </c>
      <c r="C2519">
        <f>SUMIFS(user_list!P:P,user_list!F:F,"&lt;="&amp;A2519,user_list!G:G,"&gt;="&amp;A2519)</f>
        <v>1.95</v>
      </c>
      <c r="D2519">
        <f>SUMIFS(user_list!O:O,user_list!F:F,"&lt;="&amp;A2519,user_list!G:G,"&gt;="&amp;A2519,user_list!I:I,days!G2519)+SUMIFS(user_list!O:O,user_list!F:F,"&lt;="&amp;A2519,user_list!G:G,"&gt;="&amp;A2519,user_list!I:I,days!G2519-1)</f>
        <v>0.77124999999999999</v>
      </c>
      <c r="E2519">
        <f>COUNTIF(user_list!G:G,A2519)</f>
        <v>0</v>
      </c>
      <c r="F2519">
        <f t="shared" si="78"/>
        <v>11</v>
      </c>
      <c r="G2519">
        <f t="shared" si="79"/>
        <v>2021</v>
      </c>
    </row>
    <row r="2520" spans="1:7" x14ac:dyDescent="0.3">
      <c r="A2520" s="52">
        <v>44523</v>
      </c>
      <c r="B2520">
        <f>SUMIFS(user_list!O:O,user_list!F:F,"&lt;="&amp;A2520,user_list!G:G,"&gt;="&amp;A2520)</f>
        <v>0.77124999999999999</v>
      </c>
      <c r="C2520">
        <f>SUMIFS(user_list!P:P,user_list!F:F,"&lt;="&amp;A2520,user_list!G:G,"&gt;="&amp;A2520)</f>
        <v>1.95</v>
      </c>
      <c r="D2520">
        <f>SUMIFS(user_list!O:O,user_list!F:F,"&lt;="&amp;A2520,user_list!G:G,"&gt;="&amp;A2520,user_list!I:I,days!G2520)+SUMIFS(user_list!O:O,user_list!F:F,"&lt;="&amp;A2520,user_list!G:G,"&gt;="&amp;A2520,user_list!I:I,days!G2520-1)</f>
        <v>0.77124999999999999</v>
      </c>
      <c r="E2520">
        <f>COUNTIF(user_list!G:G,A2520)</f>
        <v>0</v>
      </c>
      <c r="F2520">
        <f t="shared" si="78"/>
        <v>11</v>
      </c>
      <c r="G2520">
        <f t="shared" si="79"/>
        <v>2021</v>
      </c>
    </row>
    <row r="2521" spans="1:7" x14ac:dyDescent="0.3">
      <c r="A2521" s="52">
        <v>44524</v>
      </c>
      <c r="B2521">
        <f>SUMIFS(user_list!O:O,user_list!F:F,"&lt;="&amp;A2521,user_list!G:G,"&gt;="&amp;A2521)</f>
        <v>0.77124999999999999</v>
      </c>
      <c r="C2521">
        <f>SUMIFS(user_list!P:P,user_list!F:F,"&lt;="&amp;A2521,user_list!G:G,"&gt;="&amp;A2521)</f>
        <v>1.95</v>
      </c>
      <c r="D2521">
        <f>SUMIFS(user_list!O:O,user_list!F:F,"&lt;="&amp;A2521,user_list!G:G,"&gt;="&amp;A2521,user_list!I:I,days!G2521)+SUMIFS(user_list!O:O,user_list!F:F,"&lt;="&amp;A2521,user_list!G:G,"&gt;="&amp;A2521,user_list!I:I,days!G2521-1)</f>
        <v>0.77124999999999999</v>
      </c>
      <c r="E2521">
        <f>COUNTIF(user_list!G:G,A2521)</f>
        <v>1</v>
      </c>
      <c r="F2521">
        <f t="shared" si="78"/>
        <v>11</v>
      </c>
      <c r="G2521">
        <f t="shared" si="79"/>
        <v>2021</v>
      </c>
    </row>
    <row r="2522" spans="1:7" x14ac:dyDescent="0.3">
      <c r="A2522" s="52">
        <v>44525</v>
      </c>
      <c r="B2522">
        <f>SUMIFS(user_list!O:O,user_list!F:F,"&lt;="&amp;A2522,user_list!G:G,"&gt;="&amp;A2522)</f>
        <v>0.66381410256410267</v>
      </c>
      <c r="C2522">
        <f>SUMIFS(user_list!P:P,user_list!F:F,"&lt;="&amp;A2522,user_list!G:G,"&gt;="&amp;A2522)</f>
        <v>1.6730769230769231</v>
      </c>
      <c r="D2522">
        <f>SUMIFS(user_list!O:O,user_list!F:F,"&lt;="&amp;A2522,user_list!G:G,"&gt;="&amp;A2522,user_list!I:I,days!G2522)+SUMIFS(user_list!O:O,user_list!F:F,"&lt;="&amp;A2522,user_list!G:G,"&gt;="&amp;A2522,user_list!I:I,days!G2522-1)</f>
        <v>0.66381410256410267</v>
      </c>
      <c r="E2522">
        <f>COUNTIF(user_list!G:G,A2522)</f>
        <v>0</v>
      </c>
      <c r="F2522">
        <f t="shared" si="78"/>
        <v>11</v>
      </c>
      <c r="G2522">
        <f t="shared" si="79"/>
        <v>2021</v>
      </c>
    </row>
    <row r="2523" spans="1:7" x14ac:dyDescent="0.3">
      <c r="A2523" s="52">
        <v>44526</v>
      </c>
      <c r="B2523">
        <f>SUMIFS(user_list!O:O,user_list!F:F,"&lt;="&amp;A2523,user_list!G:G,"&gt;="&amp;A2523)</f>
        <v>0.66381410256410267</v>
      </c>
      <c r="C2523">
        <f>SUMIFS(user_list!P:P,user_list!F:F,"&lt;="&amp;A2523,user_list!G:G,"&gt;="&amp;A2523)</f>
        <v>1.6730769230769231</v>
      </c>
      <c r="D2523">
        <f>SUMIFS(user_list!O:O,user_list!F:F,"&lt;="&amp;A2523,user_list!G:G,"&gt;="&amp;A2523,user_list!I:I,days!G2523)+SUMIFS(user_list!O:O,user_list!F:F,"&lt;="&amp;A2523,user_list!G:G,"&gt;="&amp;A2523,user_list!I:I,days!G2523-1)</f>
        <v>0.66381410256410267</v>
      </c>
      <c r="E2523">
        <f>COUNTIF(user_list!G:G,A2523)</f>
        <v>0</v>
      </c>
      <c r="F2523">
        <f t="shared" si="78"/>
        <v>11</v>
      </c>
      <c r="G2523">
        <f t="shared" si="79"/>
        <v>2021</v>
      </c>
    </row>
    <row r="2524" spans="1:7" x14ac:dyDescent="0.3">
      <c r="A2524" s="52">
        <v>44527</v>
      </c>
      <c r="B2524">
        <f>SUMIFS(user_list!O:O,user_list!F:F,"&lt;="&amp;A2524,user_list!G:G,"&gt;="&amp;A2524)</f>
        <v>0.66381410256410267</v>
      </c>
      <c r="C2524">
        <f>SUMIFS(user_list!P:P,user_list!F:F,"&lt;="&amp;A2524,user_list!G:G,"&gt;="&amp;A2524)</f>
        <v>1.6730769230769231</v>
      </c>
      <c r="D2524">
        <f>SUMIFS(user_list!O:O,user_list!F:F,"&lt;="&amp;A2524,user_list!G:G,"&gt;="&amp;A2524,user_list!I:I,days!G2524)+SUMIFS(user_list!O:O,user_list!F:F,"&lt;="&amp;A2524,user_list!G:G,"&gt;="&amp;A2524,user_list!I:I,days!G2524-1)</f>
        <v>0.66381410256410267</v>
      </c>
      <c r="E2524">
        <f>COUNTIF(user_list!G:G,A2524)</f>
        <v>0</v>
      </c>
      <c r="F2524">
        <f t="shared" si="78"/>
        <v>11</v>
      </c>
      <c r="G2524">
        <f t="shared" si="79"/>
        <v>2021</v>
      </c>
    </row>
    <row r="2525" spans="1:7" x14ac:dyDescent="0.3">
      <c r="A2525" s="52">
        <v>44528</v>
      </c>
      <c r="B2525">
        <f>SUMIFS(user_list!O:O,user_list!F:F,"&lt;="&amp;A2525,user_list!G:G,"&gt;="&amp;A2525)</f>
        <v>0.66381410256410267</v>
      </c>
      <c r="C2525">
        <f>SUMIFS(user_list!P:P,user_list!F:F,"&lt;="&amp;A2525,user_list!G:G,"&gt;="&amp;A2525)</f>
        <v>1.6730769230769231</v>
      </c>
      <c r="D2525">
        <f>SUMIFS(user_list!O:O,user_list!F:F,"&lt;="&amp;A2525,user_list!G:G,"&gt;="&amp;A2525,user_list!I:I,days!G2525)+SUMIFS(user_list!O:O,user_list!F:F,"&lt;="&amp;A2525,user_list!G:G,"&gt;="&amp;A2525,user_list!I:I,days!G2525-1)</f>
        <v>0.66381410256410267</v>
      </c>
      <c r="E2525">
        <f>COUNTIF(user_list!G:G,A2525)</f>
        <v>0</v>
      </c>
      <c r="F2525">
        <f t="shared" si="78"/>
        <v>11</v>
      </c>
      <c r="G2525">
        <f t="shared" si="79"/>
        <v>2021</v>
      </c>
    </row>
    <row r="2526" spans="1:7" x14ac:dyDescent="0.3">
      <c r="A2526" s="52">
        <v>44529</v>
      </c>
      <c r="B2526">
        <f>SUMIFS(user_list!O:O,user_list!F:F,"&lt;="&amp;A2526,user_list!G:G,"&gt;="&amp;A2526)</f>
        <v>0.66381410256410267</v>
      </c>
      <c r="C2526">
        <f>SUMIFS(user_list!P:P,user_list!F:F,"&lt;="&amp;A2526,user_list!G:G,"&gt;="&amp;A2526)</f>
        <v>1.6730769230769231</v>
      </c>
      <c r="D2526">
        <f>SUMIFS(user_list!O:O,user_list!F:F,"&lt;="&amp;A2526,user_list!G:G,"&gt;="&amp;A2526,user_list!I:I,days!G2526)+SUMIFS(user_list!O:O,user_list!F:F,"&lt;="&amp;A2526,user_list!G:G,"&gt;="&amp;A2526,user_list!I:I,days!G2526-1)</f>
        <v>0.66381410256410267</v>
      </c>
      <c r="E2526">
        <f>COUNTIF(user_list!G:G,A2526)</f>
        <v>0</v>
      </c>
      <c r="F2526">
        <f t="shared" si="78"/>
        <v>11</v>
      </c>
      <c r="G2526">
        <f t="shared" si="79"/>
        <v>2021</v>
      </c>
    </row>
    <row r="2527" spans="1:7" x14ac:dyDescent="0.3">
      <c r="A2527" s="52">
        <v>44530</v>
      </c>
      <c r="B2527">
        <f>SUMIFS(user_list!O:O,user_list!F:F,"&lt;="&amp;A2527,user_list!G:G,"&gt;="&amp;A2527)</f>
        <v>0.66381410256410267</v>
      </c>
      <c r="C2527">
        <f>SUMIFS(user_list!P:P,user_list!F:F,"&lt;="&amp;A2527,user_list!G:G,"&gt;="&amp;A2527)</f>
        <v>1.6730769230769231</v>
      </c>
      <c r="D2527">
        <f>SUMIFS(user_list!O:O,user_list!F:F,"&lt;="&amp;A2527,user_list!G:G,"&gt;="&amp;A2527,user_list!I:I,days!G2527)+SUMIFS(user_list!O:O,user_list!F:F,"&lt;="&amp;A2527,user_list!G:G,"&gt;="&amp;A2527,user_list!I:I,days!G2527-1)</f>
        <v>0.66381410256410267</v>
      </c>
      <c r="E2527">
        <f>COUNTIF(user_list!G:G,A2527)</f>
        <v>0</v>
      </c>
      <c r="F2527">
        <f t="shared" si="78"/>
        <v>11</v>
      </c>
      <c r="G2527">
        <f t="shared" si="79"/>
        <v>2021</v>
      </c>
    </row>
    <row r="2528" spans="1:7" x14ac:dyDescent="0.3">
      <c r="A2528" s="52">
        <v>44531</v>
      </c>
      <c r="B2528">
        <f>SUMIFS(user_list!O:O,user_list!F:F,"&lt;="&amp;A2528,user_list!G:G,"&gt;="&amp;A2528)</f>
        <v>1.1528141025641028</v>
      </c>
      <c r="C2528">
        <f>SUMIFS(user_list!P:P,user_list!F:F,"&lt;="&amp;A2528,user_list!G:G,"&gt;="&amp;A2528)</f>
        <v>2.8730769230769231</v>
      </c>
      <c r="D2528">
        <f>SUMIFS(user_list!O:O,user_list!F:F,"&lt;="&amp;A2528,user_list!G:G,"&gt;="&amp;A2528,user_list!I:I,days!G2528)+SUMIFS(user_list!O:O,user_list!F:F,"&lt;="&amp;A2528,user_list!G:G,"&gt;="&amp;A2528,user_list!I:I,days!G2528-1)</f>
        <v>1.1528141025641028</v>
      </c>
      <c r="E2528">
        <f>COUNTIF(user_list!G:G,A2528)</f>
        <v>0</v>
      </c>
      <c r="F2528">
        <f t="shared" si="78"/>
        <v>12</v>
      </c>
      <c r="G2528">
        <f t="shared" si="79"/>
        <v>2021</v>
      </c>
    </row>
    <row r="2529" spans="1:7" x14ac:dyDescent="0.3">
      <c r="A2529" s="52">
        <v>44532</v>
      </c>
      <c r="B2529">
        <f>SUMIFS(user_list!O:O,user_list!F:F,"&lt;="&amp;A2529,user_list!G:G,"&gt;="&amp;A2529)</f>
        <v>1.1528141025641028</v>
      </c>
      <c r="C2529">
        <f>SUMIFS(user_list!P:P,user_list!F:F,"&lt;="&amp;A2529,user_list!G:G,"&gt;="&amp;A2529)</f>
        <v>2.8730769230769231</v>
      </c>
      <c r="D2529">
        <f>SUMIFS(user_list!O:O,user_list!F:F,"&lt;="&amp;A2529,user_list!G:G,"&gt;="&amp;A2529,user_list!I:I,days!G2529)+SUMIFS(user_list!O:O,user_list!F:F,"&lt;="&amp;A2529,user_list!G:G,"&gt;="&amp;A2529,user_list!I:I,days!G2529-1)</f>
        <v>1.1528141025641028</v>
      </c>
      <c r="E2529">
        <f>COUNTIF(user_list!G:G,A2529)</f>
        <v>0</v>
      </c>
      <c r="F2529">
        <f t="shared" si="78"/>
        <v>12</v>
      </c>
      <c r="G2529">
        <f t="shared" si="79"/>
        <v>2021</v>
      </c>
    </row>
    <row r="2530" spans="1:7" x14ac:dyDescent="0.3">
      <c r="A2530" s="52">
        <v>44533</v>
      </c>
      <c r="B2530">
        <f>SUMIFS(user_list!O:O,user_list!F:F,"&lt;="&amp;A2530,user_list!G:G,"&gt;="&amp;A2530)</f>
        <v>1.1528141025641028</v>
      </c>
      <c r="C2530">
        <f>SUMIFS(user_list!P:P,user_list!F:F,"&lt;="&amp;A2530,user_list!G:G,"&gt;="&amp;A2530)</f>
        <v>2.8730769230769231</v>
      </c>
      <c r="D2530">
        <f>SUMIFS(user_list!O:O,user_list!F:F,"&lt;="&amp;A2530,user_list!G:G,"&gt;="&amp;A2530,user_list!I:I,days!G2530)+SUMIFS(user_list!O:O,user_list!F:F,"&lt;="&amp;A2530,user_list!G:G,"&gt;="&amp;A2530,user_list!I:I,days!G2530-1)</f>
        <v>1.1528141025641028</v>
      </c>
      <c r="E2530">
        <f>COUNTIF(user_list!G:G,A2530)</f>
        <v>0</v>
      </c>
      <c r="F2530">
        <f t="shared" si="78"/>
        <v>12</v>
      </c>
      <c r="G2530">
        <f t="shared" si="79"/>
        <v>2021</v>
      </c>
    </row>
    <row r="2531" spans="1:7" x14ac:dyDescent="0.3">
      <c r="A2531" s="52">
        <v>44534</v>
      </c>
      <c r="B2531">
        <f>SUMIFS(user_list!O:O,user_list!F:F,"&lt;="&amp;A2531,user_list!G:G,"&gt;="&amp;A2531)</f>
        <v>1.1528141025641028</v>
      </c>
      <c r="C2531">
        <f>SUMIFS(user_list!P:P,user_list!F:F,"&lt;="&amp;A2531,user_list!G:G,"&gt;="&amp;A2531)</f>
        <v>2.8730769230769231</v>
      </c>
      <c r="D2531">
        <f>SUMIFS(user_list!O:O,user_list!F:F,"&lt;="&amp;A2531,user_list!G:G,"&gt;="&amp;A2531,user_list!I:I,days!G2531)+SUMIFS(user_list!O:O,user_list!F:F,"&lt;="&amp;A2531,user_list!G:G,"&gt;="&amp;A2531,user_list!I:I,days!G2531-1)</f>
        <v>1.1528141025641028</v>
      </c>
      <c r="E2531">
        <f>COUNTIF(user_list!G:G,A2531)</f>
        <v>0</v>
      </c>
      <c r="F2531">
        <f t="shared" si="78"/>
        <v>12</v>
      </c>
      <c r="G2531">
        <f t="shared" si="79"/>
        <v>2021</v>
      </c>
    </row>
    <row r="2532" spans="1:7" x14ac:dyDescent="0.3">
      <c r="A2532" s="52">
        <v>44535</v>
      </c>
      <c r="B2532">
        <f>SUMIFS(user_list!O:O,user_list!F:F,"&lt;="&amp;A2532,user_list!G:G,"&gt;="&amp;A2532)</f>
        <v>1.1528141025641028</v>
      </c>
      <c r="C2532">
        <f>SUMIFS(user_list!P:P,user_list!F:F,"&lt;="&amp;A2532,user_list!G:G,"&gt;="&amp;A2532)</f>
        <v>2.8730769230769231</v>
      </c>
      <c r="D2532">
        <f>SUMIFS(user_list!O:O,user_list!F:F,"&lt;="&amp;A2532,user_list!G:G,"&gt;="&amp;A2532,user_list!I:I,days!G2532)+SUMIFS(user_list!O:O,user_list!F:F,"&lt;="&amp;A2532,user_list!G:G,"&gt;="&amp;A2532,user_list!I:I,days!G2532-1)</f>
        <v>1.1528141025641028</v>
      </c>
      <c r="E2532">
        <f>COUNTIF(user_list!G:G,A2532)</f>
        <v>0</v>
      </c>
      <c r="F2532">
        <f t="shared" si="78"/>
        <v>12</v>
      </c>
      <c r="G2532">
        <f t="shared" si="79"/>
        <v>2021</v>
      </c>
    </row>
    <row r="2533" spans="1:7" x14ac:dyDescent="0.3">
      <c r="A2533" s="52">
        <v>44536</v>
      </c>
      <c r="B2533">
        <f>SUMIFS(user_list!O:O,user_list!F:F,"&lt;="&amp;A2533,user_list!G:G,"&gt;="&amp;A2533)</f>
        <v>1.1528141025641028</v>
      </c>
      <c r="C2533">
        <f>SUMIFS(user_list!P:P,user_list!F:F,"&lt;="&amp;A2533,user_list!G:G,"&gt;="&amp;A2533)</f>
        <v>2.8730769230769231</v>
      </c>
      <c r="D2533">
        <f>SUMIFS(user_list!O:O,user_list!F:F,"&lt;="&amp;A2533,user_list!G:G,"&gt;="&amp;A2533,user_list!I:I,days!G2533)+SUMIFS(user_list!O:O,user_list!F:F,"&lt;="&amp;A2533,user_list!G:G,"&gt;="&amp;A2533,user_list!I:I,days!G2533-1)</f>
        <v>1.1528141025641028</v>
      </c>
      <c r="E2533">
        <f>COUNTIF(user_list!G:G,A2533)</f>
        <v>0</v>
      </c>
      <c r="F2533">
        <f t="shared" si="78"/>
        <v>12</v>
      </c>
      <c r="G2533">
        <f t="shared" si="79"/>
        <v>2021</v>
      </c>
    </row>
    <row r="2534" spans="1:7" x14ac:dyDescent="0.3">
      <c r="A2534" s="52">
        <v>44537</v>
      </c>
      <c r="B2534">
        <f>SUMIFS(user_list!O:O,user_list!F:F,"&lt;="&amp;A2534,user_list!G:G,"&gt;="&amp;A2534)</f>
        <v>1.5500363247863249</v>
      </c>
      <c r="C2534">
        <f>SUMIFS(user_list!P:P,user_list!F:F,"&lt;="&amp;A2534,user_list!G:G,"&gt;="&amp;A2534)</f>
        <v>3.8730769230769231</v>
      </c>
      <c r="D2534">
        <f>SUMIFS(user_list!O:O,user_list!F:F,"&lt;="&amp;A2534,user_list!G:G,"&gt;="&amp;A2534,user_list!I:I,days!G2534)+SUMIFS(user_list!O:O,user_list!F:F,"&lt;="&amp;A2534,user_list!G:G,"&gt;="&amp;A2534,user_list!I:I,days!G2534-1)</f>
        <v>1.5500363247863249</v>
      </c>
      <c r="E2534">
        <f>COUNTIF(user_list!G:G,A2534)</f>
        <v>3</v>
      </c>
      <c r="F2534">
        <f t="shared" si="78"/>
        <v>12</v>
      </c>
      <c r="G2534">
        <f t="shared" si="79"/>
        <v>2021</v>
      </c>
    </row>
    <row r="2535" spans="1:7" x14ac:dyDescent="0.3">
      <c r="A2535" s="52">
        <v>44538</v>
      </c>
      <c r="B2535">
        <f>SUMIFS(user_list!O:O,user_list!F:F,"&lt;="&amp;A2535,user_list!G:G,"&gt;="&amp;A2535)</f>
        <v>1.3508181818181817</v>
      </c>
      <c r="C2535">
        <f>SUMIFS(user_list!P:P,user_list!F:F,"&lt;="&amp;A2535,user_list!G:G,"&gt;="&amp;A2535)</f>
        <v>3.3818181818181818</v>
      </c>
      <c r="D2535">
        <f>SUMIFS(user_list!O:O,user_list!F:F,"&lt;="&amp;A2535,user_list!G:G,"&gt;="&amp;A2535,user_list!I:I,days!G2535)+SUMIFS(user_list!O:O,user_list!F:F,"&lt;="&amp;A2535,user_list!G:G,"&gt;="&amp;A2535,user_list!I:I,days!G2535-1)</f>
        <v>1.3508181818181817</v>
      </c>
      <c r="E2535">
        <f>COUNTIF(user_list!G:G,A2535)</f>
        <v>0</v>
      </c>
      <c r="F2535">
        <f t="shared" si="78"/>
        <v>12</v>
      </c>
      <c r="G2535">
        <f t="shared" si="79"/>
        <v>2021</v>
      </c>
    </row>
    <row r="2536" spans="1:7" x14ac:dyDescent="0.3">
      <c r="A2536" s="52">
        <v>44539</v>
      </c>
      <c r="B2536">
        <f>SUMIFS(user_list!O:O,user_list!F:F,"&lt;="&amp;A2536,user_list!G:G,"&gt;="&amp;A2536)</f>
        <v>1.8605404040404041</v>
      </c>
      <c r="C2536">
        <f>SUMIFS(user_list!P:P,user_list!F:F,"&lt;="&amp;A2536,user_list!G:G,"&gt;="&amp;A2536)</f>
        <v>6.3818181818181818</v>
      </c>
      <c r="D2536">
        <f>SUMIFS(user_list!O:O,user_list!F:F,"&lt;="&amp;A2536,user_list!G:G,"&gt;="&amp;A2536,user_list!I:I,days!G2536)+SUMIFS(user_list!O:O,user_list!F:F,"&lt;="&amp;A2536,user_list!G:G,"&gt;="&amp;A2536,user_list!I:I,days!G2536-1)</f>
        <v>1.3508181818181817</v>
      </c>
      <c r="E2536">
        <f>COUNTIF(user_list!G:G,A2536)</f>
        <v>3</v>
      </c>
      <c r="F2536">
        <f t="shared" si="78"/>
        <v>12</v>
      </c>
      <c r="G2536">
        <f t="shared" si="79"/>
        <v>2021</v>
      </c>
    </row>
    <row r="2537" spans="1:7" x14ac:dyDescent="0.3">
      <c r="A2537" s="52">
        <v>44540</v>
      </c>
      <c r="B2537">
        <f>SUMIFS(user_list!O:O,user_list!F:F,"&lt;="&amp;A2537,user_list!G:G,"&gt;="&amp;A2537)</f>
        <v>2.3803737373737373</v>
      </c>
      <c r="C2537">
        <f>SUMIFS(user_list!P:P,user_list!F:F,"&lt;="&amp;A2537,user_list!G:G,"&gt;="&amp;A2537)</f>
        <v>6.7818181818181813</v>
      </c>
      <c r="D2537">
        <f>SUMIFS(user_list!O:O,user_list!F:F,"&lt;="&amp;A2537,user_list!G:G,"&gt;="&amp;A2537,user_list!I:I,days!G2537)+SUMIFS(user_list!O:O,user_list!F:F,"&lt;="&amp;A2537,user_list!G:G,"&gt;="&amp;A2537,user_list!I:I,days!G2537-1)</f>
        <v>2.3803737373737373</v>
      </c>
      <c r="E2537">
        <f>COUNTIF(user_list!G:G,A2537)</f>
        <v>2</v>
      </c>
      <c r="F2537">
        <f t="shared" si="78"/>
        <v>12</v>
      </c>
      <c r="G2537">
        <f t="shared" si="79"/>
        <v>2021</v>
      </c>
    </row>
    <row r="2538" spans="1:7" x14ac:dyDescent="0.3">
      <c r="A2538" s="52">
        <v>44541</v>
      </c>
      <c r="B2538">
        <f>SUMIFS(user_list!O:O,user_list!F:F,"&lt;="&amp;A2538,user_list!G:G,"&gt;="&amp;A2538)</f>
        <v>1.0058181818181817</v>
      </c>
      <c r="C2538">
        <f>SUMIFS(user_list!P:P,user_list!F:F,"&lt;="&amp;A2538,user_list!G:G,"&gt;="&amp;A2538)</f>
        <v>4.581818181818182</v>
      </c>
      <c r="D2538">
        <f>SUMIFS(user_list!O:O,user_list!F:F,"&lt;="&amp;A2538,user_list!G:G,"&gt;="&amp;A2538,user_list!I:I,days!G2538)+SUMIFS(user_list!O:O,user_list!F:F,"&lt;="&amp;A2538,user_list!G:G,"&gt;="&amp;A2538,user_list!I:I,days!G2538-1)</f>
        <v>1.0058181818181817</v>
      </c>
      <c r="E2538">
        <f>COUNTIF(user_list!G:G,A2538)</f>
        <v>0</v>
      </c>
      <c r="F2538">
        <f t="shared" si="78"/>
        <v>12</v>
      </c>
      <c r="G2538">
        <f t="shared" si="79"/>
        <v>2021</v>
      </c>
    </row>
    <row r="2539" spans="1:7" x14ac:dyDescent="0.3">
      <c r="A2539" s="52">
        <v>44542</v>
      </c>
      <c r="B2539">
        <f>SUMIFS(user_list!O:O,user_list!F:F,"&lt;="&amp;A2539,user_list!G:G,"&gt;="&amp;A2539)</f>
        <v>1.889151515151515</v>
      </c>
      <c r="C2539">
        <f>SUMIFS(user_list!P:P,user_list!F:F,"&lt;="&amp;A2539,user_list!G:G,"&gt;="&amp;A2539)</f>
        <v>6.7818181818181831</v>
      </c>
      <c r="D2539">
        <f>SUMIFS(user_list!O:O,user_list!F:F,"&lt;="&amp;A2539,user_list!G:G,"&gt;="&amp;A2539,user_list!I:I,days!G2539)+SUMIFS(user_list!O:O,user_list!F:F,"&lt;="&amp;A2539,user_list!G:G,"&gt;="&amp;A2539,user_list!I:I,days!G2539-1)</f>
        <v>1.8891515151515152</v>
      </c>
      <c r="E2539">
        <f>COUNTIF(user_list!G:G,A2539)</f>
        <v>1</v>
      </c>
      <c r="F2539">
        <f t="shared" si="78"/>
        <v>12</v>
      </c>
      <c r="G2539">
        <f t="shared" si="79"/>
        <v>2021</v>
      </c>
    </row>
    <row r="2540" spans="1:7" x14ac:dyDescent="0.3">
      <c r="A2540" s="52">
        <v>44543</v>
      </c>
      <c r="B2540">
        <f>SUMIFS(user_list!O:O,user_list!F:F,"&lt;="&amp;A2540,user_list!G:G,"&gt;="&amp;A2540)</f>
        <v>1.4858181818181817</v>
      </c>
      <c r="C2540">
        <f>SUMIFS(user_list!P:P,user_list!F:F,"&lt;="&amp;A2540,user_list!G:G,"&gt;="&amp;A2540)</f>
        <v>5.7818181818181813</v>
      </c>
      <c r="D2540">
        <f>SUMIFS(user_list!O:O,user_list!F:F,"&lt;="&amp;A2540,user_list!G:G,"&gt;="&amp;A2540,user_list!I:I,days!G2540)+SUMIFS(user_list!O:O,user_list!F:F,"&lt;="&amp;A2540,user_list!G:G,"&gt;="&amp;A2540,user_list!I:I,days!G2540-1)</f>
        <v>1.4858181818181819</v>
      </c>
      <c r="E2540">
        <f>COUNTIF(user_list!G:G,A2540)</f>
        <v>0</v>
      </c>
      <c r="F2540">
        <f t="shared" si="78"/>
        <v>12</v>
      </c>
      <c r="G2540">
        <f t="shared" si="79"/>
        <v>2021</v>
      </c>
    </row>
    <row r="2541" spans="1:7" x14ac:dyDescent="0.3">
      <c r="A2541" s="52">
        <v>44544</v>
      </c>
      <c r="B2541">
        <f>SUMIFS(user_list!O:O,user_list!F:F,"&lt;="&amp;A2541,user_list!G:G,"&gt;="&amp;A2541)</f>
        <v>1.4858181818181817</v>
      </c>
      <c r="C2541">
        <f>SUMIFS(user_list!P:P,user_list!F:F,"&lt;="&amp;A2541,user_list!G:G,"&gt;="&amp;A2541)</f>
        <v>5.7818181818181813</v>
      </c>
      <c r="D2541">
        <f>SUMIFS(user_list!O:O,user_list!F:F,"&lt;="&amp;A2541,user_list!G:G,"&gt;="&amp;A2541,user_list!I:I,days!G2541)+SUMIFS(user_list!O:O,user_list!F:F,"&lt;="&amp;A2541,user_list!G:G,"&gt;="&amp;A2541,user_list!I:I,days!G2541-1)</f>
        <v>1.4858181818181819</v>
      </c>
      <c r="E2541">
        <f>COUNTIF(user_list!G:G,A2541)</f>
        <v>1</v>
      </c>
      <c r="F2541">
        <f t="shared" si="78"/>
        <v>12</v>
      </c>
      <c r="G2541">
        <f t="shared" si="79"/>
        <v>2021</v>
      </c>
    </row>
    <row r="2542" spans="1:7" x14ac:dyDescent="0.3">
      <c r="A2542" s="52">
        <v>44545</v>
      </c>
      <c r="B2542">
        <f>SUMIFS(user_list!O:O,user_list!F:F,"&lt;="&amp;A2542,user_list!G:G,"&gt;="&amp;A2542)</f>
        <v>1.3418181818181818</v>
      </c>
      <c r="C2542">
        <f>SUMIFS(user_list!P:P,user_list!F:F,"&lt;="&amp;A2542,user_list!G:G,"&gt;="&amp;A2542)</f>
        <v>3.3818181818181818</v>
      </c>
      <c r="D2542">
        <f>SUMIFS(user_list!O:O,user_list!F:F,"&lt;="&amp;A2542,user_list!G:G,"&gt;="&amp;A2542,user_list!I:I,days!G2542)+SUMIFS(user_list!O:O,user_list!F:F,"&lt;="&amp;A2542,user_list!G:G,"&gt;="&amp;A2542,user_list!I:I,days!G2542-1)</f>
        <v>1.3418181818181818</v>
      </c>
      <c r="E2542">
        <f>COUNTIF(user_list!G:G,A2542)</f>
        <v>0</v>
      </c>
      <c r="F2542">
        <f t="shared" si="78"/>
        <v>12</v>
      </c>
      <c r="G2542">
        <f t="shared" si="79"/>
        <v>2021</v>
      </c>
    </row>
    <row r="2543" spans="1:7" x14ac:dyDescent="0.3">
      <c r="A2543" s="52">
        <v>44546</v>
      </c>
      <c r="B2543">
        <f>SUMIFS(user_list!O:O,user_list!F:F,"&lt;="&amp;A2543,user_list!G:G,"&gt;="&amp;A2543)</f>
        <v>1.3418181818181818</v>
      </c>
      <c r="C2543">
        <f>SUMIFS(user_list!P:P,user_list!F:F,"&lt;="&amp;A2543,user_list!G:G,"&gt;="&amp;A2543)</f>
        <v>3.3818181818181818</v>
      </c>
      <c r="D2543">
        <f>SUMIFS(user_list!O:O,user_list!F:F,"&lt;="&amp;A2543,user_list!G:G,"&gt;="&amp;A2543,user_list!I:I,days!G2543)+SUMIFS(user_list!O:O,user_list!F:F,"&lt;="&amp;A2543,user_list!G:G,"&gt;="&amp;A2543,user_list!I:I,days!G2543-1)</f>
        <v>1.3418181818181818</v>
      </c>
      <c r="E2543">
        <f>COUNTIF(user_list!G:G,A2543)</f>
        <v>0</v>
      </c>
      <c r="F2543">
        <f t="shared" si="78"/>
        <v>12</v>
      </c>
      <c r="G2543">
        <f t="shared" si="79"/>
        <v>2021</v>
      </c>
    </row>
    <row r="2544" spans="1:7" x14ac:dyDescent="0.3">
      <c r="A2544" s="52">
        <v>44547</v>
      </c>
      <c r="B2544">
        <f>SUMIFS(user_list!O:O,user_list!F:F,"&lt;="&amp;A2544,user_list!G:G,"&gt;="&amp;A2544)</f>
        <v>1.3418181818181818</v>
      </c>
      <c r="C2544">
        <f>SUMIFS(user_list!P:P,user_list!F:F,"&lt;="&amp;A2544,user_list!G:G,"&gt;="&amp;A2544)</f>
        <v>3.3818181818181818</v>
      </c>
      <c r="D2544">
        <f>SUMIFS(user_list!O:O,user_list!F:F,"&lt;="&amp;A2544,user_list!G:G,"&gt;="&amp;A2544,user_list!I:I,days!G2544)+SUMIFS(user_list!O:O,user_list!F:F,"&lt;="&amp;A2544,user_list!G:G,"&gt;="&amp;A2544,user_list!I:I,days!G2544-1)</f>
        <v>1.3418181818181818</v>
      </c>
      <c r="E2544">
        <f>COUNTIF(user_list!G:G,A2544)</f>
        <v>0</v>
      </c>
      <c r="F2544">
        <f t="shared" si="78"/>
        <v>12</v>
      </c>
      <c r="G2544">
        <f t="shared" si="79"/>
        <v>2021</v>
      </c>
    </row>
    <row r="2545" spans="1:7" x14ac:dyDescent="0.3">
      <c r="A2545" s="52">
        <v>44548</v>
      </c>
      <c r="B2545">
        <f>SUMIFS(user_list!O:O,user_list!F:F,"&lt;="&amp;A2545,user_list!G:G,"&gt;="&amp;A2545)</f>
        <v>3.2897348484848483</v>
      </c>
      <c r="C2545">
        <f>SUMIFS(user_list!P:P,user_list!F:F,"&lt;="&amp;A2545,user_list!G:G,"&gt;="&amp;A2545)</f>
        <v>8.4818181818181824</v>
      </c>
      <c r="D2545">
        <f>SUMIFS(user_list!O:O,user_list!F:F,"&lt;="&amp;A2545,user_list!G:G,"&gt;="&amp;A2545,user_list!I:I,days!G2545)+SUMIFS(user_list!O:O,user_list!F:F,"&lt;="&amp;A2545,user_list!G:G,"&gt;="&amp;A2545,user_list!I:I,days!G2545-1)</f>
        <v>1.7619570707070706</v>
      </c>
      <c r="E2545">
        <f>COUNTIF(user_list!G:G,A2545)</f>
        <v>5</v>
      </c>
      <c r="F2545">
        <f t="shared" si="78"/>
        <v>12</v>
      </c>
      <c r="G2545">
        <f t="shared" si="79"/>
        <v>2021</v>
      </c>
    </row>
    <row r="2546" spans="1:7" x14ac:dyDescent="0.3">
      <c r="A2546" s="52">
        <v>44549</v>
      </c>
      <c r="B2546">
        <f>SUMIFS(user_list!O:O,user_list!F:F,"&lt;="&amp;A2546,user_list!G:G,"&gt;="&amp;A2546)</f>
        <v>3.1668055555555559</v>
      </c>
      <c r="C2546">
        <f>SUMIFS(user_list!P:P,user_list!F:F,"&lt;="&amp;A2546,user_list!G:G,"&gt;="&amp;A2546)</f>
        <v>3.3</v>
      </c>
      <c r="D2546">
        <f>SUMIFS(user_list!O:O,user_list!F:F,"&lt;="&amp;A2546,user_list!G:G,"&gt;="&amp;A2546,user_list!I:I,days!G2546)+SUMIFS(user_list!O:O,user_list!F:F,"&lt;="&amp;A2546,user_list!G:G,"&gt;="&amp;A2546,user_list!I:I,days!G2546-1)</f>
        <v>0.90013888888888882</v>
      </c>
      <c r="E2546">
        <f>COUNTIF(user_list!G:G,A2546)</f>
        <v>1</v>
      </c>
      <c r="F2546">
        <f t="shared" si="78"/>
        <v>12</v>
      </c>
      <c r="G2546">
        <f t="shared" si="79"/>
        <v>2021</v>
      </c>
    </row>
    <row r="2547" spans="1:7" x14ac:dyDescent="0.3">
      <c r="A2547" s="52">
        <v>44550</v>
      </c>
      <c r="B2547">
        <f>SUMIFS(user_list!O:O,user_list!F:F,"&lt;="&amp;A2547,user_list!G:G,"&gt;="&amp;A2547)</f>
        <v>0.90013888888888882</v>
      </c>
      <c r="C2547">
        <f>SUMIFS(user_list!P:P,user_list!F:F,"&lt;="&amp;A2547,user_list!G:G,"&gt;="&amp;A2547)</f>
        <v>2.2999999999999998</v>
      </c>
      <c r="D2547">
        <f>SUMIFS(user_list!O:O,user_list!F:F,"&lt;="&amp;A2547,user_list!G:G,"&gt;="&amp;A2547,user_list!I:I,days!G2547)+SUMIFS(user_list!O:O,user_list!F:F,"&lt;="&amp;A2547,user_list!G:G,"&gt;="&amp;A2547,user_list!I:I,days!G2547-1)</f>
        <v>0.90013888888888882</v>
      </c>
      <c r="E2547">
        <f>COUNTIF(user_list!G:G,A2547)</f>
        <v>0</v>
      </c>
      <c r="F2547">
        <f t="shared" si="78"/>
        <v>12</v>
      </c>
      <c r="G2547">
        <f t="shared" si="79"/>
        <v>2021</v>
      </c>
    </row>
    <row r="2548" spans="1:7" x14ac:dyDescent="0.3">
      <c r="A2548" s="52">
        <v>44551</v>
      </c>
      <c r="B2548">
        <f>SUMIFS(user_list!O:O,user_list!F:F,"&lt;="&amp;A2548,user_list!G:G,"&gt;="&amp;A2548)</f>
        <v>0.90013888888888882</v>
      </c>
      <c r="C2548">
        <f>SUMIFS(user_list!P:P,user_list!F:F,"&lt;="&amp;A2548,user_list!G:G,"&gt;="&amp;A2548)</f>
        <v>2.2999999999999998</v>
      </c>
      <c r="D2548">
        <f>SUMIFS(user_list!O:O,user_list!F:F,"&lt;="&amp;A2548,user_list!G:G,"&gt;="&amp;A2548,user_list!I:I,days!G2548)+SUMIFS(user_list!O:O,user_list!F:F,"&lt;="&amp;A2548,user_list!G:G,"&gt;="&amp;A2548,user_list!I:I,days!G2548-1)</f>
        <v>0.90013888888888882</v>
      </c>
      <c r="E2548">
        <f>COUNTIF(user_list!G:G,A2548)</f>
        <v>1</v>
      </c>
      <c r="F2548">
        <f t="shared" si="78"/>
        <v>12</v>
      </c>
      <c r="G2548">
        <f t="shared" si="79"/>
        <v>2021</v>
      </c>
    </row>
    <row r="2549" spans="1:7" x14ac:dyDescent="0.3">
      <c r="A2549" s="52">
        <v>44552</v>
      </c>
      <c r="B2549">
        <f>SUMIFS(user_list!O:O,user_list!F:F,"&lt;="&amp;A2549,user_list!G:G,"&gt;="&amp;A2549)</f>
        <v>0.42013888888888878</v>
      </c>
      <c r="C2549">
        <f>SUMIFS(user_list!P:P,user_list!F:F,"&lt;="&amp;A2549,user_list!G:G,"&gt;="&amp;A2549)</f>
        <v>1.1000000000000001</v>
      </c>
      <c r="D2549">
        <f>SUMIFS(user_list!O:O,user_list!F:F,"&lt;="&amp;A2549,user_list!G:G,"&gt;="&amp;A2549,user_list!I:I,days!G2549)+SUMIFS(user_list!O:O,user_list!F:F,"&lt;="&amp;A2549,user_list!G:G,"&gt;="&amp;A2549,user_list!I:I,days!G2549-1)</f>
        <v>0.42013888888888878</v>
      </c>
      <c r="E2549">
        <f>COUNTIF(user_list!G:G,A2549)</f>
        <v>0</v>
      </c>
      <c r="F2549">
        <f t="shared" si="78"/>
        <v>12</v>
      </c>
      <c r="G2549">
        <f t="shared" si="79"/>
        <v>2021</v>
      </c>
    </row>
    <row r="2550" spans="1:7" x14ac:dyDescent="0.3">
      <c r="A2550" s="52">
        <v>44553</v>
      </c>
      <c r="B2550">
        <f>SUMIFS(user_list!O:O,user_list!F:F,"&lt;="&amp;A2550,user_list!G:G,"&gt;="&amp;A2550)</f>
        <v>0.42013888888888878</v>
      </c>
      <c r="C2550">
        <f>SUMIFS(user_list!P:P,user_list!F:F,"&lt;="&amp;A2550,user_list!G:G,"&gt;="&amp;A2550)</f>
        <v>1.1000000000000001</v>
      </c>
      <c r="D2550">
        <f>SUMIFS(user_list!O:O,user_list!F:F,"&lt;="&amp;A2550,user_list!G:G,"&gt;="&amp;A2550,user_list!I:I,days!G2550)+SUMIFS(user_list!O:O,user_list!F:F,"&lt;="&amp;A2550,user_list!G:G,"&gt;="&amp;A2550,user_list!I:I,days!G2550-1)</f>
        <v>0.42013888888888878</v>
      </c>
      <c r="E2550">
        <f>COUNTIF(user_list!G:G,A2550)</f>
        <v>0</v>
      </c>
      <c r="F2550">
        <f t="shared" si="78"/>
        <v>12</v>
      </c>
      <c r="G2550">
        <f t="shared" si="79"/>
        <v>2021</v>
      </c>
    </row>
    <row r="2551" spans="1:7" x14ac:dyDescent="0.3">
      <c r="A2551" s="52">
        <v>44554</v>
      </c>
      <c r="B2551">
        <f>SUMIFS(user_list!O:O,user_list!F:F,"&lt;="&amp;A2551,user_list!G:G,"&gt;="&amp;A2551)</f>
        <v>0.42013888888888878</v>
      </c>
      <c r="C2551">
        <f>SUMIFS(user_list!P:P,user_list!F:F,"&lt;="&amp;A2551,user_list!G:G,"&gt;="&amp;A2551)</f>
        <v>1.1000000000000001</v>
      </c>
      <c r="D2551">
        <f>SUMIFS(user_list!O:O,user_list!F:F,"&lt;="&amp;A2551,user_list!G:G,"&gt;="&amp;A2551,user_list!I:I,days!G2551)+SUMIFS(user_list!O:O,user_list!F:F,"&lt;="&amp;A2551,user_list!G:G,"&gt;="&amp;A2551,user_list!I:I,days!G2551-1)</f>
        <v>0.42013888888888878</v>
      </c>
      <c r="E2551">
        <f>COUNTIF(user_list!G:G,A2551)</f>
        <v>0</v>
      </c>
      <c r="F2551">
        <f t="shared" si="78"/>
        <v>12</v>
      </c>
      <c r="G2551">
        <f t="shared" si="79"/>
        <v>2021</v>
      </c>
    </row>
    <row r="2552" spans="1:7" x14ac:dyDescent="0.3">
      <c r="A2552" s="52">
        <v>44555</v>
      </c>
      <c r="B2552">
        <f>SUMIFS(user_list!O:O,user_list!F:F,"&lt;="&amp;A2552,user_list!G:G,"&gt;="&amp;A2552)</f>
        <v>0.42013888888888878</v>
      </c>
      <c r="C2552">
        <f>SUMIFS(user_list!P:P,user_list!F:F,"&lt;="&amp;A2552,user_list!G:G,"&gt;="&amp;A2552)</f>
        <v>1.1000000000000001</v>
      </c>
      <c r="D2552">
        <f>SUMIFS(user_list!O:O,user_list!F:F,"&lt;="&amp;A2552,user_list!G:G,"&gt;="&amp;A2552,user_list!I:I,days!G2552)+SUMIFS(user_list!O:O,user_list!F:F,"&lt;="&amp;A2552,user_list!G:G,"&gt;="&amp;A2552,user_list!I:I,days!G2552-1)</f>
        <v>0.42013888888888878</v>
      </c>
      <c r="E2552">
        <f>COUNTIF(user_list!G:G,A2552)</f>
        <v>0</v>
      </c>
      <c r="F2552">
        <f t="shared" si="78"/>
        <v>12</v>
      </c>
      <c r="G2552">
        <f t="shared" si="79"/>
        <v>2021</v>
      </c>
    </row>
    <row r="2553" spans="1:7" x14ac:dyDescent="0.3">
      <c r="A2553" s="52">
        <v>44556</v>
      </c>
      <c r="B2553">
        <f>SUMIFS(user_list!O:O,user_list!F:F,"&lt;="&amp;A2553,user_list!G:G,"&gt;="&amp;A2553)</f>
        <v>0.42013888888888878</v>
      </c>
      <c r="C2553">
        <f>SUMIFS(user_list!P:P,user_list!F:F,"&lt;="&amp;A2553,user_list!G:G,"&gt;="&amp;A2553)</f>
        <v>1.1000000000000001</v>
      </c>
      <c r="D2553">
        <f>SUMIFS(user_list!O:O,user_list!F:F,"&lt;="&amp;A2553,user_list!G:G,"&gt;="&amp;A2553,user_list!I:I,days!G2553)+SUMIFS(user_list!O:O,user_list!F:F,"&lt;="&amp;A2553,user_list!G:G,"&gt;="&amp;A2553,user_list!I:I,days!G2553-1)</f>
        <v>0.42013888888888878</v>
      </c>
      <c r="E2553">
        <f>COUNTIF(user_list!G:G,A2553)</f>
        <v>0</v>
      </c>
      <c r="F2553">
        <f t="shared" si="78"/>
        <v>12</v>
      </c>
      <c r="G2553">
        <f t="shared" si="79"/>
        <v>2021</v>
      </c>
    </row>
    <row r="2554" spans="1:7" x14ac:dyDescent="0.3">
      <c r="A2554" s="52">
        <v>44557</v>
      </c>
      <c r="B2554">
        <f>SUMIFS(user_list!O:O,user_list!F:F,"&lt;="&amp;A2554,user_list!G:G,"&gt;="&amp;A2554)</f>
        <v>0.42013888888888878</v>
      </c>
      <c r="C2554">
        <f>SUMIFS(user_list!P:P,user_list!F:F,"&lt;="&amp;A2554,user_list!G:G,"&gt;="&amp;A2554)</f>
        <v>1.1000000000000001</v>
      </c>
      <c r="D2554">
        <f>SUMIFS(user_list!O:O,user_list!F:F,"&lt;="&amp;A2554,user_list!G:G,"&gt;="&amp;A2554,user_list!I:I,days!G2554)+SUMIFS(user_list!O:O,user_list!F:F,"&lt;="&amp;A2554,user_list!G:G,"&gt;="&amp;A2554,user_list!I:I,days!G2554-1)</f>
        <v>0.42013888888888878</v>
      </c>
      <c r="E2554">
        <f>COUNTIF(user_list!G:G,A2554)</f>
        <v>1</v>
      </c>
      <c r="F2554">
        <f t="shared" si="78"/>
        <v>12</v>
      </c>
      <c r="G2554">
        <f t="shared" si="79"/>
        <v>2021</v>
      </c>
    </row>
    <row r="2555" spans="1:7" x14ac:dyDescent="0.3">
      <c r="A2555" s="52">
        <v>44558</v>
      </c>
      <c r="B2555">
        <f>SUMIFS(user_list!O:O,user_list!F:F,"&lt;="&amp;A2555,user_list!G:G,"&gt;="&amp;A2555)</f>
        <v>0.73253968253968249</v>
      </c>
      <c r="C2555">
        <f>SUMIFS(user_list!P:P,user_list!F:F,"&lt;="&amp;A2555,user_list!G:G,"&gt;="&amp;A2555)</f>
        <v>1.857142857142857</v>
      </c>
      <c r="D2555">
        <f>SUMIFS(user_list!O:O,user_list!F:F,"&lt;="&amp;A2555,user_list!G:G,"&gt;="&amp;A2555,user_list!I:I,days!G2555)+SUMIFS(user_list!O:O,user_list!F:F,"&lt;="&amp;A2555,user_list!G:G,"&gt;="&amp;A2555,user_list!I:I,days!G2555-1)</f>
        <v>0.73253968253968249</v>
      </c>
      <c r="E2555">
        <f>COUNTIF(user_list!G:G,A2555)</f>
        <v>0</v>
      </c>
      <c r="F2555">
        <f t="shared" si="78"/>
        <v>12</v>
      </c>
      <c r="G2555">
        <f t="shared" si="79"/>
        <v>2021</v>
      </c>
    </row>
    <row r="2556" spans="1:7" x14ac:dyDescent="0.3">
      <c r="A2556" s="52">
        <v>44559</v>
      </c>
      <c r="B2556">
        <f>SUMIFS(user_list!O:O,user_list!F:F,"&lt;="&amp;A2556,user_list!G:G,"&gt;="&amp;A2556)</f>
        <v>0.73253968253968249</v>
      </c>
      <c r="C2556">
        <f>SUMIFS(user_list!P:P,user_list!F:F,"&lt;="&amp;A2556,user_list!G:G,"&gt;="&amp;A2556)</f>
        <v>1.857142857142857</v>
      </c>
      <c r="D2556">
        <f>SUMIFS(user_list!O:O,user_list!F:F,"&lt;="&amp;A2556,user_list!G:G,"&gt;="&amp;A2556,user_list!I:I,days!G2556)+SUMIFS(user_list!O:O,user_list!F:F,"&lt;="&amp;A2556,user_list!G:G,"&gt;="&amp;A2556,user_list!I:I,days!G2556-1)</f>
        <v>0.73253968253968249</v>
      </c>
      <c r="E2556">
        <f>COUNTIF(user_list!G:G,A2556)</f>
        <v>0</v>
      </c>
      <c r="F2556">
        <f t="shared" si="78"/>
        <v>12</v>
      </c>
      <c r="G2556">
        <f t="shared" si="79"/>
        <v>2021</v>
      </c>
    </row>
    <row r="2557" spans="1:7" x14ac:dyDescent="0.3">
      <c r="A2557" s="52">
        <v>44560</v>
      </c>
      <c r="B2557">
        <f>SUMIFS(user_list!O:O,user_list!F:F,"&lt;="&amp;A2557,user_list!G:G,"&gt;="&amp;A2557)</f>
        <v>0.73253968253968249</v>
      </c>
      <c r="C2557">
        <f>SUMIFS(user_list!P:P,user_list!F:F,"&lt;="&amp;A2557,user_list!G:G,"&gt;="&amp;A2557)</f>
        <v>1.857142857142857</v>
      </c>
      <c r="D2557">
        <f>SUMIFS(user_list!O:O,user_list!F:F,"&lt;="&amp;A2557,user_list!G:G,"&gt;="&amp;A2557,user_list!I:I,days!G2557)+SUMIFS(user_list!O:O,user_list!F:F,"&lt;="&amp;A2557,user_list!G:G,"&gt;="&amp;A2557,user_list!I:I,days!G2557-1)</f>
        <v>0.73253968253968249</v>
      </c>
      <c r="E2557">
        <f>COUNTIF(user_list!G:G,A2557)</f>
        <v>0</v>
      </c>
      <c r="F2557">
        <f t="shared" si="78"/>
        <v>12</v>
      </c>
      <c r="G2557">
        <f t="shared" si="79"/>
        <v>2021</v>
      </c>
    </row>
    <row r="2558" spans="1:7" x14ac:dyDescent="0.3">
      <c r="A2558" s="52">
        <v>44561</v>
      </c>
      <c r="B2558">
        <f>SUMIFS(user_list!O:O,user_list!F:F,"&lt;="&amp;A2558,user_list!G:G,"&gt;="&amp;A2558)</f>
        <v>0.73253968253968249</v>
      </c>
      <c r="C2558">
        <f>SUMIFS(user_list!P:P,user_list!F:F,"&lt;="&amp;A2558,user_list!G:G,"&gt;="&amp;A2558)</f>
        <v>1.857142857142857</v>
      </c>
      <c r="D2558">
        <f>SUMIFS(user_list!O:O,user_list!F:F,"&lt;="&amp;A2558,user_list!G:G,"&gt;="&amp;A2558,user_list!I:I,days!G2558)+SUMIFS(user_list!O:O,user_list!F:F,"&lt;="&amp;A2558,user_list!G:G,"&gt;="&amp;A2558,user_list!I:I,days!G2558-1)</f>
        <v>0.73253968253968249</v>
      </c>
      <c r="E2558">
        <f>COUNTIF(user_list!G:G,A2558)</f>
        <v>0</v>
      </c>
      <c r="F2558">
        <f t="shared" si="78"/>
        <v>12</v>
      </c>
      <c r="G2558">
        <f t="shared" si="79"/>
        <v>2021</v>
      </c>
    </row>
    <row r="2559" spans="1:7" x14ac:dyDescent="0.3">
      <c r="A2559" s="52">
        <v>44562</v>
      </c>
      <c r="B2559">
        <f>SUMIFS(user_list!O:O,user_list!F:F,"&lt;="&amp;A2559,user_list!G:G,"&gt;="&amp;A2559)</f>
        <v>0.73253968253968249</v>
      </c>
      <c r="C2559">
        <f>SUMIFS(user_list!P:P,user_list!F:F,"&lt;="&amp;A2559,user_list!G:G,"&gt;="&amp;A2559)</f>
        <v>1.857142857142857</v>
      </c>
      <c r="D2559">
        <f>SUMIFS(user_list!O:O,user_list!F:F,"&lt;="&amp;A2559,user_list!G:G,"&gt;="&amp;A2559,user_list!I:I,days!G2559)+SUMIFS(user_list!O:O,user_list!F:F,"&lt;="&amp;A2559,user_list!G:G,"&gt;="&amp;A2559,user_list!I:I,days!G2559-1)</f>
        <v>0.73253968253968249</v>
      </c>
      <c r="E2559">
        <f>COUNTIF(user_list!G:G,A2559)</f>
        <v>0</v>
      </c>
      <c r="F2559">
        <f t="shared" si="78"/>
        <v>1</v>
      </c>
      <c r="G2559">
        <f t="shared" si="79"/>
        <v>2022</v>
      </c>
    </row>
    <row r="2560" spans="1:7" x14ac:dyDescent="0.3">
      <c r="A2560" s="52">
        <v>44563</v>
      </c>
      <c r="B2560">
        <f>SUMIFS(user_list!O:O,user_list!F:F,"&lt;="&amp;A2560,user_list!G:G,"&gt;="&amp;A2560)</f>
        <v>0.73253968253968249</v>
      </c>
      <c r="C2560">
        <f>SUMIFS(user_list!P:P,user_list!F:F,"&lt;="&amp;A2560,user_list!G:G,"&gt;="&amp;A2560)</f>
        <v>1.857142857142857</v>
      </c>
      <c r="D2560">
        <f>SUMIFS(user_list!O:O,user_list!F:F,"&lt;="&amp;A2560,user_list!G:G,"&gt;="&amp;A2560,user_list!I:I,days!G2560)+SUMIFS(user_list!O:O,user_list!F:F,"&lt;="&amp;A2560,user_list!G:G,"&gt;="&amp;A2560,user_list!I:I,days!G2560-1)</f>
        <v>0.73253968253968249</v>
      </c>
      <c r="E2560">
        <f>COUNTIF(user_list!G:G,A2560)</f>
        <v>0</v>
      </c>
      <c r="F2560">
        <f t="shared" si="78"/>
        <v>1</v>
      </c>
      <c r="G2560">
        <f t="shared" si="79"/>
        <v>2022</v>
      </c>
    </row>
    <row r="2561" spans="1:7" x14ac:dyDescent="0.3">
      <c r="A2561" s="52">
        <v>44564</v>
      </c>
      <c r="B2561">
        <f>SUMIFS(user_list!O:O,user_list!F:F,"&lt;="&amp;A2561,user_list!G:G,"&gt;="&amp;A2561)</f>
        <v>0.75920634920634911</v>
      </c>
      <c r="C2561">
        <f>SUMIFS(user_list!P:P,user_list!F:F,"&lt;="&amp;A2561,user_list!G:G,"&gt;="&amp;A2561)</f>
        <v>2.0571428571428569</v>
      </c>
      <c r="D2561">
        <f>SUMIFS(user_list!O:O,user_list!F:F,"&lt;="&amp;A2561,user_list!G:G,"&gt;="&amp;A2561,user_list!I:I,days!G2561)+SUMIFS(user_list!O:O,user_list!F:F,"&lt;="&amp;A2561,user_list!G:G,"&gt;="&amp;A2561,user_list!I:I,days!G2561-1)</f>
        <v>0.75920634920634911</v>
      </c>
      <c r="E2561">
        <f>COUNTIF(user_list!G:G,A2561)</f>
        <v>1</v>
      </c>
      <c r="F2561">
        <f t="shared" si="78"/>
        <v>1</v>
      </c>
      <c r="G2561">
        <f t="shared" si="79"/>
        <v>2022</v>
      </c>
    </row>
    <row r="2562" spans="1:7" x14ac:dyDescent="0.3">
      <c r="A2562" s="52">
        <v>44565</v>
      </c>
      <c r="B2562">
        <f>SUMIFS(user_list!O:O,user_list!F:F,"&lt;="&amp;A2562,user_list!G:G,"&gt;="&amp;A2562)</f>
        <v>0.86564682539682547</v>
      </c>
      <c r="C2562">
        <f>SUMIFS(user_list!P:P,user_list!F:F,"&lt;="&amp;A2562,user_list!G:G,"&gt;="&amp;A2562)</f>
        <v>2.3285714285714287</v>
      </c>
      <c r="D2562">
        <f>SUMIFS(user_list!O:O,user_list!F:F,"&lt;="&amp;A2562,user_list!G:G,"&gt;="&amp;A2562,user_list!I:I,days!G2562)+SUMIFS(user_list!O:O,user_list!F:F,"&lt;="&amp;A2562,user_list!G:G,"&gt;="&amp;A2562,user_list!I:I,days!G2562-1)</f>
        <v>0.86564682539682547</v>
      </c>
      <c r="E2562">
        <f>COUNTIF(user_list!G:G,A2562)</f>
        <v>0</v>
      </c>
      <c r="F2562">
        <f t="shared" ref="F2562:F2625" si="80">MONTH(A2562)</f>
        <v>1</v>
      </c>
      <c r="G2562">
        <f t="shared" ref="G2562:G2625" si="81">YEAR(A2562)</f>
        <v>2022</v>
      </c>
    </row>
    <row r="2563" spans="1:7" x14ac:dyDescent="0.3">
      <c r="A2563" s="52">
        <v>44566</v>
      </c>
      <c r="B2563">
        <f>SUMIFS(user_list!O:O,user_list!F:F,"&lt;="&amp;A2563,user_list!G:G,"&gt;="&amp;A2563)</f>
        <v>0.86564682539682547</v>
      </c>
      <c r="C2563">
        <f>SUMIFS(user_list!P:P,user_list!F:F,"&lt;="&amp;A2563,user_list!G:G,"&gt;="&amp;A2563)</f>
        <v>2.3285714285714287</v>
      </c>
      <c r="D2563">
        <f>SUMIFS(user_list!O:O,user_list!F:F,"&lt;="&amp;A2563,user_list!G:G,"&gt;="&amp;A2563,user_list!I:I,days!G2563)+SUMIFS(user_list!O:O,user_list!F:F,"&lt;="&amp;A2563,user_list!G:G,"&gt;="&amp;A2563,user_list!I:I,days!G2563-1)</f>
        <v>0.86564682539682547</v>
      </c>
      <c r="E2563">
        <f>COUNTIF(user_list!G:G,A2563)</f>
        <v>0</v>
      </c>
      <c r="F2563">
        <f t="shared" si="80"/>
        <v>1</v>
      </c>
      <c r="G2563">
        <f t="shared" si="81"/>
        <v>2022</v>
      </c>
    </row>
    <row r="2564" spans="1:7" x14ac:dyDescent="0.3">
      <c r="A2564" s="52">
        <v>44567</v>
      </c>
      <c r="B2564">
        <f>SUMIFS(user_list!O:O,user_list!F:F,"&lt;="&amp;A2564,user_list!G:G,"&gt;="&amp;A2564)</f>
        <v>5.6223134920634923</v>
      </c>
      <c r="C2564">
        <f>SUMIFS(user_list!P:P,user_list!F:F,"&lt;="&amp;A2564,user_list!G:G,"&gt;="&amp;A2564)</f>
        <v>14.328571428571429</v>
      </c>
      <c r="D2564">
        <f>SUMIFS(user_list!O:O,user_list!F:F,"&lt;="&amp;A2564,user_list!G:G,"&gt;="&amp;A2564,user_list!I:I,days!G2564)+SUMIFS(user_list!O:O,user_list!F:F,"&lt;="&amp;A2564,user_list!G:G,"&gt;="&amp;A2564,user_list!I:I,days!G2564-1)</f>
        <v>5.6223134920634923</v>
      </c>
      <c r="E2564">
        <f>COUNTIF(user_list!G:G,A2564)</f>
        <v>1</v>
      </c>
      <c r="F2564">
        <f t="shared" si="80"/>
        <v>1</v>
      </c>
      <c r="G2564">
        <f t="shared" si="81"/>
        <v>2022</v>
      </c>
    </row>
    <row r="2565" spans="1:7" x14ac:dyDescent="0.3">
      <c r="A2565" s="52">
        <v>44568</v>
      </c>
      <c r="B2565">
        <f>SUMIFS(user_list!O:O,user_list!F:F,"&lt;="&amp;A2565,user_list!G:G,"&gt;="&amp;A2565)</f>
        <v>0.86564682539682547</v>
      </c>
      <c r="C2565">
        <f>SUMIFS(user_list!P:P,user_list!F:F,"&lt;="&amp;A2565,user_list!G:G,"&gt;="&amp;A2565)</f>
        <v>2.3285714285714287</v>
      </c>
      <c r="D2565">
        <f>SUMIFS(user_list!O:O,user_list!F:F,"&lt;="&amp;A2565,user_list!G:G,"&gt;="&amp;A2565,user_list!I:I,days!G2565)+SUMIFS(user_list!O:O,user_list!F:F,"&lt;="&amp;A2565,user_list!G:G,"&gt;="&amp;A2565,user_list!I:I,days!G2565-1)</f>
        <v>0.86564682539682547</v>
      </c>
      <c r="E2565">
        <f>COUNTIF(user_list!G:G,A2565)</f>
        <v>0</v>
      </c>
      <c r="F2565">
        <f t="shared" si="80"/>
        <v>1</v>
      </c>
      <c r="G2565">
        <f t="shared" si="81"/>
        <v>2022</v>
      </c>
    </row>
    <row r="2566" spans="1:7" x14ac:dyDescent="0.3">
      <c r="A2566" s="52">
        <v>44569</v>
      </c>
      <c r="B2566">
        <f>SUMIFS(user_list!O:O,user_list!F:F,"&lt;="&amp;A2566,user_list!G:G,"&gt;="&amp;A2566)</f>
        <v>0.86564682539682547</v>
      </c>
      <c r="C2566">
        <f>SUMIFS(user_list!P:P,user_list!F:F,"&lt;="&amp;A2566,user_list!G:G,"&gt;="&amp;A2566)</f>
        <v>2.3285714285714287</v>
      </c>
      <c r="D2566">
        <f>SUMIFS(user_list!O:O,user_list!F:F,"&lt;="&amp;A2566,user_list!G:G,"&gt;="&amp;A2566,user_list!I:I,days!G2566)+SUMIFS(user_list!O:O,user_list!F:F,"&lt;="&amp;A2566,user_list!G:G,"&gt;="&amp;A2566,user_list!I:I,days!G2566-1)</f>
        <v>0.86564682539682547</v>
      </c>
      <c r="E2566">
        <f>COUNTIF(user_list!G:G,A2566)</f>
        <v>0</v>
      </c>
      <c r="F2566">
        <f t="shared" si="80"/>
        <v>1</v>
      </c>
      <c r="G2566">
        <f t="shared" si="81"/>
        <v>2022</v>
      </c>
    </row>
    <row r="2567" spans="1:7" x14ac:dyDescent="0.3">
      <c r="A2567" s="52">
        <v>44570</v>
      </c>
      <c r="B2567">
        <f>SUMIFS(user_list!O:O,user_list!F:F,"&lt;="&amp;A2567,user_list!G:G,"&gt;="&amp;A2567)</f>
        <v>0.86564682539682547</v>
      </c>
      <c r="C2567">
        <f>SUMIFS(user_list!P:P,user_list!F:F,"&lt;="&amp;A2567,user_list!G:G,"&gt;="&amp;A2567)</f>
        <v>2.3285714285714287</v>
      </c>
      <c r="D2567">
        <f>SUMIFS(user_list!O:O,user_list!F:F,"&lt;="&amp;A2567,user_list!G:G,"&gt;="&amp;A2567,user_list!I:I,days!G2567)+SUMIFS(user_list!O:O,user_list!F:F,"&lt;="&amp;A2567,user_list!G:G,"&gt;="&amp;A2567,user_list!I:I,days!G2567-1)</f>
        <v>0.86564682539682547</v>
      </c>
      <c r="E2567">
        <f>COUNTIF(user_list!G:G,A2567)</f>
        <v>0</v>
      </c>
      <c r="F2567">
        <f t="shared" si="80"/>
        <v>1</v>
      </c>
      <c r="G2567">
        <f t="shared" si="81"/>
        <v>2022</v>
      </c>
    </row>
    <row r="2568" spans="1:7" x14ac:dyDescent="0.3">
      <c r="A2568" s="52">
        <v>44571</v>
      </c>
      <c r="B2568">
        <f>SUMIFS(user_list!O:O,user_list!F:F,"&lt;="&amp;A2568,user_list!G:G,"&gt;="&amp;A2568)</f>
        <v>0.86564682539682547</v>
      </c>
      <c r="C2568">
        <f>SUMIFS(user_list!P:P,user_list!F:F,"&lt;="&amp;A2568,user_list!G:G,"&gt;="&amp;A2568)</f>
        <v>2.3285714285714287</v>
      </c>
      <c r="D2568">
        <f>SUMIFS(user_list!O:O,user_list!F:F,"&lt;="&amp;A2568,user_list!G:G,"&gt;="&amp;A2568,user_list!I:I,days!G2568)+SUMIFS(user_list!O:O,user_list!F:F,"&lt;="&amp;A2568,user_list!G:G,"&gt;="&amp;A2568,user_list!I:I,days!G2568-1)</f>
        <v>0.86564682539682547</v>
      </c>
      <c r="E2568">
        <f>COUNTIF(user_list!G:G,A2568)</f>
        <v>0</v>
      </c>
      <c r="F2568">
        <f t="shared" si="80"/>
        <v>1</v>
      </c>
      <c r="G2568">
        <f t="shared" si="81"/>
        <v>2022</v>
      </c>
    </row>
    <row r="2569" spans="1:7" x14ac:dyDescent="0.3">
      <c r="A2569" s="52">
        <v>44572</v>
      </c>
      <c r="B2569">
        <f>SUMIFS(user_list!O:O,user_list!F:F,"&lt;="&amp;A2569,user_list!G:G,"&gt;="&amp;A2569)</f>
        <v>0.86564682539682547</v>
      </c>
      <c r="C2569">
        <f>SUMIFS(user_list!P:P,user_list!F:F,"&lt;="&amp;A2569,user_list!G:G,"&gt;="&amp;A2569)</f>
        <v>2.3285714285714287</v>
      </c>
      <c r="D2569">
        <f>SUMIFS(user_list!O:O,user_list!F:F,"&lt;="&amp;A2569,user_list!G:G,"&gt;="&amp;A2569,user_list!I:I,days!G2569)+SUMIFS(user_list!O:O,user_list!F:F,"&lt;="&amp;A2569,user_list!G:G,"&gt;="&amp;A2569,user_list!I:I,days!G2569-1)</f>
        <v>0.86564682539682547</v>
      </c>
      <c r="E2569">
        <f>COUNTIF(user_list!G:G,A2569)</f>
        <v>0</v>
      </c>
      <c r="F2569">
        <f t="shared" si="80"/>
        <v>1</v>
      </c>
      <c r="G2569">
        <f t="shared" si="81"/>
        <v>2022</v>
      </c>
    </row>
    <row r="2570" spans="1:7" x14ac:dyDescent="0.3">
      <c r="A2570" s="52">
        <v>44573</v>
      </c>
      <c r="B2570">
        <f>SUMIFS(user_list!O:O,user_list!F:F,"&lt;="&amp;A2570,user_list!G:G,"&gt;="&amp;A2570)</f>
        <v>0.86564682539682547</v>
      </c>
      <c r="C2570">
        <f>SUMIFS(user_list!P:P,user_list!F:F,"&lt;="&amp;A2570,user_list!G:G,"&gt;="&amp;A2570)</f>
        <v>2.3285714285714287</v>
      </c>
      <c r="D2570">
        <f>SUMIFS(user_list!O:O,user_list!F:F,"&lt;="&amp;A2570,user_list!G:G,"&gt;="&amp;A2570,user_list!I:I,days!G2570)+SUMIFS(user_list!O:O,user_list!F:F,"&lt;="&amp;A2570,user_list!G:G,"&gt;="&amp;A2570,user_list!I:I,days!G2570-1)</f>
        <v>0.86564682539682547</v>
      </c>
      <c r="E2570">
        <f>COUNTIF(user_list!G:G,A2570)</f>
        <v>0</v>
      </c>
      <c r="F2570">
        <f t="shared" si="80"/>
        <v>1</v>
      </c>
      <c r="G2570">
        <f t="shared" si="81"/>
        <v>2022</v>
      </c>
    </row>
    <row r="2571" spans="1:7" x14ac:dyDescent="0.3">
      <c r="A2571" s="52">
        <v>44574</v>
      </c>
      <c r="B2571">
        <f>SUMIFS(user_list!O:O,user_list!F:F,"&lt;="&amp;A2571,user_list!G:G,"&gt;="&amp;A2571)</f>
        <v>0.86564682539682547</v>
      </c>
      <c r="C2571">
        <f>SUMIFS(user_list!P:P,user_list!F:F,"&lt;="&amp;A2571,user_list!G:G,"&gt;="&amp;A2571)</f>
        <v>2.3285714285714287</v>
      </c>
      <c r="D2571">
        <f>SUMIFS(user_list!O:O,user_list!F:F,"&lt;="&amp;A2571,user_list!G:G,"&gt;="&amp;A2571,user_list!I:I,days!G2571)+SUMIFS(user_list!O:O,user_list!F:F,"&lt;="&amp;A2571,user_list!G:G,"&gt;="&amp;A2571,user_list!I:I,days!G2571-1)</f>
        <v>0.86564682539682547</v>
      </c>
      <c r="E2571">
        <f>COUNTIF(user_list!G:G,A2571)</f>
        <v>1</v>
      </c>
      <c r="F2571">
        <f t="shared" si="80"/>
        <v>1</v>
      </c>
      <c r="G2571">
        <f t="shared" si="81"/>
        <v>2022</v>
      </c>
    </row>
    <row r="2572" spans="1:7" x14ac:dyDescent="0.3">
      <c r="A2572" s="52">
        <v>44575</v>
      </c>
      <c r="B2572">
        <f>SUMIFS(user_list!O:O,user_list!F:F,"&lt;="&amp;A2572,user_list!G:G,"&gt;="&amp;A2572)</f>
        <v>0.39164682539682549</v>
      </c>
      <c r="C2572">
        <f>SUMIFS(user_list!P:P,user_list!F:F,"&lt;="&amp;A2572,user_list!G:G,"&gt;="&amp;A2572)</f>
        <v>1.1285714285714286</v>
      </c>
      <c r="D2572">
        <f>SUMIFS(user_list!O:O,user_list!F:F,"&lt;="&amp;A2572,user_list!G:G,"&gt;="&amp;A2572,user_list!I:I,days!G2572)+SUMIFS(user_list!O:O,user_list!F:F,"&lt;="&amp;A2572,user_list!G:G,"&gt;="&amp;A2572,user_list!I:I,days!G2572-1)</f>
        <v>0.39164682539682549</v>
      </c>
      <c r="E2572">
        <f>COUNTIF(user_list!G:G,A2572)</f>
        <v>0</v>
      </c>
      <c r="F2572">
        <f t="shared" si="80"/>
        <v>1</v>
      </c>
      <c r="G2572">
        <f t="shared" si="81"/>
        <v>2022</v>
      </c>
    </row>
    <row r="2573" spans="1:7" x14ac:dyDescent="0.3">
      <c r="A2573" s="52">
        <v>44576</v>
      </c>
      <c r="B2573">
        <f>SUMIFS(user_list!O:O,user_list!F:F,"&lt;="&amp;A2573,user_list!G:G,"&gt;="&amp;A2573)</f>
        <v>1.3436468253968255</v>
      </c>
      <c r="C2573">
        <f>SUMIFS(user_list!P:P,user_list!F:F,"&lt;="&amp;A2573,user_list!G:G,"&gt;="&amp;A2573)</f>
        <v>3.5285714285714285</v>
      </c>
      <c r="D2573">
        <f>SUMIFS(user_list!O:O,user_list!F:F,"&lt;="&amp;A2573,user_list!G:G,"&gt;="&amp;A2573,user_list!I:I,days!G2573)+SUMIFS(user_list!O:O,user_list!F:F,"&lt;="&amp;A2573,user_list!G:G,"&gt;="&amp;A2573,user_list!I:I,days!G2573-1)</f>
        <v>1.3436468253968255</v>
      </c>
      <c r="E2573">
        <f>COUNTIF(user_list!G:G,A2573)</f>
        <v>0</v>
      </c>
      <c r="F2573">
        <f t="shared" si="80"/>
        <v>1</v>
      </c>
      <c r="G2573">
        <f t="shared" si="81"/>
        <v>2022</v>
      </c>
    </row>
    <row r="2574" spans="1:7" x14ac:dyDescent="0.3">
      <c r="A2574" s="52">
        <v>44577</v>
      </c>
      <c r="B2574">
        <f>SUMIFS(user_list!O:O,user_list!F:F,"&lt;="&amp;A2574,user_list!G:G,"&gt;="&amp;A2574)</f>
        <v>1.3436468253968255</v>
      </c>
      <c r="C2574">
        <f>SUMIFS(user_list!P:P,user_list!F:F,"&lt;="&amp;A2574,user_list!G:G,"&gt;="&amp;A2574)</f>
        <v>3.5285714285714285</v>
      </c>
      <c r="D2574">
        <f>SUMIFS(user_list!O:O,user_list!F:F,"&lt;="&amp;A2574,user_list!G:G,"&gt;="&amp;A2574,user_list!I:I,days!G2574)+SUMIFS(user_list!O:O,user_list!F:F,"&lt;="&amp;A2574,user_list!G:G,"&gt;="&amp;A2574,user_list!I:I,days!G2574-1)</f>
        <v>1.3436468253968255</v>
      </c>
      <c r="E2574">
        <f>COUNTIF(user_list!G:G,A2574)</f>
        <v>0</v>
      </c>
      <c r="F2574">
        <f t="shared" si="80"/>
        <v>1</v>
      </c>
      <c r="G2574">
        <f t="shared" si="81"/>
        <v>2022</v>
      </c>
    </row>
    <row r="2575" spans="1:7" x14ac:dyDescent="0.3">
      <c r="A2575" s="52">
        <v>44578</v>
      </c>
      <c r="B2575">
        <f>SUMIFS(user_list!O:O,user_list!F:F,"&lt;="&amp;A2575,user_list!G:G,"&gt;="&amp;A2575)</f>
        <v>1.3436468253968255</v>
      </c>
      <c r="C2575">
        <f>SUMIFS(user_list!P:P,user_list!F:F,"&lt;="&amp;A2575,user_list!G:G,"&gt;="&amp;A2575)</f>
        <v>3.5285714285714285</v>
      </c>
      <c r="D2575">
        <f>SUMIFS(user_list!O:O,user_list!F:F,"&lt;="&amp;A2575,user_list!G:G,"&gt;="&amp;A2575,user_list!I:I,days!G2575)+SUMIFS(user_list!O:O,user_list!F:F,"&lt;="&amp;A2575,user_list!G:G,"&gt;="&amp;A2575,user_list!I:I,days!G2575-1)</f>
        <v>1.3436468253968255</v>
      </c>
      <c r="E2575">
        <f>COUNTIF(user_list!G:G,A2575)</f>
        <v>1</v>
      </c>
      <c r="F2575">
        <f t="shared" si="80"/>
        <v>1</v>
      </c>
      <c r="G2575">
        <f t="shared" si="81"/>
        <v>2022</v>
      </c>
    </row>
    <row r="2576" spans="1:7" x14ac:dyDescent="0.3">
      <c r="A2576" s="52">
        <v>44579</v>
      </c>
      <c r="B2576">
        <f>SUMIFS(user_list!O:O,user_list!F:F,"&lt;="&amp;A2576,user_list!G:G,"&gt;="&amp;A2576)</f>
        <v>1.1430344827586205</v>
      </c>
      <c r="C2576">
        <f>SUMIFS(user_list!P:P,user_list!F:F,"&lt;="&amp;A2576,user_list!G:G,"&gt;="&amp;A2576)</f>
        <v>3.0137931034482759</v>
      </c>
      <c r="D2576">
        <f>SUMIFS(user_list!O:O,user_list!F:F,"&lt;="&amp;A2576,user_list!G:G,"&gt;="&amp;A2576,user_list!I:I,days!G2576)+SUMIFS(user_list!O:O,user_list!F:F,"&lt;="&amp;A2576,user_list!G:G,"&gt;="&amp;A2576,user_list!I:I,days!G2576-1)</f>
        <v>1.1430344827586205</v>
      </c>
      <c r="E2576">
        <f>COUNTIF(user_list!G:G,A2576)</f>
        <v>0</v>
      </c>
      <c r="F2576">
        <f t="shared" si="80"/>
        <v>1</v>
      </c>
      <c r="G2576">
        <f t="shared" si="81"/>
        <v>2022</v>
      </c>
    </row>
    <row r="2577" spans="1:7" x14ac:dyDescent="0.3">
      <c r="A2577" s="52">
        <v>44580</v>
      </c>
      <c r="B2577">
        <f>SUMIFS(user_list!O:O,user_list!F:F,"&lt;="&amp;A2577,user_list!G:G,"&gt;="&amp;A2577)</f>
        <v>1.7347011494252871</v>
      </c>
      <c r="C2577">
        <f>SUMIFS(user_list!P:P,user_list!F:F,"&lt;="&amp;A2577,user_list!G:G,"&gt;="&amp;A2577)</f>
        <v>4.5137931034482754</v>
      </c>
      <c r="D2577">
        <f>SUMIFS(user_list!O:O,user_list!F:F,"&lt;="&amp;A2577,user_list!G:G,"&gt;="&amp;A2577,user_list!I:I,days!G2577)+SUMIFS(user_list!O:O,user_list!F:F,"&lt;="&amp;A2577,user_list!G:G,"&gt;="&amp;A2577,user_list!I:I,days!G2577-1)</f>
        <v>1.7347011494252871</v>
      </c>
      <c r="E2577">
        <f>COUNTIF(user_list!G:G,A2577)</f>
        <v>1</v>
      </c>
      <c r="F2577">
        <f t="shared" si="80"/>
        <v>1</v>
      </c>
      <c r="G2577">
        <f t="shared" si="81"/>
        <v>2022</v>
      </c>
    </row>
    <row r="2578" spans="1:7" x14ac:dyDescent="0.3">
      <c r="A2578" s="52">
        <v>44581</v>
      </c>
      <c r="B2578">
        <f>SUMIFS(user_list!O:O,user_list!F:F,"&lt;="&amp;A2578,user_list!G:G,"&gt;="&amp;A2578)</f>
        <v>0.78270114942528735</v>
      </c>
      <c r="C2578">
        <f>SUMIFS(user_list!P:P,user_list!F:F,"&lt;="&amp;A2578,user_list!G:G,"&gt;="&amp;A2578)</f>
        <v>2.113793103448276</v>
      </c>
      <c r="D2578">
        <f>SUMIFS(user_list!O:O,user_list!F:F,"&lt;="&amp;A2578,user_list!G:G,"&gt;="&amp;A2578,user_list!I:I,days!G2578)+SUMIFS(user_list!O:O,user_list!F:F,"&lt;="&amp;A2578,user_list!G:G,"&gt;="&amp;A2578,user_list!I:I,days!G2578-1)</f>
        <v>0.78270114942528735</v>
      </c>
      <c r="E2578">
        <f>COUNTIF(user_list!G:G,A2578)</f>
        <v>0</v>
      </c>
      <c r="F2578">
        <f t="shared" si="80"/>
        <v>1</v>
      </c>
      <c r="G2578">
        <f t="shared" si="81"/>
        <v>2022</v>
      </c>
    </row>
    <row r="2579" spans="1:7" x14ac:dyDescent="0.3">
      <c r="A2579" s="52">
        <v>44582</v>
      </c>
      <c r="B2579">
        <f>SUMIFS(user_list!O:O,user_list!F:F,"&lt;="&amp;A2579,user_list!G:G,"&gt;="&amp;A2579)</f>
        <v>0.78270114942528735</v>
      </c>
      <c r="C2579">
        <f>SUMIFS(user_list!P:P,user_list!F:F,"&lt;="&amp;A2579,user_list!G:G,"&gt;="&amp;A2579)</f>
        <v>2.113793103448276</v>
      </c>
      <c r="D2579">
        <f>SUMIFS(user_list!O:O,user_list!F:F,"&lt;="&amp;A2579,user_list!G:G,"&gt;="&amp;A2579,user_list!I:I,days!G2579)+SUMIFS(user_list!O:O,user_list!F:F,"&lt;="&amp;A2579,user_list!G:G,"&gt;="&amp;A2579,user_list!I:I,days!G2579-1)</f>
        <v>0.78270114942528735</v>
      </c>
      <c r="E2579">
        <f>COUNTIF(user_list!G:G,A2579)</f>
        <v>0</v>
      </c>
      <c r="F2579">
        <f t="shared" si="80"/>
        <v>1</v>
      </c>
      <c r="G2579">
        <f t="shared" si="81"/>
        <v>2022</v>
      </c>
    </row>
    <row r="2580" spans="1:7" x14ac:dyDescent="0.3">
      <c r="A2580" s="52">
        <v>44583</v>
      </c>
      <c r="B2580">
        <f>SUMIFS(user_list!O:O,user_list!F:F,"&lt;="&amp;A2580,user_list!G:G,"&gt;="&amp;A2580)</f>
        <v>0.78270114942528735</v>
      </c>
      <c r="C2580">
        <f>SUMIFS(user_list!P:P,user_list!F:F,"&lt;="&amp;A2580,user_list!G:G,"&gt;="&amp;A2580)</f>
        <v>2.113793103448276</v>
      </c>
      <c r="D2580">
        <f>SUMIFS(user_list!O:O,user_list!F:F,"&lt;="&amp;A2580,user_list!G:G,"&gt;="&amp;A2580,user_list!I:I,days!G2580)+SUMIFS(user_list!O:O,user_list!F:F,"&lt;="&amp;A2580,user_list!G:G,"&gt;="&amp;A2580,user_list!I:I,days!G2580-1)</f>
        <v>0.78270114942528735</v>
      </c>
      <c r="E2580">
        <f>COUNTIF(user_list!G:G,A2580)</f>
        <v>0</v>
      </c>
      <c r="F2580">
        <f t="shared" si="80"/>
        <v>1</v>
      </c>
      <c r="G2580">
        <f t="shared" si="81"/>
        <v>2022</v>
      </c>
    </row>
    <row r="2581" spans="1:7" x14ac:dyDescent="0.3">
      <c r="A2581" s="52">
        <v>44584</v>
      </c>
      <c r="B2581">
        <f>SUMIFS(user_list!O:O,user_list!F:F,"&lt;="&amp;A2581,user_list!G:G,"&gt;="&amp;A2581)</f>
        <v>0.78270114942528735</v>
      </c>
      <c r="C2581">
        <f>SUMIFS(user_list!P:P,user_list!F:F,"&lt;="&amp;A2581,user_list!G:G,"&gt;="&amp;A2581)</f>
        <v>2.113793103448276</v>
      </c>
      <c r="D2581">
        <f>SUMIFS(user_list!O:O,user_list!F:F,"&lt;="&amp;A2581,user_list!G:G,"&gt;="&amp;A2581,user_list!I:I,days!G2581)+SUMIFS(user_list!O:O,user_list!F:F,"&lt;="&amp;A2581,user_list!G:G,"&gt;="&amp;A2581,user_list!I:I,days!G2581-1)</f>
        <v>0.78270114942528735</v>
      </c>
      <c r="E2581">
        <f>COUNTIF(user_list!G:G,A2581)</f>
        <v>0</v>
      </c>
      <c r="F2581">
        <f t="shared" si="80"/>
        <v>1</v>
      </c>
      <c r="G2581">
        <f t="shared" si="81"/>
        <v>2022</v>
      </c>
    </row>
    <row r="2582" spans="1:7" x14ac:dyDescent="0.3">
      <c r="A2582" s="52">
        <v>44585</v>
      </c>
      <c r="B2582">
        <f>SUMIFS(user_list!O:O,user_list!F:F,"&lt;="&amp;A2582,user_list!G:G,"&gt;="&amp;A2582)</f>
        <v>0.78270114942528735</v>
      </c>
      <c r="C2582">
        <f>SUMIFS(user_list!P:P,user_list!F:F,"&lt;="&amp;A2582,user_list!G:G,"&gt;="&amp;A2582)</f>
        <v>2.113793103448276</v>
      </c>
      <c r="D2582">
        <f>SUMIFS(user_list!O:O,user_list!F:F,"&lt;="&amp;A2582,user_list!G:G,"&gt;="&amp;A2582,user_list!I:I,days!G2582)+SUMIFS(user_list!O:O,user_list!F:F,"&lt;="&amp;A2582,user_list!G:G,"&gt;="&amp;A2582,user_list!I:I,days!G2582-1)</f>
        <v>0.78270114942528735</v>
      </c>
      <c r="E2582">
        <f>COUNTIF(user_list!G:G,A2582)</f>
        <v>0</v>
      </c>
      <c r="F2582">
        <f t="shared" si="80"/>
        <v>1</v>
      </c>
      <c r="G2582">
        <f t="shared" si="81"/>
        <v>2022</v>
      </c>
    </row>
    <row r="2583" spans="1:7" x14ac:dyDescent="0.3">
      <c r="A2583" s="52">
        <v>44586</v>
      </c>
      <c r="B2583">
        <f>SUMIFS(user_list!O:O,user_list!F:F,"&lt;="&amp;A2583,user_list!G:G,"&gt;="&amp;A2583)</f>
        <v>0.78270114942528735</v>
      </c>
      <c r="C2583">
        <f>SUMIFS(user_list!P:P,user_list!F:F,"&lt;="&amp;A2583,user_list!G:G,"&gt;="&amp;A2583)</f>
        <v>2.113793103448276</v>
      </c>
      <c r="D2583">
        <f>SUMIFS(user_list!O:O,user_list!F:F,"&lt;="&amp;A2583,user_list!G:G,"&gt;="&amp;A2583,user_list!I:I,days!G2583)+SUMIFS(user_list!O:O,user_list!F:F,"&lt;="&amp;A2583,user_list!G:G,"&gt;="&amp;A2583,user_list!I:I,days!G2583-1)</f>
        <v>0.78270114942528735</v>
      </c>
      <c r="E2583">
        <f>COUNTIF(user_list!G:G,A2583)</f>
        <v>0</v>
      </c>
      <c r="F2583">
        <f t="shared" si="80"/>
        <v>1</v>
      </c>
      <c r="G2583">
        <f t="shared" si="81"/>
        <v>2022</v>
      </c>
    </row>
    <row r="2584" spans="1:7" x14ac:dyDescent="0.3">
      <c r="A2584" s="52">
        <v>44587</v>
      </c>
      <c r="B2584">
        <f>SUMIFS(user_list!O:O,user_list!F:F,"&lt;="&amp;A2584,user_list!G:G,"&gt;="&amp;A2584)</f>
        <v>1.2203003557744938</v>
      </c>
      <c r="C2584">
        <f>SUMIFS(user_list!P:P,user_list!F:F,"&lt;="&amp;A2584,user_list!G:G,"&gt;="&amp;A2584)</f>
        <v>3.4352216748768472</v>
      </c>
      <c r="D2584">
        <f>SUMIFS(user_list!O:O,user_list!F:F,"&lt;="&amp;A2584,user_list!G:G,"&gt;="&amp;A2584,user_list!I:I,days!G2584)+SUMIFS(user_list!O:O,user_list!F:F,"&lt;="&amp;A2584,user_list!G:G,"&gt;="&amp;A2584,user_list!I:I,days!G2584-1)</f>
        <v>1.2203003557744938</v>
      </c>
      <c r="E2584">
        <f>COUNTIF(user_list!G:G,A2584)</f>
        <v>1</v>
      </c>
      <c r="F2584">
        <f t="shared" si="80"/>
        <v>1</v>
      </c>
      <c r="G2584">
        <f t="shared" si="81"/>
        <v>2022</v>
      </c>
    </row>
    <row r="2585" spans="1:7" x14ac:dyDescent="0.3">
      <c r="A2585" s="52">
        <v>44588</v>
      </c>
      <c r="B2585">
        <f>SUMIFS(user_list!O:O,user_list!F:F,"&lt;="&amp;A2585,user_list!G:G,"&gt;="&amp;A2585)</f>
        <v>0.62863368910782713</v>
      </c>
      <c r="C2585">
        <f>SUMIFS(user_list!P:P,user_list!F:F,"&lt;="&amp;A2585,user_list!G:G,"&gt;="&amp;A2585)</f>
        <v>1.9352216748768474</v>
      </c>
      <c r="D2585">
        <f>SUMIFS(user_list!O:O,user_list!F:F,"&lt;="&amp;A2585,user_list!G:G,"&gt;="&amp;A2585,user_list!I:I,days!G2585)+SUMIFS(user_list!O:O,user_list!F:F,"&lt;="&amp;A2585,user_list!G:G,"&gt;="&amp;A2585,user_list!I:I,days!G2585-1)</f>
        <v>0.62863368910782713</v>
      </c>
      <c r="E2585">
        <f>COUNTIF(user_list!G:G,A2585)</f>
        <v>0</v>
      </c>
      <c r="F2585">
        <f t="shared" si="80"/>
        <v>1</v>
      </c>
      <c r="G2585">
        <f t="shared" si="81"/>
        <v>2022</v>
      </c>
    </row>
    <row r="2586" spans="1:7" x14ac:dyDescent="0.3">
      <c r="A2586" s="52">
        <v>44589</v>
      </c>
      <c r="B2586">
        <f>SUMIFS(user_list!O:O,user_list!F:F,"&lt;="&amp;A2586,user_list!G:G,"&gt;="&amp;A2586)</f>
        <v>0.62863368910782713</v>
      </c>
      <c r="C2586">
        <f>SUMIFS(user_list!P:P,user_list!F:F,"&lt;="&amp;A2586,user_list!G:G,"&gt;="&amp;A2586)</f>
        <v>1.9352216748768474</v>
      </c>
      <c r="D2586">
        <f>SUMIFS(user_list!O:O,user_list!F:F,"&lt;="&amp;A2586,user_list!G:G,"&gt;="&amp;A2586,user_list!I:I,days!G2586)+SUMIFS(user_list!O:O,user_list!F:F,"&lt;="&amp;A2586,user_list!G:G,"&gt;="&amp;A2586,user_list!I:I,days!G2586-1)</f>
        <v>0.62863368910782713</v>
      </c>
      <c r="E2586">
        <f>COUNTIF(user_list!G:G,A2586)</f>
        <v>0</v>
      </c>
      <c r="F2586">
        <f t="shared" si="80"/>
        <v>1</v>
      </c>
      <c r="G2586">
        <f t="shared" si="81"/>
        <v>2022</v>
      </c>
    </row>
    <row r="2587" spans="1:7" x14ac:dyDescent="0.3">
      <c r="A2587" s="52">
        <v>44590</v>
      </c>
      <c r="B2587">
        <f>SUMIFS(user_list!O:O,user_list!F:F,"&lt;="&amp;A2587,user_list!G:G,"&gt;="&amp;A2587)</f>
        <v>0.62863368910782713</v>
      </c>
      <c r="C2587">
        <f>SUMIFS(user_list!P:P,user_list!F:F,"&lt;="&amp;A2587,user_list!G:G,"&gt;="&amp;A2587)</f>
        <v>1.9352216748768474</v>
      </c>
      <c r="D2587">
        <f>SUMIFS(user_list!O:O,user_list!F:F,"&lt;="&amp;A2587,user_list!G:G,"&gt;="&amp;A2587,user_list!I:I,days!G2587)+SUMIFS(user_list!O:O,user_list!F:F,"&lt;="&amp;A2587,user_list!G:G,"&gt;="&amp;A2587,user_list!I:I,days!G2587-1)</f>
        <v>0.62863368910782713</v>
      </c>
      <c r="E2587">
        <f>COUNTIF(user_list!G:G,A2587)</f>
        <v>0</v>
      </c>
      <c r="F2587">
        <f t="shared" si="80"/>
        <v>1</v>
      </c>
      <c r="G2587">
        <f t="shared" si="81"/>
        <v>2022</v>
      </c>
    </row>
    <row r="2588" spans="1:7" x14ac:dyDescent="0.3">
      <c r="A2588" s="52">
        <v>44591</v>
      </c>
      <c r="B2588">
        <f>SUMIFS(user_list!O:O,user_list!F:F,"&lt;="&amp;A2588,user_list!G:G,"&gt;="&amp;A2588)</f>
        <v>0.62863368910782713</v>
      </c>
      <c r="C2588">
        <f>SUMIFS(user_list!P:P,user_list!F:F,"&lt;="&amp;A2588,user_list!G:G,"&gt;="&amp;A2588)</f>
        <v>1.9352216748768474</v>
      </c>
      <c r="D2588">
        <f>SUMIFS(user_list!O:O,user_list!F:F,"&lt;="&amp;A2588,user_list!G:G,"&gt;="&amp;A2588,user_list!I:I,days!G2588)+SUMIFS(user_list!O:O,user_list!F:F,"&lt;="&amp;A2588,user_list!G:G,"&gt;="&amp;A2588,user_list!I:I,days!G2588-1)</f>
        <v>0.62863368910782713</v>
      </c>
      <c r="E2588">
        <f>COUNTIF(user_list!G:G,A2588)</f>
        <v>0</v>
      </c>
      <c r="F2588">
        <f t="shared" si="80"/>
        <v>1</v>
      </c>
      <c r="G2588">
        <f t="shared" si="81"/>
        <v>2022</v>
      </c>
    </row>
    <row r="2589" spans="1:7" x14ac:dyDescent="0.3">
      <c r="A2589" s="52">
        <v>44592</v>
      </c>
      <c r="B2589">
        <f>SUMIFS(user_list!O:O,user_list!F:F,"&lt;="&amp;A2589,user_list!G:G,"&gt;="&amp;A2589)</f>
        <v>0.62863368910782713</v>
      </c>
      <c r="C2589">
        <f>SUMIFS(user_list!P:P,user_list!F:F,"&lt;="&amp;A2589,user_list!G:G,"&gt;="&amp;A2589)</f>
        <v>1.9352216748768474</v>
      </c>
      <c r="D2589">
        <f>SUMIFS(user_list!O:O,user_list!F:F,"&lt;="&amp;A2589,user_list!G:G,"&gt;="&amp;A2589,user_list!I:I,days!G2589)+SUMIFS(user_list!O:O,user_list!F:F,"&lt;="&amp;A2589,user_list!G:G,"&gt;="&amp;A2589,user_list!I:I,days!G2589-1)</f>
        <v>0.62863368910782713</v>
      </c>
      <c r="E2589">
        <f>COUNTIF(user_list!G:G,A2589)</f>
        <v>0</v>
      </c>
      <c r="F2589">
        <f t="shared" si="80"/>
        <v>1</v>
      </c>
      <c r="G2589">
        <f t="shared" si="81"/>
        <v>2022</v>
      </c>
    </row>
    <row r="2590" spans="1:7" x14ac:dyDescent="0.3">
      <c r="A2590" s="52">
        <v>44593</v>
      </c>
      <c r="B2590">
        <f>SUMIFS(user_list!O:O,user_list!F:F,"&lt;="&amp;A2590,user_list!G:G,"&gt;="&amp;A2590)</f>
        <v>0.62863368910782713</v>
      </c>
      <c r="C2590">
        <f>SUMIFS(user_list!P:P,user_list!F:F,"&lt;="&amp;A2590,user_list!G:G,"&gt;="&amp;A2590)</f>
        <v>1.9352216748768474</v>
      </c>
      <c r="D2590">
        <f>SUMIFS(user_list!O:O,user_list!F:F,"&lt;="&amp;A2590,user_list!G:G,"&gt;="&amp;A2590,user_list!I:I,days!G2590)+SUMIFS(user_list!O:O,user_list!F:F,"&lt;="&amp;A2590,user_list!G:G,"&gt;="&amp;A2590,user_list!I:I,days!G2590-1)</f>
        <v>0.62863368910782713</v>
      </c>
      <c r="E2590">
        <f>COUNTIF(user_list!G:G,A2590)</f>
        <v>0</v>
      </c>
      <c r="F2590">
        <f t="shared" si="80"/>
        <v>2</v>
      </c>
      <c r="G2590">
        <f t="shared" si="81"/>
        <v>2022</v>
      </c>
    </row>
    <row r="2591" spans="1:7" x14ac:dyDescent="0.3">
      <c r="A2591" s="52">
        <v>44594</v>
      </c>
      <c r="B2591">
        <f>SUMIFS(user_list!O:O,user_list!F:F,"&lt;="&amp;A2591,user_list!G:G,"&gt;="&amp;A2591)</f>
        <v>0.62863368910782713</v>
      </c>
      <c r="C2591">
        <f>SUMIFS(user_list!P:P,user_list!F:F,"&lt;="&amp;A2591,user_list!G:G,"&gt;="&amp;A2591)</f>
        <v>1.9352216748768474</v>
      </c>
      <c r="D2591">
        <f>SUMIFS(user_list!O:O,user_list!F:F,"&lt;="&amp;A2591,user_list!G:G,"&gt;="&amp;A2591,user_list!I:I,days!G2591)+SUMIFS(user_list!O:O,user_list!F:F,"&lt;="&amp;A2591,user_list!G:G,"&gt;="&amp;A2591,user_list!I:I,days!G2591-1)</f>
        <v>0.62863368910782713</v>
      </c>
      <c r="E2591">
        <f>COUNTIF(user_list!G:G,A2591)</f>
        <v>0</v>
      </c>
      <c r="F2591">
        <f t="shared" si="80"/>
        <v>2</v>
      </c>
      <c r="G2591">
        <f t="shared" si="81"/>
        <v>2022</v>
      </c>
    </row>
    <row r="2592" spans="1:7" x14ac:dyDescent="0.3">
      <c r="A2592" s="52">
        <v>44595</v>
      </c>
      <c r="B2592">
        <f>SUMIFS(user_list!O:O,user_list!F:F,"&lt;="&amp;A2592,user_list!G:G,"&gt;="&amp;A2592)</f>
        <v>0.62863368910782713</v>
      </c>
      <c r="C2592">
        <f>SUMIFS(user_list!P:P,user_list!F:F,"&lt;="&amp;A2592,user_list!G:G,"&gt;="&amp;A2592)</f>
        <v>1.9352216748768474</v>
      </c>
      <c r="D2592">
        <f>SUMIFS(user_list!O:O,user_list!F:F,"&lt;="&amp;A2592,user_list!G:G,"&gt;="&amp;A2592,user_list!I:I,days!G2592)+SUMIFS(user_list!O:O,user_list!F:F,"&lt;="&amp;A2592,user_list!G:G,"&gt;="&amp;A2592,user_list!I:I,days!G2592-1)</f>
        <v>0.62863368910782713</v>
      </c>
      <c r="E2592">
        <f>COUNTIF(user_list!G:G,A2592)</f>
        <v>0</v>
      </c>
      <c r="F2592">
        <f t="shared" si="80"/>
        <v>2</v>
      </c>
      <c r="G2592">
        <f t="shared" si="81"/>
        <v>2022</v>
      </c>
    </row>
    <row r="2593" spans="1:7" x14ac:dyDescent="0.3">
      <c r="A2593" s="52">
        <v>44596</v>
      </c>
      <c r="B2593">
        <f>SUMIFS(user_list!O:O,user_list!F:F,"&lt;="&amp;A2593,user_list!G:G,"&gt;="&amp;A2593)</f>
        <v>0.62863368910782713</v>
      </c>
      <c r="C2593">
        <f>SUMIFS(user_list!P:P,user_list!F:F,"&lt;="&amp;A2593,user_list!G:G,"&gt;="&amp;A2593)</f>
        <v>1.9352216748768474</v>
      </c>
      <c r="D2593">
        <f>SUMIFS(user_list!O:O,user_list!F:F,"&lt;="&amp;A2593,user_list!G:G,"&gt;="&amp;A2593,user_list!I:I,days!G2593)+SUMIFS(user_list!O:O,user_list!F:F,"&lt;="&amp;A2593,user_list!G:G,"&gt;="&amp;A2593,user_list!I:I,days!G2593-1)</f>
        <v>0.62863368910782713</v>
      </c>
      <c r="E2593">
        <f>COUNTIF(user_list!G:G,A2593)</f>
        <v>0</v>
      </c>
      <c r="F2593">
        <f t="shared" si="80"/>
        <v>2</v>
      </c>
      <c r="G2593">
        <f t="shared" si="81"/>
        <v>2022</v>
      </c>
    </row>
    <row r="2594" spans="1:7" x14ac:dyDescent="0.3">
      <c r="A2594" s="52">
        <v>44597</v>
      </c>
      <c r="B2594">
        <f>SUMIFS(user_list!O:O,user_list!F:F,"&lt;="&amp;A2594,user_list!G:G,"&gt;="&amp;A2594)</f>
        <v>0.62863368910782713</v>
      </c>
      <c r="C2594">
        <f>SUMIFS(user_list!P:P,user_list!F:F,"&lt;="&amp;A2594,user_list!G:G,"&gt;="&amp;A2594)</f>
        <v>1.9352216748768474</v>
      </c>
      <c r="D2594">
        <f>SUMIFS(user_list!O:O,user_list!F:F,"&lt;="&amp;A2594,user_list!G:G,"&gt;="&amp;A2594,user_list!I:I,days!G2594)+SUMIFS(user_list!O:O,user_list!F:F,"&lt;="&amp;A2594,user_list!G:G,"&gt;="&amp;A2594,user_list!I:I,days!G2594-1)</f>
        <v>0.62863368910782713</v>
      </c>
      <c r="E2594">
        <f>COUNTIF(user_list!G:G,A2594)</f>
        <v>0</v>
      </c>
      <c r="F2594">
        <f t="shared" si="80"/>
        <v>2</v>
      </c>
      <c r="G2594">
        <f t="shared" si="81"/>
        <v>2022</v>
      </c>
    </row>
    <row r="2595" spans="1:7" x14ac:dyDescent="0.3">
      <c r="A2595" s="52">
        <v>44598</v>
      </c>
      <c r="B2595">
        <f>SUMIFS(user_list!O:O,user_list!F:F,"&lt;="&amp;A2595,user_list!G:G,"&gt;="&amp;A2595)</f>
        <v>0.62863368910782713</v>
      </c>
      <c r="C2595">
        <f>SUMIFS(user_list!P:P,user_list!F:F,"&lt;="&amp;A2595,user_list!G:G,"&gt;="&amp;A2595)</f>
        <v>1.9352216748768474</v>
      </c>
      <c r="D2595">
        <f>SUMIFS(user_list!O:O,user_list!F:F,"&lt;="&amp;A2595,user_list!G:G,"&gt;="&amp;A2595,user_list!I:I,days!G2595)+SUMIFS(user_list!O:O,user_list!F:F,"&lt;="&amp;A2595,user_list!G:G,"&gt;="&amp;A2595,user_list!I:I,days!G2595-1)</f>
        <v>0.62863368910782713</v>
      </c>
      <c r="E2595">
        <f>COUNTIF(user_list!G:G,A2595)</f>
        <v>0</v>
      </c>
      <c r="F2595">
        <f t="shared" si="80"/>
        <v>2</v>
      </c>
      <c r="G2595">
        <f t="shared" si="81"/>
        <v>2022</v>
      </c>
    </row>
    <row r="2596" spans="1:7" x14ac:dyDescent="0.3">
      <c r="A2596" s="52">
        <v>44599</v>
      </c>
      <c r="B2596">
        <f>SUMIFS(user_list!O:O,user_list!F:F,"&lt;="&amp;A2596,user_list!G:G,"&gt;="&amp;A2596)</f>
        <v>0.62863368910782713</v>
      </c>
      <c r="C2596">
        <f>SUMIFS(user_list!P:P,user_list!F:F,"&lt;="&amp;A2596,user_list!G:G,"&gt;="&amp;A2596)</f>
        <v>1.9352216748768474</v>
      </c>
      <c r="D2596">
        <f>SUMIFS(user_list!O:O,user_list!F:F,"&lt;="&amp;A2596,user_list!G:G,"&gt;="&amp;A2596,user_list!I:I,days!G2596)+SUMIFS(user_list!O:O,user_list!F:F,"&lt;="&amp;A2596,user_list!G:G,"&gt;="&amp;A2596,user_list!I:I,days!G2596-1)</f>
        <v>0.62863368910782713</v>
      </c>
      <c r="E2596">
        <f>COUNTIF(user_list!G:G,A2596)</f>
        <v>0</v>
      </c>
      <c r="F2596">
        <f t="shared" si="80"/>
        <v>2</v>
      </c>
      <c r="G2596">
        <f t="shared" si="81"/>
        <v>2022</v>
      </c>
    </row>
    <row r="2597" spans="1:7" x14ac:dyDescent="0.3">
      <c r="A2597" s="52">
        <v>44600</v>
      </c>
      <c r="B2597">
        <f>SUMIFS(user_list!O:O,user_list!F:F,"&lt;="&amp;A2597,user_list!G:G,"&gt;="&amp;A2597)</f>
        <v>0.62863368910782713</v>
      </c>
      <c r="C2597">
        <f>SUMIFS(user_list!P:P,user_list!F:F,"&lt;="&amp;A2597,user_list!G:G,"&gt;="&amp;A2597)</f>
        <v>1.9352216748768474</v>
      </c>
      <c r="D2597">
        <f>SUMIFS(user_list!O:O,user_list!F:F,"&lt;="&amp;A2597,user_list!G:G,"&gt;="&amp;A2597,user_list!I:I,days!G2597)+SUMIFS(user_list!O:O,user_list!F:F,"&lt;="&amp;A2597,user_list!G:G,"&gt;="&amp;A2597,user_list!I:I,days!G2597-1)</f>
        <v>0.62863368910782713</v>
      </c>
      <c r="E2597">
        <f>COUNTIF(user_list!G:G,A2597)</f>
        <v>0</v>
      </c>
      <c r="F2597">
        <f t="shared" si="80"/>
        <v>2</v>
      </c>
      <c r="G2597">
        <f t="shared" si="81"/>
        <v>2022</v>
      </c>
    </row>
    <row r="2598" spans="1:7" x14ac:dyDescent="0.3">
      <c r="A2598" s="52">
        <v>44601</v>
      </c>
      <c r="B2598">
        <f>SUMIFS(user_list!O:O,user_list!F:F,"&lt;="&amp;A2598,user_list!G:G,"&gt;="&amp;A2598)</f>
        <v>0.62863368910782713</v>
      </c>
      <c r="C2598">
        <f>SUMIFS(user_list!P:P,user_list!F:F,"&lt;="&amp;A2598,user_list!G:G,"&gt;="&amp;A2598)</f>
        <v>1.9352216748768474</v>
      </c>
      <c r="D2598">
        <f>SUMIFS(user_list!O:O,user_list!F:F,"&lt;="&amp;A2598,user_list!G:G,"&gt;="&amp;A2598,user_list!I:I,days!G2598)+SUMIFS(user_list!O:O,user_list!F:F,"&lt;="&amp;A2598,user_list!G:G,"&gt;="&amp;A2598,user_list!I:I,days!G2598-1)</f>
        <v>0.62863368910782713</v>
      </c>
      <c r="E2598">
        <f>COUNTIF(user_list!G:G,A2598)</f>
        <v>0</v>
      </c>
      <c r="F2598">
        <f t="shared" si="80"/>
        <v>2</v>
      </c>
      <c r="G2598">
        <f t="shared" si="81"/>
        <v>2022</v>
      </c>
    </row>
    <row r="2599" spans="1:7" x14ac:dyDescent="0.3">
      <c r="A2599" s="52">
        <v>44602</v>
      </c>
      <c r="B2599">
        <f>SUMIFS(user_list!O:O,user_list!F:F,"&lt;="&amp;A2599,user_list!G:G,"&gt;="&amp;A2599)</f>
        <v>0.62863368910782713</v>
      </c>
      <c r="C2599">
        <f>SUMIFS(user_list!P:P,user_list!F:F,"&lt;="&amp;A2599,user_list!G:G,"&gt;="&amp;A2599)</f>
        <v>1.9352216748768474</v>
      </c>
      <c r="D2599">
        <f>SUMIFS(user_list!O:O,user_list!F:F,"&lt;="&amp;A2599,user_list!G:G,"&gt;="&amp;A2599,user_list!I:I,days!G2599)+SUMIFS(user_list!O:O,user_list!F:F,"&lt;="&amp;A2599,user_list!G:G,"&gt;="&amp;A2599,user_list!I:I,days!G2599-1)</f>
        <v>0.62863368910782713</v>
      </c>
      <c r="E2599">
        <f>COUNTIF(user_list!G:G,A2599)</f>
        <v>1</v>
      </c>
      <c r="F2599">
        <f t="shared" si="80"/>
        <v>2</v>
      </c>
      <c r="G2599">
        <f t="shared" si="81"/>
        <v>2022</v>
      </c>
    </row>
    <row r="2600" spans="1:7" x14ac:dyDescent="0.3">
      <c r="A2600" s="52">
        <v>44603</v>
      </c>
      <c r="B2600">
        <f>SUMIFS(user_list!O:O,user_list!F:F,"&lt;="&amp;A2600,user_list!G:G,"&gt;="&amp;A2600)</f>
        <v>0.33071702244116041</v>
      </c>
      <c r="C2600">
        <f>SUMIFS(user_list!P:P,user_list!F:F,"&lt;="&amp;A2600,user_list!G:G,"&gt;="&amp;A2600)</f>
        <v>1.1852216748768474</v>
      </c>
      <c r="D2600">
        <f>SUMIFS(user_list!O:O,user_list!F:F,"&lt;="&amp;A2600,user_list!G:G,"&gt;="&amp;A2600,user_list!I:I,days!G2600)+SUMIFS(user_list!O:O,user_list!F:F,"&lt;="&amp;A2600,user_list!G:G,"&gt;="&amp;A2600,user_list!I:I,days!G2600-1)</f>
        <v>0.33071702244116041</v>
      </c>
      <c r="E2600">
        <f>COUNTIF(user_list!G:G,A2600)</f>
        <v>0</v>
      </c>
      <c r="F2600">
        <f t="shared" si="80"/>
        <v>2</v>
      </c>
      <c r="G2600">
        <f t="shared" si="81"/>
        <v>2022</v>
      </c>
    </row>
    <row r="2601" spans="1:7" x14ac:dyDescent="0.3">
      <c r="A2601" s="52">
        <v>44604</v>
      </c>
      <c r="B2601">
        <f>SUMIFS(user_list!O:O,user_list!F:F,"&lt;="&amp;A2601,user_list!G:G,"&gt;="&amp;A2601)</f>
        <v>0.33071702244116041</v>
      </c>
      <c r="C2601">
        <f>SUMIFS(user_list!P:P,user_list!F:F,"&lt;="&amp;A2601,user_list!G:G,"&gt;="&amp;A2601)</f>
        <v>1.1852216748768474</v>
      </c>
      <c r="D2601">
        <f>SUMIFS(user_list!O:O,user_list!F:F,"&lt;="&amp;A2601,user_list!G:G,"&gt;="&amp;A2601,user_list!I:I,days!G2601)+SUMIFS(user_list!O:O,user_list!F:F,"&lt;="&amp;A2601,user_list!G:G,"&gt;="&amp;A2601,user_list!I:I,days!G2601-1)</f>
        <v>0.33071702244116041</v>
      </c>
      <c r="E2601">
        <f>COUNTIF(user_list!G:G,A2601)</f>
        <v>0</v>
      </c>
      <c r="F2601">
        <f t="shared" si="80"/>
        <v>2</v>
      </c>
      <c r="G2601">
        <f t="shared" si="81"/>
        <v>2022</v>
      </c>
    </row>
    <row r="2602" spans="1:7" x14ac:dyDescent="0.3">
      <c r="A2602" s="52">
        <v>44605</v>
      </c>
      <c r="B2602">
        <f>SUMIFS(user_list!O:O,user_list!F:F,"&lt;="&amp;A2602,user_list!G:G,"&gt;="&amp;A2602)</f>
        <v>0.33071702244116041</v>
      </c>
      <c r="C2602">
        <f>SUMIFS(user_list!P:P,user_list!F:F,"&lt;="&amp;A2602,user_list!G:G,"&gt;="&amp;A2602)</f>
        <v>1.1852216748768474</v>
      </c>
      <c r="D2602">
        <f>SUMIFS(user_list!O:O,user_list!F:F,"&lt;="&amp;A2602,user_list!G:G,"&gt;="&amp;A2602,user_list!I:I,days!G2602)+SUMIFS(user_list!O:O,user_list!F:F,"&lt;="&amp;A2602,user_list!G:G,"&gt;="&amp;A2602,user_list!I:I,days!G2602-1)</f>
        <v>0.33071702244116041</v>
      </c>
      <c r="E2602">
        <f>COUNTIF(user_list!G:G,A2602)</f>
        <v>0</v>
      </c>
      <c r="F2602">
        <f t="shared" si="80"/>
        <v>2</v>
      </c>
      <c r="G2602">
        <f t="shared" si="81"/>
        <v>2022</v>
      </c>
    </row>
    <row r="2603" spans="1:7" x14ac:dyDescent="0.3">
      <c r="A2603" s="52">
        <v>44606</v>
      </c>
      <c r="B2603">
        <f>SUMIFS(user_list!O:O,user_list!F:F,"&lt;="&amp;A2603,user_list!G:G,"&gt;="&amp;A2603)</f>
        <v>0.33071702244116041</v>
      </c>
      <c r="C2603">
        <f>SUMIFS(user_list!P:P,user_list!F:F,"&lt;="&amp;A2603,user_list!G:G,"&gt;="&amp;A2603)</f>
        <v>1.1852216748768474</v>
      </c>
      <c r="D2603">
        <f>SUMIFS(user_list!O:O,user_list!F:F,"&lt;="&amp;A2603,user_list!G:G,"&gt;="&amp;A2603,user_list!I:I,days!G2603)+SUMIFS(user_list!O:O,user_list!F:F,"&lt;="&amp;A2603,user_list!G:G,"&gt;="&amp;A2603,user_list!I:I,days!G2603-1)</f>
        <v>0.33071702244116041</v>
      </c>
      <c r="E2603">
        <f>COUNTIF(user_list!G:G,A2603)</f>
        <v>0</v>
      </c>
      <c r="F2603">
        <f t="shared" si="80"/>
        <v>2</v>
      </c>
      <c r="G2603">
        <f t="shared" si="81"/>
        <v>2022</v>
      </c>
    </row>
    <row r="2604" spans="1:7" x14ac:dyDescent="0.3">
      <c r="A2604" s="52">
        <v>44607</v>
      </c>
      <c r="B2604">
        <f>SUMIFS(user_list!O:O,user_list!F:F,"&lt;="&amp;A2604,user_list!G:G,"&gt;="&amp;A2604)</f>
        <v>0.45293924466338265</v>
      </c>
      <c r="C2604">
        <f>SUMIFS(user_list!P:P,user_list!F:F,"&lt;="&amp;A2604,user_list!G:G,"&gt;="&amp;A2604)</f>
        <v>1.6852216748768474</v>
      </c>
      <c r="D2604">
        <f>SUMIFS(user_list!O:O,user_list!F:F,"&lt;="&amp;A2604,user_list!G:G,"&gt;="&amp;A2604,user_list!I:I,days!G2604)+SUMIFS(user_list!O:O,user_list!F:F,"&lt;="&amp;A2604,user_list!G:G,"&gt;="&amp;A2604,user_list!I:I,days!G2604-1)</f>
        <v>0.45293924466338265</v>
      </c>
      <c r="E2604">
        <f>COUNTIF(user_list!G:G,A2604)</f>
        <v>2</v>
      </c>
      <c r="F2604">
        <f t="shared" si="80"/>
        <v>2</v>
      </c>
      <c r="G2604">
        <f t="shared" si="81"/>
        <v>2022</v>
      </c>
    </row>
    <row r="2605" spans="1:7" x14ac:dyDescent="0.3">
      <c r="A2605" s="52">
        <v>44608</v>
      </c>
      <c r="B2605">
        <f>SUMIFS(user_list!O:O,user_list!F:F,"&lt;="&amp;A2605,user_list!G:G,"&gt;="&amp;A2605)</f>
        <v>0.61734848484848492</v>
      </c>
      <c r="C2605">
        <f>SUMIFS(user_list!P:P,user_list!F:F,"&lt;="&amp;A2605,user_list!G:G,"&gt;="&amp;A2605)</f>
        <v>1.8818181818181821</v>
      </c>
      <c r="D2605">
        <f>SUMIFS(user_list!O:O,user_list!F:F,"&lt;="&amp;A2605,user_list!G:G,"&gt;="&amp;A2605,user_list!I:I,days!G2605)+SUMIFS(user_list!O:O,user_list!F:F,"&lt;="&amp;A2605,user_list!G:G,"&gt;="&amp;A2605,user_list!I:I,days!G2605-1)</f>
        <v>0.61734848484848492</v>
      </c>
      <c r="E2605">
        <f>COUNTIF(user_list!G:G,A2605)</f>
        <v>0</v>
      </c>
      <c r="F2605">
        <f t="shared" si="80"/>
        <v>2</v>
      </c>
      <c r="G2605">
        <f t="shared" si="81"/>
        <v>2022</v>
      </c>
    </row>
    <row r="2606" spans="1:7" x14ac:dyDescent="0.3">
      <c r="A2606" s="52">
        <v>44609</v>
      </c>
      <c r="B2606">
        <f>SUMIFS(user_list!O:O,user_list!F:F,"&lt;="&amp;A2606,user_list!G:G,"&gt;="&amp;A2606)</f>
        <v>0.61734848484848492</v>
      </c>
      <c r="C2606">
        <f>SUMIFS(user_list!P:P,user_list!F:F,"&lt;="&amp;A2606,user_list!G:G,"&gt;="&amp;A2606)</f>
        <v>1.8818181818181821</v>
      </c>
      <c r="D2606">
        <f>SUMIFS(user_list!O:O,user_list!F:F,"&lt;="&amp;A2606,user_list!G:G,"&gt;="&amp;A2606,user_list!I:I,days!G2606)+SUMIFS(user_list!O:O,user_list!F:F,"&lt;="&amp;A2606,user_list!G:G,"&gt;="&amp;A2606,user_list!I:I,days!G2606-1)</f>
        <v>0.61734848484848492</v>
      </c>
      <c r="E2606">
        <f>COUNTIF(user_list!G:G,A2606)</f>
        <v>0</v>
      </c>
      <c r="F2606">
        <f t="shared" si="80"/>
        <v>2</v>
      </c>
      <c r="G2606">
        <f t="shared" si="81"/>
        <v>2022</v>
      </c>
    </row>
    <row r="2607" spans="1:7" x14ac:dyDescent="0.3">
      <c r="A2607" s="52">
        <v>44610</v>
      </c>
      <c r="B2607">
        <f>SUMIFS(user_list!O:O,user_list!F:F,"&lt;="&amp;A2607,user_list!G:G,"&gt;="&amp;A2607)</f>
        <v>0.61734848484848492</v>
      </c>
      <c r="C2607">
        <f>SUMIFS(user_list!P:P,user_list!F:F,"&lt;="&amp;A2607,user_list!G:G,"&gt;="&amp;A2607)</f>
        <v>1.8818181818181821</v>
      </c>
      <c r="D2607">
        <f>SUMIFS(user_list!O:O,user_list!F:F,"&lt;="&amp;A2607,user_list!G:G,"&gt;="&amp;A2607,user_list!I:I,days!G2607)+SUMIFS(user_list!O:O,user_list!F:F,"&lt;="&amp;A2607,user_list!G:G,"&gt;="&amp;A2607,user_list!I:I,days!G2607-1)</f>
        <v>0.61734848484848492</v>
      </c>
      <c r="E2607">
        <f>COUNTIF(user_list!G:G,A2607)</f>
        <v>0</v>
      </c>
      <c r="F2607">
        <f t="shared" si="80"/>
        <v>2</v>
      </c>
      <c r="G2607">
        <f t="shared" si="81"/>
        <v>2022</v>
      </c>
    </row>
    <row r="2608" spans="1:7" x14ac:dyDescent="0.3">
      <c r="A2608" s="52">
        <v>44611</v>
      </c>
      <c r="B2608">
        <f>SUMIFS(user_list!O:O,user_list!F:F,"&lt;="&amp;A2608,user_list!G:G,"&gt;="&amp;A2608)</f>
        <v>0.61734848484848492</v>
      </c>
      <c r="C2608">
        <f>SUMIFS(user_list!P:P,user_list!F:F,"&lt;="&amp;A2608,user_list!G:G,"&gt;="&amp;A2608)</f>
        <v>1.8818181818181821</v>
      </c>
      <c r="D2608">
        <f>SUMIFS(user_list!O:O,user_list!F:F,"&lt;="&amp;A2608,user_list!G:G,"&gt;="&amp;A2608,user_list!I:I,days!G2608)+SUMIFS(user_list!O:O,user_list!F:F,"&lt;="&amp;A2608,user_list!G:G,"&gt;="&amp;A2608,user_list!I:I,days!G2608-1)</f>
        <v>0.61734848484848492</v>
      </c>
      <c r="E2608">
        <f>COUNTIF(user_list!G:G,A2608)</f>
        <v>0</v>
      </c>
      <c r="F2608">
        <f t="shared" si="80"/>
        <v>2</v>
      </c>
      <c r="G2608">
        <f t="shared" si="81"/>
        <v>2022</v>
      </c>
    </row>
    <row r="2609" spans="1:7" x14ac:dyDescent="0.3">
      <c r="A2609" s="52">
        <v>44612</v>
      </c>
      <c r="B2609">
        <f>SUMIFS(user_list!O:O,user_list!F:F,"&lt;="&amp;A2609,user_list!G:G,"&gt;="&amp;A2609)</f>
        <v>0.61734848484848492</v>
      </c>
      <c r="C2609">
        <f>SUMIFS(user_list!P:P,user_list!F:F,"&lt;="&amp;A2609,user_list!G:G,"&gt;="&amp;A2609)</f>
        <v>1.8818181818181821</v>
      </c>
      <c r="D2609">
        <f>SUMIFS(user_list!O:O,user_list!F:F,"&lt;="&amp;A2609,user_list!G:G,"&gt;="&amp;A2609,user_list!I:I,days!G2609)+SUMIFS(user_list!O:O,user_list!F:F,"&lt;="&amp;A2609,user_list!G:G,"&gt;="&amp;A2609,user_list!I:I,days!G2609-1)</f>
        <v>0.61734848484848492</v>
      </c>
      <c r="E2609">
        <f>COUNTIF(user_list!G:G,A2609)</f>
        <v>0</v>
      </c>
      <c r="F2609">
        <f t="shared" si="80"/>
        <v>2</v>
      </c>
      <c r="G2609">
        <f t="shared" si="81"/>
        <v>2022</v>
      </c>
    </row>
    <row r="2610" spans="1:7" x14ac:dyDescent="0.3">
      <c r="A2610" s="52">
        <v>44613</v>
      </c>
      <c r="B2610">
        <f>SUMIFS(user_list!O:O,user_list!F:F,"&lt;="&amp;A2610,user_list!G:G,"&gt;="&amp;A2610)</f>
        <v>0.61734848484848492</v>
      </c>
      <c r="C2610">
        <f>SUMIFS(user_list!P:P,user_list!F:F,"&lt;="&amp;A2610,user_list!G:G,"&gt;="&amp;A2610)</f>
        <v>1.8818181818181821</v>
      </c>
      <c r="D2610">
        <f>SUMIFS(user_list!O:O,user_list!F:F,"&lt;="&amp;A2610,user_list!G:G,"&gt;="&amp;A2610,user_list!I:I,days!G2610)+SUMIFS(user_list!O:O,user_list!F:F,"&lt;="&amp;A2610,user_list!G:G,"&gt;="&amp;A2610,user_list!I:I,days!G2610-1)</f>
        <v>0.61734848484848492</v>
      </c>
      <c r="E2610">
        <f>COUNTIF(user_list!G:G,A2610)</f>
        <v>1</v>
      </c>
      <c r="F2610">
        <f t="shared" si="80"/>
        <v>2</v>
      </c>
      <c r="G2610">
        <f t="shared" si="81"/>
        <v>2022</v>
      </c>
    </row>
    <row r="2611" spans="1:7" x14ac:dyDescent="0.3">
      <c r="A2611" s="52">
        <v>44614</v>
      </c>
      <c r="B2611">
        <f>SUMIFS(user_list!O:O,user_list!F:F,"&lt;="&amp;A2611,user_list!G:G,"&gt;="&amp;A2611)</f>
        <v>0.5906818181818182</v>
      </c>
      <c r="C2611">
        <f>SUMIFS(user_list!P:P,user_list!F:F,"&lt;="&amp;A2611,user_list!G:G,"&gt;="&amp;A2611)</f>
        <v>1.6818181818181821</v>
      </c>
      <c r="D2611">
        <f>SUMIFS(user_list!O:O,user_list!F:F,"&lt;="&amp;A2611,user_list!G:G,"&gt;="&amp;A2611,user_list!I:I,days!G2611)+SUMIFS(user_list!O:O,user_list!F:F,"&lt;="&amp;A2611,user_list!G:G,"&gt;="&amp;A2611,user_list!I:I,days!G2611-1)</f>
        <v>0.5906818181818182</v>
      </c>
      <c r="E2611">
        <f>COUNTIF(user_list!G:G,A2611)</f>
        <v>0</v>
      </c>
      <c r="F2611">
        <f t="shared" si="80"/>
        <v>2</v>
      </c>
      <c r="G2611">
        <f t="shared" si="81"/>
        <v>2022</v>
      </c>
    </row>
    <row r="2612" spans="1:7" x14ac:dyDescent="0.3">
      <c r="A2612" s="52">
        <v>44615</v>
      </c>
      <c r="B2612">
        <f>SUMIFS(user_list!O:O,user_list!F:F,"&lt;="&amp;A2612,user_list!G:G,"&gt;="&amp;A2612)</f>
        <v>0.5906818181818182</v>
      </c>
      <c r="C2612">
        <f>SUMIFS(user_list!P:P,user_list!F:F,"&lt;="&amp;A2612,user_list!G:G,"&gt;="&amp;A2612)</f>
        <v>1.6818181818181821</v>
      </c>
      <c r="D2612">
        <f>SUMIFS(user_list!O:O,user_list!F:F,"&lt;="&amp;A2612,user_list!G:G,"&gt;="&amp;A2612,user_list!I:I,days!G2612)+SUMIFS(user_list!O:O,user_list!F:F,"&lt;="&amp;A2612,user_list!G:G,"&gt;="&amp;A2612,user_list!I:I,days!G2612-1)</f>
        <v>0.5906818181818182</v>
      </c>
      <c r="E2612">
        <f>COUNTIF(user_list!G:G,A2612)</f>
        <v>0</v>
      </c>
      <c r="F2612">
        <f t="shared" si="80"/>
        <v>2</v>
      </c>
      <c r="G2612">
        <f t="shared" si="81"/>
        <v>2022</v>
      </c>
    </row>
    <row r="2613" spans="1:7" x14ac:dyDescent="0.3">
      <c r="A2613" s="52">
        <v>44616</v>
      </c>
      <c r="B2613">
        <f>SUMIFS(user_list!O:O,user_list!F:F,"&lt;="&amp;A2613,user_list!G:G,"&gt;="&amp;A2613)</f>
        <v>0.5906818181818182</v>
      </c>
      <c r="C2613">
        <f>SUMIFS(user_list!P:P,user_list!F:F,"&lt;="&amp;A2613,user_list!G:G,"&gt;="&amp;A2613)</f>
        <v>1.6818181818181821</v>
      </c>
      <c r="D2613">
        <f>SUMIFS(user_list!O:O,user_list!F:F,"&lt;="&amp;A2613,user_list!G:G,"&gt;="&amp;A2613,user_list!I:I,days!G2613)+SUMIFS(user_list!O:O,user_list!F:F,"&lt;="&amp;A2613,user_list!G:G,"&gt;="&amp;A2613,user_list!I:I,days!G2613-1)</f>
        <v>0.5906818181818182</v>
      </c>
      <c r="E2613">
        <f>COUNTIF(user_list!G:G,A2613)</f>
        <v>0</v>
      </c>
      <c r="F2613">
        <f t="shared" si="80"/>
        <v>2</v>
      </c>
      <c r="G2613">
        <f t="shared" si="81"/>
        <v>2022</v>
      </c>
    </row>
    <row r="2614" spans="1:7" x14ac:dyDescent="0.3">
      <c r="A2614" s="52">
        <v>44617</v>
      </c>
      <c r="B2614">
        <f>SUMIFS(user_list!O:O,user_list!F:F,"&lt;="&amp;A2614,user_list!G:G,"&gt;="&amp;A2614)</f>
        <v>0.5906818181818182</v>
      </c>
      <c r="C2614">
        <f>SUMIFS(user_list!P:P,user_list!F:F,"&lt;="&amp;A2614,user_list!G:G,"&gt;="&amp;A2614)</f>
        <v>1.6818181818181821</v>
      </c>
      <c r="D2614">
        <f>SUMIFS(user_list!O:O,user_list!F:F,"&lt;="&amp;A2614,user_list!G:G,"&gt;="&amp;A2614,user_list!I:I,days!G2614)+SUMIFS(user_list!O:O,user_list!F:F,"&lt;="&amp;A2614,user_list!G:G,"&gt;="&amp;A2614,user_list!I:I,days!G2614-1)</f>
        <v>0.5906818181818182</v>
      </c>
      <c r="E2614">
        <f>COUNTIF(user_list!G:G,A2614)</f>
        <v>0</v>
      </c>
      <c r="F2614">
        <f t="shared" si="80"/>
        <v>2</v>
      </c>
      <c r="G2614">
        <f t="shared" si="81"/>
        <v>2022</v>
      </c>
    </row>
    <row r="2615" spans="1:7" x14ac:dyDescent="0.3">
      <c r="A2615" s="52">
        <v>44618</v>
      </c>
      <c r="B2615">
        <f>SUMIFS(user_list!O:O,user_list!F:F,"&lt;="&amp;A2615,user_list!G:G,"&gt;="&amp;A2615)</f>
        <v>0.92877705627705631</v>
      </c>
      <c r="C2615">
        <f>SUMIFS(user_list!P:P,user_list!F:F,"&lt;="&amp;A2615,user_list!G:G,"&gt;="&amp;A2615)</f>
        <v>2.5389610389610393</v>
      </c>
      <c r="D2615">
        <f>SUMIFS(user_list!O:O,user_list!F:F,"&lt;="&amp;A2615,user_list!G:G,"&gt;="&amp;A2615,user_list!I:I,days!G2615)+SUMIFS(user_list!O:O,user_list!F:F,"&lt;="&amp;A2615,user_list!G:G,"&gt;="&amp;A2615,user_list!I:I,days!G2615-1)</f>
        <v>0.92877705627705631</v>
      </c>
      <c r="E2615">
        <f>COUNTIF(user_list!G:G,A2615)</f>
        <v>1</v>
      </c>
      <c r="F2615">
        <f t="shared" si="80"/>
        <v>2</v>
      </c>
      <c r="G2615">
        <f t="shared" si="81"/>
        <v>2022</v>
      </c>
    </row>
    <row r="2616" spans="1:7" x14ac:dyDescent="0.3">
      <c r="A2616" s="52">
        <v>44619</v>
      </c>
      <c r="B2616">
        <f>SUMIFS(user_list!O:O,user_list!F:F,"&lt;="&amp;A2616,user_list!G:G,"&gt;="&amp;A2616)</f>
        <v>0.46031746031746035</v>
      </c>
      <c r="C2616">
        <f>SUMIFS(user_list!P:P,user_list!F:F,"&lt;="&amp;A2616,user_list!G:G,"&gt;="&amp;A2616)</f>
        <v>1.3571428571428572</v>
      </c>
      <c r="D2616">
        <f>SUMIFS(user_list!O:O,user_list!F:F,"&lt;="&amp;A2616,user_list!G:G,"&gt;="&amp;A2616,user_list!I:I,days!G2616)+SUMIFS(user_list!O:O,user_list!F:F,"&lt;="&amp;A2616,user_list!G:G,"&gt;="&amp;A2616,user_list!I:I,days!G2616-1)</f>
        <v>0.46031746031746035</v>
      </c>
      <c r="E2616">
        <f>COUNTIF(user_list!G:G,A2616)</f>
        <v>0</v>
      </c>
      <c r="F2616">
        <f t="shared" si="80"/>
        <v>2</v>
      </c>
      <c r="G2616">
        <f t="shared" si="81"/>
        <v>2022</v>
      </c>
    </row>
    <row r="2617" spans="1:7" x14ac:dyDescent="0.3">
      <c r="A2617" s="52">
        <v>44620</v>
      </c>
      <c r="B2617">
        <f>SUMIFS(user_list!O:O,user_list!F:F,"&lt;="&amp;A2617,user_list!G:G,"&gt;="&amp;A2617)</f>
        <v>0.46031746031746035</v>
      </c>
      <c r="C2617">
        <f>SUMIFS(user_list!P:P,user_list!F:F,"&lt;="&amp;A2617,user_list!G:G,"&gt;="&amp;A2617)</f>
        <v>1.3571428571428572</v>
      </c>
      <c r="D2617">
        <f>SUMIFS(user_list!O:O,user_list!F:F,"&lt;="&amp;A2617,user_list!G:G,"&gt;="&amp;A2617,user_list!I:I,days!G2617)+SUMIFS(user_list!O:O,user_list!F:F,"&lt;="&amp;A2617,user_list!G:G,"&gt;="&amp;A2617,user_list!I:I,days!G2617-1)</f>
        <v>0.46031746031746035</v>
      </c>
      <c r="E2617">
        <f>COUNTIF(user_list!G:G,A2617)</f>
        <v>0</v>
      </c>
      <c r="F2617">
        <f t="shared" si="80"/>
        <v>2</v>
      </c>
      <c r="G2617">
        <f t="shared" si="81"/>
        <v>2022</v>
      </c>
    </row>
    <row r="2618" spans="1:7" x14ac:dyDescent="0.3">
      <c r="A2618" s="52">
        <v>44621</v>
      </c>
      <c r="B2618">
        <f>SUMIFS(user_list!O:O,user_list!F:F,"&lt;="&amp;A2618,user_list!G:G,"&gt;="&amp;A2618)</f>
        <v>0.46031746031746035</v>
      </c>
      <c r="C2618">
        <f>SUMIFS(user_list!P:P,user_list!F:F,"&lt;="&amp;A2618,user_list!G:G,"&gt;="&amp;A2618)</f>
        <v>1.3571428571428572</v>
      </c>
      <c r="D2618">
        <f>SUMIFS(user_list!O:O,user_list!F:F,"&lt;="&amp;A2618,user_list!G:G,"&gt;="&amp;A2618,user_list!I:I,days!G2618)+SUMIFS(user_list!O:O,user_list!F:F,"&lt;="&amp;A2618,user_list!G:G,"&gt;="&amp;A2618,user_list!I:I,days!G2618-1)</f>
        <v>0.46031746031746035</v>
      </c>
      <c r="E2618">
        <f>COUNTIF(user_list!G:G,A2618)</f>
        <v>0</v>
      </c>
      <c r="F2618">
        <f t="shared" si="80"/>
        <v>3</v>
      </c>
      <c r="G2618">
        <f t="shared" si="81"/>
        <v>2022</v>
      </c>
    </row>
    <row r="2619" spans="1:7" x14ac:dyDescent="0.3">
      <c r="A2619" s="52">
        <v>44622</v>
      </c>
      <c r="B2619">
        <f>SUMIFS(user_list!O:O,user_list!F:F,"&lt;="&amp;A2619,user_list!G:G,"&gt;="&amp;A2619)</f>
        <v>0.60378592878592885</v>
      </c>
      <c r="C2619">
        <f>SUMIFS(user_list!P:P,user_list!F:F,"&lt;="&amp;A2619,user_list!G:G,"&gt;="&amp;A2619)</f>
        <v>1.7084942084942085</v>
      </c>
      <c r="D2619">
        <f>SUMIFS(user_list!O:O,user_list!F:F,"&lt;="&amp;A2619,user_list!G:G,"&gt;="&amp;A2619,user_list!I:I,days!G2619)+SUMIFS(user_list!O:O,user_list!F:F,"&lt;="&amp;A2619,user_list!G:G,"&gt;="&amp;A2619,user_list!I:I,days!G2619-1)</f>
        <v>0.60378592878592885</v>
      </c>
      <c r="E2619">
        <f>COUNTIF(user_list!G:G,A2619)</f>
        <v>0</v>
      </c>
      <c r="F2619">
        <f t="shared" si="80"/>
        <v>3</v>
      </c>
      <c r="G2619">
        <f t="shared" si="81"/>
        <v>2022</v>
      </c>
    </row>
    <row r="2620" spans="1:7" x14ac:dyDescent="0.3">
      <c r="A2620" s="52">
        <v>44623</v>
      </c>
      <c r="B2620">
        <f>SUMIFS(user_list!O:O,user_list!F:F,"&lt;="&amp;A2620,user_list!G:G,"&gt;="&amp;A2620)</f>
        <v>0.60378592878592885</v>
      </c>
      <c r="C2620">
        <f>SUMIFS(user_list!P:P,user_list!F:F,"&lt;="&amp;A2620,user_list!G:G,"&gt;="&amp;A2620)</f>
        <v>1.7084942084942085</v>
      </c>
      <c r="D2620">
        <f>SUMIFS(user_list!O:O,user_list!F:F,"&lt;="&amp;A2620,user_list!G:G,"&gt;="&amp;A2620,user_list!I:I,days!G2620)+SUMIFS(user_list!O:O,user_list!F:F,"&lt;="&amp;A2620,user_list!G:G,"&gt;="&amp;A2620,user_list!I:I,days!G2620-1)</f>
        <v>0.60378592878592885</v>
      </c>
      <c r="E2620">
        <f>COUNTIF(user_list!G:G,A2620)</f>
        <v>0</v>
      </c>
      <c r="F2620">
        <f t="shared" si="80"/>
        <v>3</v>
      </c>
      <c r="G2620">
        <f t="shared" si="81"/>
        <v>2022</v>
      </c>
    </row>
    <row r="2621" spans="1:7" x14ac:dyDescent="0.3">
      <c r="A2621" s="52">
        <v>44624</v>
      </c>
      <c r="B2621">
        <f>SUMIFS(user_list!O:O,user_list!F:F,"&lt;="&amp;A2621,user_list!G:G,"&gt;="&amp;A2621)</f>
        <v>0.60378592878592885</v>
      </c>
      <c r="C2621">
        <f>SUMIFS(user_list!P:P,user_list!F:F,"&lt;="&amp;A2621,user_list!G:G,"&gt;="&amp;A2621)</f>
        <v>1.7084942084942085</v>
      </c>
      <c r="D2621">
        <f>SUMIFS(user_list!O:O,user_list!F:F,"&lt;="&amp;A2621,user_list!G:G,"&gt;="&amp;A2621,user_list!I:I,days!G2621)+SUMIFS(user_list!O:O,user_list!F:F,"&lt;="&amp;A2621,user_list!G:G,"&gt;="&amp;A2621,user_list!I:I,days!G2621-1)</f>
        <v>0.60378592878592885</v>
      </c>
      <c r="E2621">
        <f>COUNTIF(user_list!G:G,A2621)</f>
        <v>0</v>
      </c>
      <c r="F2621">
        <f t="shared" si="80"/>
        <v>3</v>
      </c>
      <c r="G2621">
        <f t="shared" si="81"/>
        <v>2022</v>
      </c>
    </row>
    <row r="2622" spans="1:7" x14ac:dyDescent="0.3">
      <c r="A2622" s="52">
        <v>44625</v>
      </c>
      <c r="B2622">
        <f>SUMIFS(user_list!O:O,user_list!F:F,"&lt;="&amp;A2622,user_list!G:G,"&gt;="&amp;A2622)</f>
        <v>0.60378592878592885</v>
      </c>
      <c r="C2622">
        <f>SUMIFS(user_list!P:P,user_list!F:F,"&lt;="&amp;A2622,user_list!G:G,"&gt;="&amp;A2622)</f>
        <v>1.7084942084942085</v>
      </c>
      <c r="D2622">
        <f>SUMIFS(user_list!O:O,user_list!F:F,"&lt;="&amp;A2622,user_list!G:G,"&gt;="&amp;A2622,user_list!I:I,days!G2622)+SUMIFS(user_list!O:O,user_list!F:F,"&lt;="&amp;A2622,user_list!G:G,"&gt;="&amp;A2622,user_list!I:I,days!G2622-1)</f>
        <v>0.60378592878592885</v>
      </c>
      <c r="E2622">
        <f>COUNTIF(user_list!G:G,A2622)</f>
        <v>0</v>
      </c>
      <c r="F2622">
        <f t="shared" si="80"/>
        <v>3</v>
      </c>
      <c r="G2622">
        <f t="shared" si="81"/>
        <v>2022</v>
      </c>
    </row>
    <row r="2623" spans="1:7" x14ac:dyDescent="0.3">
      <c r="A2623" s="52">
        <v>44626</v>
      </c>
      <c r="B2623">
        <f>SUMIFS(user_list!O:O,user_list!F:F,"&lt;="&amp;A2623,user_list!G:G,"&gt;="&amp;A2623)</f>
        <v>0.60378592878592885</v>
      </c>
      <c r="C2623">
        <f>SUMIFS(user_list!P:P,user_list!F:F,"&lt;="&amp;A2623,user_list!G:G,"&gt;="&amp;A2623)</f>
        <v>1.7084942084942085</v>
      </c>
      <c r="D2623">
        <f>SUMIFS(user_list!O:O,user_list!F:F,"&lt;="&amp;A2623,user_list!G:G,"&gt;="&amp;A2623,user_list!I:I,days!G2623)+SUMIFS(user_list!O:O,user_list!F:F,"&lt;="&amp;A2623,user_list!G:G,"&gt;="&amp;A2623,user_list!I:I,days!G2623-1)</f>
        <v>0.60378592878592885</v>
      </c>
      <c r="E2623">
        <f>COUNTIF(user_list!G:G,A2623)</f>
        <v>0</v>
      </c>
      <c r="F2623">
        <f t="shared" si="80"/>
        <v>3</v>
      </c>
      <c r="G2623">
        <f t="shared" si="81"/>
        <v>2022</v>
      </c>
    </row>
    <row r="2624" spans="1:7" x14ac:dyDescent="0.3">
      <c r="A2624" s="52">
        <v>44627</v>
      </c>
      <c r="B2624">
        <f>SUMIFS(user_list!O:O,user_list!F:F,"&lt;="&amp;A2624,user_list!G:G,"&gt;="&amp;A2624)</f>
        <v>0.60378592878592885</v>
      </c>
      <c r="C2624">
        <f>SUMIFS(user_list!P:P,user_list!F:F,"&lt;="&amp;A2624,user_list!G:G,"&gt;="&amp;A2624)</f>
        <v>1.7084942084942085</v>
      </c>
      <c r="D2624">
        <f>SUMIFS(user_list!O:O,user_list!F:F,"&lt;="&amp;A2624,user_list!G:G,"&gt;="&amp;A2624,user_list!I:I,days!G2624)+SUMIFS(user_list!O:O,user_list!F:F,"&lt;="&amp;A2624,user_list!G:G,"&gt;="&amp;A2624,user_list!I:I,days!G2624-1)</f>
        <v>0.60378592878592885</v>
      </c>
      <c r="E2624">
        <f>COUNTIF(user_list!G:G,A2624)</f>
        <v>0</v>
      </c>
      <c r="F2624">
        <f t="shared" si="80"/>
        <v>3</v>
      </c>
      <c r="G2624">
        <f t="shared" si="81"/>
        <v>2022</v>
      </c>
    </row>
    <row r="2625" spans="1:7" x14ac:dyDescent="0.3">
      <c r="A2625" s="52">
        <v>44628</v>
      </c>
      <c r="B2625">
        <f>SUMIFS(user_list!O:O,user_list!F:F,"&lt;="&amp;A2625,user_list!G:G,"&gt;="&amp;A2625)</f>
        <v>0.60378592878592885</v>
      </c>
      <c r="C2625">
        <f>SUMIFS(user_list!P:P,user_list!F:F,"&lt;="&amp;A2625,user_list!G:G,"&gt;="&amp;A2625)</f>
        <v>1.7084942084942085</v>
      </c>
      <c r="D2625">
        <f>SUMIFS(user_list!O:O,user_list!F:F,"&lt;="&amp;A2625,user_list!G:G,"&gt;="&amp;A2625,user_list!I:I,days!G2625)+SUMIFS(user_list!O:O,user_list!F:F,"&lt;="&amp;A2625,user_list!G:G,"&gt;="&amp;A2625,user_list!I:I,days!G2625-1)</f>
        <v>0.60378592878592885</v>
      </c>
      <c r="E2625">
        <f>COUNTIF(user_list!G:G,A2625)</f>
        <v>0</v>
      </c>
      <c r="F2625">
        <f t="shared" si="80"/>
        <v>3</v>
      </c>
      <c r="G2625">
        <f t="shared" si="81"/>
        <v>2022</v>
      </c>
    </row>
    <row r="2626" spans="1:7" x14ac:dyDescent="0.3">
      <c r="A2626" s="52">
        <v>44629</v>
      </c>
      <c r="B2626">
        <f>SUMIFS(user_list!O:O,user_list!F:F,"&lt;="&amp;A2626,user_list!G:G,"&gt;="&amp;A2626)</f>
        <v>0.60378592878592885</v>
      </c>
      <c r="C2626">
        <f>SUMIFS(user_list!P:P,user_list!F:F,"&lt;="&amp;A2626,user_list!G:G,"&gt;="&amp;A2626)</f>
        <v>1.7084942084942085</v>
      </c>
      <c r="D2626">
        <f>SUMIFS(user_list!O:O,user_list!F:F,"&lt;="&amp;A2626,user_list!G:G,"&gt;="&amp;A2626,user_list!I:I,days!G2626)+SUMIFS(user_list!O:O,user_list!F:F,"&lt;="&amp;A2626,user_list!G:G,"&gt;="&amp;A2626,user_list!I:I,days!G2626-1)</f>
        <v>0.60378592878592885</v>
      </c>
      <c r="E2626">
        <f>COUNTIF(user_list!G:G,A2626)</f>
        <v>0</v>
      </c>
      <c r="F2626">
        <f t="shared" ref="F2626:F2689" si="82">MONTH(A2626)</f>
        <v>3</v>
      </c>
      <c r="G2626">
        <f t="shared" ref="G2626:G2689" si="83">YEAR(A2626)</f>
        <v>2022</v>
      </c>
    </row>
    <row r="2627" spans="1:7" x14ac:dyDescent="0.3">
      <c r="A2627" s="52">
        <v>44630</v>
      </c>
      <c r="B2627">
        <f>SUMIFS(user_list!O:O,user_list!F:F,"&lt;="&amp;A2627,user_list!G:G,"&gt;="&amp;A2627)</f>
        <v>0.60378592878592885</v>
      </c>
      <c r="C2627">
        <f>SUMIFS(user_list!P:P,user_list!F:F,"&lt;="&amp;A2627,user_list!G:G,"&gt;="&amp;A2627)</f>
        <v>1.7084942084942085</v>
      </c>
      <c r="D2627">
        <f>SUMIFS(user_list!O:O,user_list!F:F,"&lt;="&amp;A2627,user_list!G:G,"&gt;="&amp;A2627,user_list!I:I,days!G2627)+SUMIFS(user_list!O:O,user_list!F:F,"&lt;="&amp;A2627,user_list!G:G,"&gt;="&amp;A2627,user_list!I:I,days!G2627-1)</f>
        <v>0.60378592878592885</v>
      </c>
      <c r="E2627">
        <f>COUNTIF(user_list!G:G,A2627)</f>
        <v>1</v>
      </c>
      <c r="F2627">
        <f t="shared" si="82"/>
        <v>3</v>
      </c>
      <c r="G2627">
        <f t="shared" si="83"/>
        <v>2022</v>
      </c>
    </row>
    <row r="2628" spans="1:7" x14ac:dyDescent="0.3">
      <c r="A2628" s="52">
        <v>44631</v>
      </c>
      <c r="B2628">
        <f>SUMIFS(user_list!O:O,user_list!F:F,"&lt;="&amp;A2628,user_list!G:G,"&gt;="&amp;A2628)</f>
        <v>0.48156370656370662</v>
      </c>
      <c r="C2628">
        <f>SUMIFS(user_list!P:P,user_list!F:F,"&lt;="&amp;A2628,user_list!G:G,"&gt;="&amp;A2628)</f>
        <v>1.2084942084942085</v>
      </c>
      <c r="D2628">
        <f>SUMIFS(user_list!O:O,user_list!F:F,"&lt;="&amp;A2628,user_list!G:G,"&gt;="&amp;A2628,user_list!I:I,days!G2628)+SUMIFS(user_list!O:O,user_list!F:F,"&lt;="&amp;A2628,user_list!G:G,"&gt;="&amp;A2628,user_list!I:I,days!G2628-1)</f>
        <v>0.48156370656370662</v>
      </c>
      <c r="E2628">
        <f>COUNTIF(user_list!G:G,A2628)</f>
        <v>1</v>
      </c>
      <c r="F2628">
        <f t="shared" si="82"/>
        <v>3</v>
      </c>
      <c r="G2628">
        <f t="shared" si="83"/>
        <v>2022</v>
      </c>
    </row>
    <row r="2629" spans="1:7" x14ac:dyDescent="0.3">
      <c r="A2629" s="52">
        <v>44632</v>
      </c>
      <c r="B2629">
        <f>SUMIFS(user_list!O:O,user_list!F:F,"&lt;="&amp;A2629,user_list!G:G,"&gt;="&amp;A2629)</f>
        <v>0.1434684684684685</v>
      </c>
      <c r="C2629">
        <f>SUMIFS(user_list!P:P,user_list!F:F,"&lt;="&amp;A2629,user_list!G:G,"&gt;="&amp;A2629)</f>
        <v>0.35135135135135143</v>
      </c>
      <c r="D2629">
        <f>SUMIFS(user_list!O:O,user_list!F:F,"&lt;="&amp;A2629,user_list!G:G,"&gt;="&amp;A2629,user_list!I:I,days!G2629)+SUMIFS(user_list!O:O,user_list!F:F,"&lt;="&amp;A2629,user_list!G:G,"&gt;="&amp;A2629,user_list!I:I,days!G2629-1)</f>
        <v>0.1434684684684685</v>
      </c>
      <c r="E2629">
        <f>COUNTIF(user_list!G:G,A2629)</f>
        <v>0</v>
      </c>
      <c r="F2629">
        <f t="shared" si="82"/>
        <v>3</v>
      </c>
      <c r="G2629">
        <f t="shared" si="83"/>
        <v>2022</v>
      </c>
    </row>
    <row r="2630" spans="1:7" x14ac:dyDescent="0.3">
      <c r="A2630" s="52">
        <v>44633</v>
      </c>
      <c r="B2630">
        <f>SUMIFS(user_list!O:O,user_list!F:F,"&lt;="&amp;A2630,user_list!G:G,"&gt;="&amp;A2630)</f>
        <v>0.1434684684684685</v>
      </c>
      <c r="C2630">
        <f>SUMIFS(user_list!P:P,user_list!F:F,"&lt;="&amp;A2630,user_list!G:G,"&gt;="&amp;A2630)</f>
        <v>0.35135135135135143</v>
      </c>
      <c r="D2630">
        <f>SUMIFS(user_list!O:O,user_list!F:F,"&lt;="&amp;A2630,user_list!G:G,"&gt;="&amp;A2630,user_list!I:I,days!G2630)+SUMIFS(user_list!O:O,user_list!F:F,"&lt;="&amp;A2630,user_list!G:G,"&gt;="&amp;A2630,user_list!I:I,days!G2630-1)</f>
        <v>0.1434684684684685</v>
      </c>
      <c r="E2630">
        <f>COUNTIF(user_list!G:G,A2630)</f>
        <v>0</v>
      </c>
      <c r="F2630">
        <f t="shared" si="82"/>
        <v>3</v>
      </c>
      <c r="G2630">
        <f t="shared" si="83"/>
        <v>2022</v>
      </c>
    </row>
    <row r="2631" spans="1:7" x14ac:dyDescent="0.3">
      <c r="A2631" s="52">
        <v>44634</v>
      </c>
      <c r="B2631">
        <f>SUMIFS(user_list!O:O,user_list!F:F,"&lt;="&amp;A2631,user_list!G:G,"&gt;="&amp;A2631)</f>
        <v>0.66441049745397573</v>
      </c>
      <c r="C2631">
        <f>SUMIFS(user_list!P:P,user_list!F:F,"&lt;="&amp;A2631,user_list!G:G,"&gt;="&amp;A2631)</f>
        <v>1.623090481786134</v>
      </c>
      <c r="D2631">
        <f>SUMIFS(user_list!O:O,user_list!F:F,"&lt;="&amp;A2631,user_list!G:G,"&gt;="&amp;A2631,user_list!I:I,days!G2631)+SUMIFS(user_list!O:O,user_list!F:F,"&lt;="&amp;A2631,user_list!G:G,"&gt;="&amp;A2631,user_list!I:I,days!G2631-1)</f>
        <v>0.66441049745397573</v>
      </c>
      <c r="E2631">
        <f>COUNTIF(user_list!G:G,A2631)</f>
        <v>0</v>
      </c>
      <c r="F2631">
        <f t="shared" si="82"/>
        <v>3</v>
      </c>
      <c r="G2631">
        <f t="shared" si="83"/>
        <v>2022</v>
      </c>
    </row>
    <row r="2632" spans="1:7" x14ac:dyDescent="0.3">
      <c r="A2632" s="52">
        <v>44635</v>
      </c>
      <c r="B2632">
        <f>SUMIFS(user_list!O:O,user_list!F:F,"&lt;="&amp;A2632,user_list!G:G,"&gt;="&amp;A2632)</f>
        <v>0.66441049745397573</v>
      </c>
      <c r="C2632">
        <f>SUMIFS(user_list!P:P,user_list!F:F,"&lt;="&amp;A2632,user_list!G:G,"&gt;="&amp;A2632)</f>
        <v>1.623090481786134</v>
      </c>
      <c r="D2632">
        <f>SUMIFS(user_list!O:O,user_list!F:F,"&lt;="&amp;A2632,user_list!G:G,"&gt;="&amp;A2632,user_list!I:I,days!G2632)+SUMIFS(user_list!O:O,user_list!F:F,"&lt;="&amp;A2632,user_list!G:G,"&gt;="&amp;A2632,user_list!I:I,days!G2632-1)</f>
        <v>0.66441049745397573</v>
      </c>
      <c r="E2632">
        <f>COUNTIF(user_list!G:G,A2632)</f>
        <v>0</v>
      </c>
      <c r="F2632">
        <f t="shared" si="82"/>
        <v>3</v>
      </c>
      <c r="G2632">
        <f t="shared" si="83"/>
        <v>2022</v>
      </c>
    </row>
    <row r="2633" spans="1:7" x14ac:dyDescent="0.3">
      <c r="A2633" s="52">
        <v>44636</v>
      </c>
      <c r="B2633">
        <f>SUMIFS(user_list!O:O,user_list!F:F,"&lt;="&amp;A2633,user_list!G:G,"&gt;="&amp;A2633)</f>
        <v>0.66441049745397573</v>
      </c>
      <c r="C2633">
        <f>SUMIFS(user_list!P:P,user_list!F:F,"&lt;="&amp;A2633,user_list!G:G,"&gt;="&amp;A2633)</f>
        <v>1.623090481786134</v>
      </c>
      <c r="D2633">
        <f>SUMIFS(user_list!O:O,user_list!F:F,"&lt;="&amp;A2633,user_list!G:G,"&gt;="&amp;A2633,user_list!I:I,days!G2633)+SUMIFS(user_list!O:O,user_list!F:F,"&lt;="&amp;A2633,user_list!G:G,"&gt;="&amp;A2633,user_list!I:I,days!G2633-1)</f>
        <v>0.66441049745397573</v>
      </c>
      <c r="E2633">
        <f>COUNTIF(user_list!G:G,A2633)</f>
        <v>0</v>
      </c>
      <c r="F2633">
        <f t="shared" si="82"/>
        <v>3</v>
      </c>
      <c r="G2633">
        <f t="shared" si="83"/>
        <v>2022</v>
      </c>
    </row>
    <row r="2634" spans="1:7" x14ac:dyDescent="0.3">
      <c r="A2634" s="52">
        <v>44637</v>
      </c>
      <c r="B2634">
        <f>SUMIFS(user_list!O:O,user_list!F:F,"&lt;="&amp;A2634,user_list!G:G,"&gt;="&amp;A2634)</f>
        <v>0.66441049745397573</v>
      </c>
      <c r="C2634">
        <f>SUMIFS(user_list!P:P,user_list!F:F,"&lt;="&amp;A2634,user_list!G:G,"&gt;="&amp;A2634)</f>
        <v>1.623090481786134</v>
      </c>
      <c r="D2634">
        <f>SUMIFS(user_list!O:O,user_list!F:F,"&lt;="&amp;A2634,user_list!G:G,"&gt;="&amp;A2634,user_list!I:I,days!G2634)+SUMIFS(user_list!O:O,user_list!F:F,"&lt;="&amp;A2634,user_list!G:G,"&gt;="&amp;A2634,user_list!I:I,days!G2634-1)</f>
        <v>0.66441049745397573</v>
      </c>
      <c r="E2634">
        <f>COUNTIF(user_list!G:G,A2634)</f>
        <v>0</v>
      </c>
      <c r="F2634">
        <f t="shared" si="82"/>
        <v>3</v>
      </c>
      <c r="G2634">
        <f t="shared" si="83"/>
        <v>2022</v>
      </c>
    </row>
    <row r="2635" spans="1:7" x14ac:dyDescent="0.3">
      <c r="A2635" s="52">
        <v>44638</v>
      </c>
      <c r="B2635">
        <f>SUMIFS(user_list!O:O,user_list!F:F,"&lt;="&amp;A2635,user_list!G:G,"&gt;="&amp;A2635)</f>
        <v>0.66441049745397573</v>
      </c>
      <c r="C2635">
        <f>SUMIFS(user_list!P:P,user_list!F:F,"&lt;="&amp;A2635,user_list!G:G,"&gt;="&amp;A2635)</f>
        <v>1.623090481786134</v>
      </c>
      <c r="D2635">
        <f>SUMIFS(user_list!O:O,user_list!F:F,"&lt;="&amp;A2635,user_list!G:G,"&gt;="&amp;A2635,user_list!I:I,days!G2635)+SUMIFS(user_list!O:O,user_list!F:F,"&lt;="&amp;A2635,user_list!G:G,"&gt;="&amp;A2635,user_list!I:I,days!G2635-1)</f>
        <v>0.66441049745397573</v>
      </c>
      <c r="E2635">
        <f>COUNTIF(user_list!G:G,A2635)</f>
        <v>0</v>
      </c>
      <c r="F2635">
        <f t="shared" si="82"/>
        <v>3</v>
      </c>
      <c r="G2635">
        <f t="shared" si="83"/>
        <v>2022</v>
      </c>
    </row>
    <row r="2636" spans="1:7" x14ac:dyDescent="0.3">
      <c r="A2636" s="52">
        <v>44639</v>
      </c>
      <c r="B2636">
        <f>SUMIFS(user_list!O:O,user_list!F:F,"&lt;="&amp;A2636,user_list!G:G,"&gt;="&amp;A2636)</f>
        <v>0.66441049745397573</v>
      </c>
      <c r="C2636">
        <f>SUMIFS(user_list!P:P,user_list!F:F,"&lt;="&amp;A2636,user_list!G:G,"&gt;="&amp;A2636)</f>
        <v>1.623090481786134</v>
      </c>
      <c r="D2636">
        <f>SUMIFS(user_list!O:O,user_list!F:F,"&lt;="&amp;A2636,user_list!G:G,"&gt;="&amp;A2636,user_list!I:I,days!G2636)+SUMIFS(user_list!O:O,user_list!F:F,"&lt;="&amp;A2636,user_list!G:G,"&gt;="&amp;A2636,user_list!I:I,days!G2636-1)</f>
        <v>0.66441049745397573</v>
      </c>
      <c r="E2636">
        <f>COUNTIF(user_list!G:G,A2636)</f>
        <v>0</v>
      </c>
      <c r="F2636">
        <f t="shared" si="82"/>
        <v>3</v>
      </c>
      <c r="G2636">
        <f t="shared" si="83"/>
        <v>2022</v>
      </c>
    </row>
    <row r="2637" spans="1:7" x14ac:dyDescent="0.3">
      <c r="A2637" s="52">
        <v>44640</v>
      </c>
      <c r="B2637">
        <f>SUMIFS(user_list!O:O,user_list!F:F,"&lt;="&amp;A2637,user_list!G:G,"&gt;="&amp;A2637)</f>
        <v>0.66441049745397573</v>
      </c>
      <c r="C2637">
        <f>SUMIFS(user_list!P:P,user_list!F:F,"&lt;="&amp;A2637,user_list!G:G,"&gt;="&amp;A2637)</f>
        <v>1.623090481786134</v>
      </c>
      <c r="D2637">
        <f>SUMIFS(user_list!O:O,user_list!F:F,"&lt;="&amp;A2637,user_list!G:G,"&gt;="&amp;A2637,user_list!I:I,days!G2637)+SUMIFS(user_list!O:O,user_list!F:F,"&lt;="&amp;A2637,user_list!G:G,"&gt;="&amp;A2637,user_list!I:I,days!G2637-1)</f>
        <v>0.66441049745397573</v>
      </c>
      <c r="E2637">
        <f>COUNTIF(user_list!G:G,A2637)</f>
        <v>0</v>
      </c>
      <c r="F2637">
        <f t="shared" si="82"/>
        <v>3</v>
      </c>
      <c r="G2637">
        <f t="shared" si="83"/>
        <v>2022</v>
      </c>
    </row>
    <row r="2638" spans="1:7" x14ac:dyDescent="0.3">
      <c r="A2638" s="52">
        <v>44641</v>
      </c>
      <c r="B2638">
        <f>SUMIFS(user_list!O:O,user_list!F:F,"&lt;="&amp;A2638,user_list!G:G,"&gt;="&amp;A2638)</f>
        <v>0.66441049745397573</v>
      </c>
      <c r="C2638">
        <f>SUMIFS(user_list!P:P,user_list!F:F,"&lt;="&amp;A2638,user_list!G:G,"&gt;="&amp;A2638)</f>
        <v>1.623090481786134</v>
      </c>
      <c r="D2638">
        <f>SUMIFS(user_list!O:O,user_list!F:F,"&lt;="&amp;A2638,user_list!G:G,"&gt;="&amp;A2638,user_list!I:I,days!G2638)+SUMIFS(user_list!O:O,user_list!F:F,"&lt;="&amp;A2638,user_list!G:G,"&gt;="&amp;A2638,user_list!I:I,days!G2638-1)</f>
        <v>0.66441049745397573</v>
      </c>
      <c r="E2638">
        <f>COUNTIF(user_list!G:G,A2638)</f>
        <v>0</v>
      </c>
      <c r="F2638">
        <f t="shared" si="82"/>
        <v>3</v>
      </c>
      <c r="G2638">
        <f t="shared" si="83"/>
        <v>2022</v>
      </c>
    </row>
    <row r="2639" spans="1:7" x14ac:dyDescent="0.3">
      <c r="A2639" s="52">
        <v>44642</v>
      </c>
      <c r="B2639">
        <f>SUMIFS(user_list!O:O,user_list!F:F,"&lt;="&amp;A2639,user_list!G:G,"&gt;="&amp;A2639)</f>
        <v>1.2055869680422111</v>
      </c>
      <c r="C2639">
        <f>SUMIFS(user_list!P:P,user_list!F:F,"&lt;="&amp;A2639,user_list!G:G,"&gt;="&amp;A2639)</f>
        <v>3.0348551876684868</v>
      </c>
      <c r="D2639">
        <f>SUMIFS(user_list!O:O,user_list!F:F,"&lt;="&amp;A2639,user_list!G:G,"&gt;="&amp;A2639,user_list!I:I,days!G2639)+SUMIFS(user_list!O:O,user_list!F:F,"&lt;="&amp;A2639,user_list!G:G,"&gt;="&amp;A2639,user_list!I:I,days!G2639-1)</f>
        <v>0.66441049745397573</v>
      </c>
      <c r="E2639">
        <f>COUNTIF(user_list!G:G,A2639)</f>
        <v>0</v>
      </c>
      <c r="F2639">
        <f t="shared" si="82"/>
        <v>3</v>
      </c>
      <c r="G2639">
        <f t="shared" si="83"/>
        <v>2022</v>
      </c>
    </row>
    <row r="2640" spans="1:7" x14ac:dyDescent="0.3">
      <c r="A2640" s="52">
        <v>44643</v>
      </c>
      <c r="B2640">
        <f>SUMIFS(user_list!O:O,user_list!F:F,"&lt;="&amp;A2640,user_list!G:G,"&gt;="&amp;A2640)</f>
        <v>1.2055869680422111</v>
      </c>
      <c r="C2640">
        <f>SUMIFS(user_list!P:P,user_list!F:F,"&lt;="&amp;A2640,user_list!G:G,"&gt;="&amp;A2640)</f>
        <v>3.0348551876684868</v>
      </c>
      <c r="D2640">
        <f>SUMIFS(user_list!O:O,user_list!F:F,"&lt;="&amp;A2640,user_list!G:G,"&gt;="&amp;A2640,user_list!I:I,days!G2640)+SUMIFS(user_list!O:O,user_list!F:F,"&lt;="&amp;A2640,user_list!G:G,"&gt;="&amp;A2640,user_list!I:I,days!G2640-1)</f>
        <v>0.66441049745397573</v>
      </c>
      <c r="E2640">
        <f>COUNTIF(user_list!G:G,A2640)</f>
        <v>0</v>
      </c>
      <c r="F2640">
        <f t="shared" si="82"/>
        <v>3</v>
      </c>
      <c r="G2640">
        <f t="shared" si="83"/>
        <v>2022</v>
      </c>
    </row>
    <row r="2641" spans="1:7" x14ac:dyDescent="0.3">
      <c r="A2641" s="52">
        <v>44644</v>
      </c>
      <c r="B2641">
        <f>SUMIFS(user_list!O:O,user_list!F:F,"&lt;="&amp;A2641,user_list!G:G,"&gt;="&amp;A2641)</f>
        <v>1.2055869680422111</v>
      </c>
      <c r="C2641">
        <f>SUMIFS(user_list!P:P,user_list!F:F,"&lt;="&amp;A2641,user_list!G:G,"&gt;="&amp;A2641)</f>
        <v>3.0348551876684868</v>
      </c>
      <c r="D2641">
        <f>SUMIFS(user_list!O:O,user_list!F:F,"&lt;="&amp;A2641,user_list!G:G,"&gt;="&amp;A2641,user_list!I:I,days!G2641)+SUMIFS(user_list!O:O,user_list!F:F,"&lt;="&amp;A2641,user_list!G:G,"&gt;="&amp;A2641,user_list!I:I,days!G2641-1)</f>
        <v>0.66441049745397573</v>
      </c>
      <c r="E2641">
        <f>COUNTIF(user_list!G:G,A2641)</f>
        <v>0</v>
      </c>
      <c r="F2641">
        <f t="shared" si="82"/>
        <v>3</v>
      </c>
      <c r="G2641">
        <f t="shared" si="83"/>
        <v>2022</v>
      </c>
    </row>
    <row r="2642" spans="1:7" x14ac:dyDescent="0.3">
      <c r="A2642" s="52">
        <v>44645</v>
      </c>
      <c r="B2642">
        <f>SUMIFS(user_list!O:O,user_list!F:F,"&lt;="&amp;A2642,user_list!G:G,"&gt;="&amp;A2642)</f>
        <v>1.2055869680422111</v>
      </c>
      <c r="C2642">
        <f>SUMIFS(user_list!P:P,user_list!F:F,"&lt;="&amp;A2642,user_list!G:G,"&gt;="&amp;A2642)</f>
        <v>3.0348551876684868</v>
      </c>
      <c r="D2642">
        <f>SUMIFS(user_list!O:O,user_list!F:F,"&lt;="&amp;A2642,user_list!G:G,"&gt;="&amp;A2642,user_list!I:I,days!G2642)+SUMIFS(user_list!O:O,user_list!F:F,"&lt;="&amp;A2642,user_list!G:G,"&gt;="&amp;A2642,user_list!I:I,days!G2642-1)</f>
        <v>0.66441049745397573</v>
      </c>
      <c r="E2642">
        <f>COUNTIF(user_list!G:G,A2642)</f>
        <v>0</v>
      </c>
      <c r="F2642">
        <f t="shared" si="82"/>
        <v>3</v>
      </c>
      <c r="G2642">
        <f t="shared" si="83"/>
        <v>2022</v>
      </c>
    </row>
    <row r="2643" spans="1:7" x14ac:dyDescent="0.3">
      <c r="A2643" s="52">
        <v>44646</v>
      </c>
      <c r="B2643">
        <f>SUMIFS(user_list!O:O,user_list!F:F,"&lt;="&amp;A2643,user_list!G:G,"&gt;="&amp;A2643)</f>
        <v>1.2055869680422111</v>
      </c>
      <c r="C2643">
        <f>SUMIFS(user_list!P:P,user_list!F:F,"&lt;="&amp;A2643,user_list!G:G,"&gt;="&amp;A2643)</f>
        <v>3.0348551876684868</v>
      </c>
      <c r="D2643">
        <f>SUMIFS(user_list!O:O,user_list!F:F,"&lt;="&amp;A2643,user_list!G:G,"&gt;="&amp;A2643,user_list!I:I,days!G2643)+SUMIFS(user_list!O:O,user_list!F:F,"&lt;="&amp;A2643,user_list!G:G,"&gt;="&amp;A2643,user_list!I:I,days!G2643-1)</f>
        <v>0.66441049745397573</v>
      </c>
      <c r="E2643">
        <f>COUNTIF(user_list!G:G,A2643)</f>
        <v>0</v>
      </c>
      <c r="F2643">
        <f t="shared" si="82"/>
        <v>3</v>
      </c>
      <c r="G2643">
        <f t="shared" si="83"/>
        <v>2022</v>
      </c>
    </row>
    <row r="2644" spans="1:7" x14ac:dyDescent="0.3">
      <c r="A2644" s="52">
        <v>44647</v>
      </c>
      <c r="B2644">
        <f>SUMIFS(user_list!O:O,user_list!F:F,"&lt;="&amp;A2644,user_list!G:G,"&gt;="&amp;A2644)</f>
        <v>1.2055869680422111</v>
      </c>
      <c r="C2644">
        <f>SUMIFS(user_list!P:P,user_list!F:F,"&lt;="&amp;A2644,user_list!G:G,"&gt;="&amp;A2644)</f>
        <v>3.0348551876684868</v>
      </c>
      <c r="D2644">
        <f>SUMIFS(user_list!O:O,user_list!F:F,"&lt;="&amp;A2644,user_list!G:G,"&gt;="&amp;A2644,user_list!I:I,days!G2644)+SUMIFS(user_list!O:O,user_list!F:F,"&lt;="&amp;A2644,user_list!G:G,"&gt;="&amp;A2644,user_list!I:I,days!G2644-1)</f>
        <v>0.66441049745397573</v>
      </c>
      <c r="E2644">
        <f>COUNTIF(user_list!G:G,A2644)</f>
        <v>0</v>
      </c>
      <c r="F2644">
        <f t="shared" si="82"/>
        <v>3</v>
      </c>
      <c r="G2644">
        <f t="shared" si="83"/>
        <v>2022</v>
      </c>
    </row>
    <row r="2645" spans="1:7" x14ac:dyDescent="0.3">
      <c r="A2645" s="52">
        <v>44648</v>
      </c>
      <c r="B2645">
        <f>SUMIFS(user_list!O:O,user_list!F:F,"&lt;="&amp;A2645,user_list!G:G,"&gt;="&amp;A2645)</f>
        <v>1.2055869680422111</v>
      </c>
      <c r="C2645">
        <f>SUMIFS(user_list!P:P,user_list!F:F,"&lt;="&amp;A2645,user_list!G:G,"&gt;="&amp;A2645)</f>
        <v>3.0348551876684868</v>
      </c>
      <c r="D2645">
        <f>SUMIFS(user_list!O:O,user_list!F:F,"&lt;="&amp;A2645,user_list!G:G,"&gt;="&amp;A2645,user_list!I:I,days!G2645)+SUMIFS(user_list!O:O,user_list!F:F,"&lt;="&amp;A2645,user_list!G:G,"&gt;="&amp;A2645,user_list!I:I,days!G2645-1)</f>
        <v>0.66441049745397573</v>
      </c>
      <c r="E2645">
        <f>COUNTIF(user_list!G:G,A2645)</f>
        <v>0</v>
      </c>
      <c r="F2645">
        <f t="shared" si="82"/>
        <v>3</v>
      </c>
      <c r="G2645">
        <f t="shared" si="83"/>
        <v>2022</v>
      </c>
    </row>
    <row r="2646" spans="1:7" x14ac:dyDescent="0.3">
      <c r="A2646" s="52">
        <v>44649</v>
      </c>
      <c r="B2646">
        <f>SUMIFS(user_list!O:O,user_list!F:F,"&lt;="&amp;A2646,user_list!G:G,"&gt;="&amp;A2646)</f>
        <v>1.2055869680422111</v>
      </c>
      <c r="C2646">
        <f>SUMIFS(user_list!P:P,user_list!F:F,"&lt;="&amp;A2646,user_list!G:G,"&gt;="&amp;A2646)</f>
        <v>3.0348551876684868</v>
      </c>
      <c r="D2646">
        <f>SUMIFS(user_list!O:O,user_list!F:F,"&lt;="&amp;A2646,user_list!G:G,"&gt;="&amp;A2646,user_list!I:I,days!G2646)+SUMIFS(user_list!O:O,user_list!F:F,"&lt;="&amp;A2646,user_list!G:G,"&gt;="&amp;A2646,user_list!I:I,days!G2646-1)</f>
        <v>0.66441049745397573</v>
      </c>
      <c r="E2646">
        <f>COUNTIF(user_list!G:G,A2646)</f>
        <v>1</v>
      </c>
      <c r="F2646">
        <f t="shared" si="82"/>
        <v>3</v>
      </c>
      <c r="G2646">
        <f t="shared" si="83"/>
        <v>2022</v>
      </c>
    </row>
    <row r="2647" spans="1:7" x14ac:dyDescent="0.3">
      <c r="A2647" s="52">
        <v>44650</v>
      </c>
      <c r="B2647">
        <f>SUMIFS(user_list!O:O,user_list!F:F,"&lt;="&amp;A2647,user_list!G:G,"&gt;="&amp;A2647)</f>
        <v>0.97868220613744916</v>
      </c>
      <c r="C2647">
        <f>SUMIFS(user_list!P:P,user_list!F:F,"&lt;="&amp;A2647,user_list!G:G,"&gt;="&amp;A2647)</f>
        <v>2.4753313781446775</v>
      </c>
      <c r="D2647">
        <f>SUMIFS(user_list!O:O,user_list!F:F,"&lt;="&amp;A2647,user_list!G:G,"&gt;="&amp;A2647,user_list!I:I,days!G2647)+SUMIFS(user_list!O:O,user_list!F:F,"&lt;="&amp;A2647,user_list!G:G,"&gt;="&amp;A2647,user_list!I:I,days!G2647-1)</f>
        <v>0.43750573554921385</v>
      </c>
      <c r="E2647">
        <f>COUNTIF(user_list!G:G,A2647)</f>
        <v>0</v>
      </c>
      <c r="F2647">
        <f t="shared" si="82"/>
        <v>3</v>
      </c>
      <c r="G2647">
        <f t="shared" si="83"/>
        <v>2022</v>
      </c>
    </row>
    <row r="2648" spans="1:7" x14ac:dyDescent="0.3">
      <c r="A2648" s="52">
        <v>44651</v>
      </c>
      <c r="B2648">
        <f>SUMIFS(user_list!O:O,user_list!F:F,"&lt;="&amp;A2648,user_list!G:G,"&gt;="&amp;A2648)</f>
        <v>0.97868220613744916</v>
      </c>
      <c r="C2648">
        <f>SUMIFS(user_list!P:P,user_list!F:F,"&lt;="&amp;A2648,user_list!G:G,"&gt;="&amp;A2648)</f>
        <v>2.4753313781446775</v>
      </c>
      <c r="D2648">
        <f>SUMIFS(user_list!O:O,user_list!F:F,"&lt;="&amp;A2648,user_list!G:G,"&gt;="&amp;A2648,user_list!I:I,days!G2648)+SUMIFS(user_list!O:O,user_list!F:F,"&lt;="&amp;A2648,user_list!G:G,"&gt;="&amp;A2648,user_list!I:I,days!G2648-1)</f>
        <v>0.43750573554921385</v>
      </c>
      <c r="E2648">
        <f>COUNTIF(user_list!G:G,A2648)</f>
        <v>0</v>
      </c>
      <c r="F2648">
        <f t="shared" si="82"/>
        <v>3</v>
      </c>
      <c r="G2648">
        <f t="shared" si="83"/>
        <v>2022</v>
      </c>
    </row>
    <row r="2649" spans="1:7" x14ac:dyDescent="0.3">
      <c r="A2649" s="52">
        <v>44652</v>
      </c>
      <c r="B2649">
        <f>SUMIFS(user_list!O:O,user_list!F:F,"&lt;="&amp;A2649,user_list!G:G,"&gt;="&amp;A2649)</f>
        <v>0.97868220613744916</v>
      </c>
      <c r="C2649">
        <f>SUMIFS(user_list!P:P,user_list!F:F,"&lt;="&amp;A2649,user_list!G:G,"&gt;="&amp;A2649)</f>
        <v>2.4753313781446775</v>
      </c>
      <c r="D2649">
        <f>SUMIFS(user_list!O:O,user_list!F:F,"&lt;="&amp;A2649,user_list!G:G,"&gt;="&amp;A2649,user_list!I:I,days!G2649)+SUMIFS(user_list!O:O,user_list!F:F,"&lt;="&amp;A2649,user_list!G:G,"&gt;="&amp;A2649,user_list!I:I,days!G2649-1)</f>
        <v>0.43750573554921385</v>
      </c>
      <c r="E2649">
        <f>COUNTIF(user_list!G:G,A2649)</f>
        <v>0</v>
      </c>
      <c r="F2649">
        <f t="shared" si="82"/>
        <v>4</v>
      </c>
      <c r="G2649">
        <f t="shared" si="83"/>
        <v>2022</v>
      </c>
    </row>
    <row r="2650" spans="1:7" x14ac:dyDescent="0.3">
      <c r="A2650" s="52">
        <v>44653</v>
      </c>
      <c r="B2650">
        <f>SUMIFS(user_list!O:O,user_list!F:F,"&lt;="&amp;A2650,user_list!G:G,"&gt;="&amp;A2650)</f>
        <v>0.97868220613744916</v>
      </c>
      <c r="C2650">
        <f>SUMIFS(user_list!P:P,user_list!F:F,"&lt;="&amp;A2650,user_list!G:G,"&gt;="&amp;A2650)</f>
        <v>2.4753313781446775</v>
      </c>
      <c r="D2650">
        <f>SUMIFS(user_list!O:O,user_list!F:F,"&lt;="&amp;A2650,user_list!G:G,"&gt;="&amp;A2650,user_list!I:I,days!G2650)+SUMIFS(user_list!O:O,user_list!F:F,"&lt;="&amp;A2650,user_list!G:G,"&gt;="&amp;A2650,user_list!I:I,days!G2650-1)</f>
        <v>0.43750573554921385</v>
      </c>
      <c r="E2650">
        <f>COUNTIF(user_list!G:G,A2650)</f>
        <v>0</v>
      </c>
      <c r="F2650">
        <f t="shared" si="82"/>
        <v>4</v>
      </c>
      <c r="G2650">
        <f t="shared" si="83"/>
        <v>2022</v>
      </c>
    </row>
    <row r="2651" spans="1:7" x14ac:dyDescent="0.3">
      <c r="A2651" s="52">
        <v>44654</v>
      </c>
      <c r="B2651">
        <f>SUMIFS(user_list!O:O,user_list!F:F,"&lt;="&amp;A2651,user_list!G:G,"&gt;="&amp;A2651)</f>
        <v>1.1814599839152269</v>
      </c>
      <c r="C2651">
        <f>SUMIFS(user_list!P:P,user_list!F:F,"&lt;="&amp;A2651,user_list!G:G,"&gt;="&amp;A2651)</f>
        <v>2.9753313781446775</v>
      </c>
      <c r="D2651">
        <f>SUMIFS(user_list!O:O,user_list!F:F,"&lt;="&amp;A2651,user_list!G:G,"&gt;="&amp;A2651,user_list!I:I,days!G2651)+SUMIFS(user_list!O:O,user_list!F:F,"&lt;="&amp;A2651,user_list!G:G,"&gt;="&amp;A2651,user_list!I:I,days!G2651-1)</f>
        <v>0.64028351332699163</v>
      </c>
      <c r="E2651">
        <f>COUNTIF(user_list!G:G,A2651)</f>
        <v>0</v>
      </c>
      <c r="F2651">
        <f t="shared" si="82"/>
        <v>4</v>
      </c>
      <c r="G2651">
        <f t="shared" si="83"/>
        <v>2022</v>
      </c>
    </row>
    <row r="2652" spans="1:7" x14ac:dyDescent="0.3">
      <c r="A2652" s="52">
        <v>44655</v>
      </c>
      <c r="B2652">
        <f>SUMIFS(user_list!O:O,user_list!F:F,"&lt;="&amp;A2652,user_list!G:G,"&gt;="&amp;A2652)</f>
        <v>1.1814599839152269</v>
      </c>
      <c r="C2652">
        <f>SUMIFS(user_list!P:P,user_list!F:F,"&lt;="&amp;A2652,user_list!G:G,"&gt;="&amp;A2652)</f>
        <v>2.9753313781446775</v>
      </c>
      <c r="D2652">
        <f>SUMIFS(user_list!O:O,user_list!F:F,"&lt;="&amp;A2652,user_list!G:G,"&gt;="&amp;A2652,user_list!I:I,days!G2652)+SUMIFS(user_list!O:O,user_list!F:F,"&lt;="&amp;A2652,user_list!G:G,"&gt;="&amp;A2652,user_list!I:I,days!G2652-1)</f>
        <v>0.64028351332699163</v>
      </c>
      <c r="E2652">
        <f>COUNTIF(user_list!G:G,A2652)</f>
        <v>0</v>
      </c>
      <c r="F2652">
        <f t="shared" si="82"/>
        <v>4</v>
      </c>
      <c r="G2652">
        <f t="shared" si="83"/>
        <v>2022</v>
      </c>
    </row>
    <row r="2653" spans="1:7" x14ac:dyDescent="0.3">
      <c r="A2653" s="52">
        <v>44656</v>
      </c>
      <c r="B2653">
        <f>SUMIFS(user_list!O:O,user_list!F:F,"&lt;="&amp;A2653,user_list!G:G,"&gt;="&amp;A2653)</f>
        <v>1.1814599839152269</v>
      </c>
      <c r="C2653">
        <f>SUMIFS(user_list!P:P,user_list!F:F,"&lt;="&amp;A2653,user_list!G:G,"&gt;="&amp;A2653)</f>
        <v>2.9753313781446775</v>
      </c>
      <c r="D2653">
        <f>SUMIFS(user_list!O:O,user_list!F:F,"&lt;="&amp;A2653,user_list!G:G,"&gt;="&amp;A2653,user_list!I:I,days!G2653)+SUMIFS(user_list!O:O,user_list!F:F,"&lt;="&amp;A2653,user_list!G:G,"&gt;="&amp;A2653,user_list!I:I,days!G2653-1)</f>
        <v>0.64028351332699163</v>
      </c>
      <c r="E2653">
        <f>COUNTIF(user_list!G:G,A2653)</f>
        <v>1</v>
      </c>
      <c r="F2653">
        <f t="shared" si="82"/>
        <v>4</v>
      </c>
      <c r="G2653">
        <f t="shared" si="83"/>
        <v>2022</v>
      </c>
    </row>
    <row r="2654" spans="1:7" x14ac:dyDescent="0.3">
      <c r="A2654" s="52">
        <v>44657</v>
      </c>
      <c r="B2654">
        <f>SUMIFS(user_list!O:O,user_list!F:F,"&lt;="&amp;A2654,user_list!G:G,"&gt;="&amp;A2654)</f>
        <v>0.96885128826305311</v>
      </c>
      <c r="C2654">
        <f>SUMIFS(user_list!P:P,user_list!F:F,"&lt;="&amp;A2654,user_list!G:G,"&gt;="&amp;A2654)</f>
        <v>2.4535922477098948</v>
      </c>
      <c r="D2654">
        <f>SUMIFS(user_list!O:O,user_list!F:F,"&lt;="&amp;A2654,user_list!G:G,"&gt;="&amp;A2654,user_list!I:I,days!G2654)+SUMIFS(user_list!O:O,user_list!F:F,"&lt;="&amp;A2654,user_list!G:G,"&gt;="&amp;A2654,user_list!I:I,days!G2654-1)</f>
        <v>0.42767481767481774</v>
      </c>
      <c r="E2654">
        <f>COUNTIF(user_list!G:G,A2654)</f>
        <v>0</v>
      </c>
      <c r="F2654">
        <f t="shared" si="82"/>
        <v>4</v>
      </c>
      <c r="G2654">
        <f t="shared" si="83"/>
        <v>2022</v>
      </c>
    </row>
    <row r="2655" spans="1:7" x14ac:dyDescent="0.3">
      <c r="A2655" s="52">
        <v>44658</v>
      </c>
      <c r="B2655">
        <f>SUMIFS(user_list!O:O,user_list!F:F,"&lt;="&amp;A2655,user_list!G:G,"&gt;="&amp;A2655)</f>
        <v>0.96885128826305311</v>
      </c>
      <c r="C2655">
        <f>SUMIFS(user_list!P:P,user_list!F:F,"&lt;="&amp;A2655,user_list!G:G,"&gt;="&amp;A2655)</f>
        <v>2.4535922477098948</v>
      </c>
      <c r="D2655">
        <f>SUMIFS(user_list!O:O,user_list!F:F,"&lt;="&amp;A2655,user_list!G:G,"&gt;="&amp;A2655,user_list!I:I,days!G2655)+SUMIFS(user_list!O:O,user_list!F:F,"&lt;="&amp;A2655,user_list!G:G,"&gt;="&amp;A2655,user_list!I:I,days!G2655-1)</f>
        <v>0.42767481767481774</v>
      </c>
      <c r="E2655">
        <f>COUNTIF(user_list!G:G,A2655)</f>
        <v>2</v>
      </c>
      <c r="F2655">
        <f t="shared" si="82"/>
        <v>4</v>
      </c>
      <c r="G2655">
        <f t="shared" si="83"/>
        <v>2022</v>
      </c>
    </row>
    <row r="2656" spans="1:7" x14ac:dyDescent="0.3">
      <c r="A2656" s="52">
        <v>44659</v>
      </c>
      <c r="B2656">
        <f>SUMIFS(user_list!O:O,user_list!F:F,"&lt;="&amp;A2656,user_list!G:G,"&gt;="&amp;A2656)</f>
        <v>0.28420634920634924</v>
      </c>
      <c r="C2656">
        <f>SUMIFS(user_list!P:P,user_list!F:F,"&lt;="&amp;A2656,user_list!G:G,"&gt;="&amp;A2656)</f>
        <v>0.69047619047619047</v>
      </c>
      <c r="D2656">
        <f>SUMIFS(user_list!O:O,user_list!F:F,"&lt;="&amp;A2656,user_list!G:G,"&gt;="&amp;A2656,user_list!I:I,days!G2656)+SUMIFS(user_list!O:O,user_list!F:F,"&lt;="&amp;A2656,user_list!G:G,"&gt;="&amp;A2656,user_list!I:I,days!G2656-1)</f>
        <v>0.28420634920634924</v>
      </c>
      <c r="E2656">
        <f>COUNTIF(user_list!G:G,A2656)</f>
        <v>0</v>
      </c>
      <c r="F2656">
        <f t="shared" si="82"/>
        <v>4</v>
      </c>
      <c r="G2656">
        <f t="shared" si="83"/>
        <v>2022</v>
      </c>
    </row>
    <row r="2657" spans="1:7" x14ac:dyDescent="0.3">
      <c r="A2657" s="52">
        <v>44660</v>
      </c>
      <c r="B2657">
        <f>SUMIFS(user_list!O:O,user_list!F:F,"&lt;="&amp;A2657,user_list!G:G,"&gt;="&amp;A2657)</f>
        <v>0.28420634920634924</v>
      </c>
      <c r="C2657">
        <f>SUMIFS(user_list!P:P,user_list!F:F,"&lt;="&amp;A2657,user_list!G:G,"&gt;="&amp;A2657)</f>
        <v>0.69047619047619047</v>
      </c>
      <c r="D2657">
        <f>SUMIFS(user_list!O:O,user_list!F:F,"&lt;="&amp;A2657,user_list!G:G,"&gt;="&amp;A2657,user_list!I:I,days!G2657)+SUMIFS(user_list!O:O,user_list!F:F,"&lt;="&amp;A2657,user_list!G:G,"&gt;="&amp;A2657,user_list!I:I,days!G2657-1)</f>
        <v>0.28420634920634924</v>
      </c>
      <c r="E2657">
        <f>COUNTIF(user_list!G:G,A2657)</f>
        <v>0</v>
      </c>
      <c r="F2657">
        <f t="shared" si="82"/>
        <v>4</v>
      </c>
      <c r="G2657">
        <f t="shared" si="83"/>
        <v>2022</v>
      </c>
    </row>
    <row r="2658" spans="1:7" x14ac:dyDescent="0.3">
      <c r="A2658" s="52">
        <v>44661</v>
      </c>
      <c r="B2658">
        <f>SUMIFS(user_list!O:O,user_list!F:F,"&lt;="&amp;A2658,user_list!G:G,"&gt;="&amp;A2658)</f>
        <v>0.28420634920634924</v>
      </c>
      <c r="C2658">
        <f>SUMIFS(user_list!P:P,user_list!F:F,"&lt;="&amp;A2658,user_list!G:G,"&gt;="&amp;A2658)</f>
        <v>0.69047619047619047</v>
      </c>
      <c r="D2658">
        <f>SUMIFS(user_list!O:O,user_list!F:F,"&lt;="&amp;A2658,user_list!G:G,"&gt;="&amp;A2658,user_list!I:I,days!G2658)+SUMIFS(user_list!O:O,user_list!F:F,"&lt;="&amp;A2658,user_list!G:G,"&gt;="&amp;A2658,user_list!I:I,days!G2658-1)</f>
        <v>0.28420634920634924</v>
      </c>
      <c r="E2658">
        <f>COUNTIF(user_list!G:G,A2658)</f>
        <v>0</v>
      </c>
      <c r="F2658">
        <f t="shared" si="82"/>
        <v>4</v>
      </c>
      <c r="G2658">
        <f t="shared" si="83"/>
        <v>2022</v>
      </c>
    </row>
    <row r="2659" spans="1:7" x14ac:dyDescent="0.3">
      <c r="A2659" s="52">
        <v>44662</v>
      </c>
      <c r="B2659">
        <f>SUMIFS(user_list!O:O,user_list!F:F,"&lt;="&amp;A2659,user_list!G:G,"&gt;="&amp;A2659)</f>
        <v>0.54716931216931231</v>
      </c>
      <c r="C2659">
        <f>SUMIFS(user_list!P:P,user_list!F:F,"&lt;="&amp;A2659,user_list!G:G,"&gt;="&amp;A2659)</f>
        <v>1.3571428571428572</v>
      </c>
      <c r="D2659">
        <f>SUMIFS(user_list!O:O,user_list!F:F,"&lt;="&amp;A2659,user_list!G:G,"&gt;="&amp;A2659,user_list!I:I,days!G2659)+SUMIFS(user_list!O:O,user_list!F:F,"&lt;="&amp;A2659,user_list!G:G,"&gt;="&amp;A2659,user_list!I:I,days!G2659-1)</f>
        <v>0.54716931216931231</v>
      </c>
      <c r="E2659">
        <f>COUNTIF(user_list!G:G,A2659)</f>
        <v>0</v>
      </c>
      <c r="F2659">
        <f t="shared" si="82"/>
        <v>4</v>
      </c>
      <c r="G2659">
        <f t="shared" si="83"/>
        <v>2022</v>
      </c>
    </row>
    <row r="2660" spans="1:7" x14ac:dyDescent="0.3">
      <c r="A2660" s="52">
        <v>44663</v>
      </c>
      <c r="B2660">
        <f>SUMIFS(user_list!O:O,user_list!F:F,"&lt;="&amp;A2660,user_list!G:G,"&gt;="&amp;A2660)</f>
        <v>0.54716931216931231</v>
      </c>
      <c r="C2660">
        <f>SUMIFS(user_list!P:P,user_list!F:F,"&lt;="&amp;A2660,user_list!G:G,"&gt;="&amp;A2660)</f>
        <v>1.3571428571428572</v>
      </c>
      <c r="D2660">
        <f>SUMIFS(user_list!O:O,user_list!F:F,"&lt;="&amp;A2660,user_list!G:G,"&gt;="&amp;A2660,user_list!I:I,days!G2660)+SUMIFS(user_list!O:O,user_list!F:F,"&lt;="&amp;A2660,user_list!G:G,"&gt;="&amp;A2660,user_list!I:I,days!G2660-1)</f>
        <v>0.54716931216931231</v>
      </c>
      <c r="E2660">
        <f>COUNTIF(user_list!G:G,A2660)</f>
        <v>0</v>
      </c>
      <c r="F2660">
        <f t="shared" si="82"/>
        <v>4</v>
      </c>
      <c r="G2660">
        <f t="shared" si="83"/>
        <v>2022</v>
      </c>
    </row>
    <row r="2661" spans="1:7" x14ac:dyDescent="0.3">
      <c r="A2661" s="52">
        <v>44664</v>
      </c>
      <c r="B2661">
        <f>SUMIFS(user_list!O:O,user_list!F:F,"&lt;="&amp;A2661,user_list!G:G,"&gt;="&amp;A2661)</f>
        <v>0.54716931216931231</v>
      </c>
      <c r="C2661">
        <f>SUMIFS(user_list!P:P,user_list!F:F,"&lt;="&amp;A2661,user_list!G:G,"&gt;="&amp;A2661)</f>
        <v>1.3571428571428572</v>
      </c>
      <c r="D2661">
        <f>SUMIFS(user_list!O:O,user_list!F:F,"&lt;="&amp;A2661,user_list!G:G,"&gt;="&amp;A2661,user_list!I:I,days!G2661)+SUMIFS(user_list!O:O,user_list!F:F,"&lt;="&amp;A2661,user_list!G:G,"&gt;="&amp;A2661,user_list!I:I,days!G2661-1)</f>
        <v>0.54716931216931231</v>
      </c>
      <c r="E2661">
        <f>COUNTIF(user_list!G:G,A2661)</f>
        <v>0</v>
      </c>
      <c r="F2661">
        <f t="shared" si="82"/>
        <v>4</v>
      </c>
      <c r="G2661">
        <f t="shared" si="83"/>
        <v>2022</v>
      </c>
    </row>
    <row r="2662" spans="1:7" x14ac:dyDescent="0.3">
      <c r="A2662" s="52">
        <v>44665</v>
      </c>
      <c r="B2662">
        <f>SUMIFS(user_list!O:O,user_list!F:F,"&lt;="&amp;A2662,user_list!G:G,"&gt;="&amp;A2662)</f>
        <v>0.54716931216931231</v>
      </c>
      <c r="C2662">
        <f>SUMIFS(user_list!P:P,user_list!F:F,"&lt;="&amp;A2662,user_list!G:G,"&gt;="&amp;A2662)</f>
        <v>1.3571428571428572</v>
      </c>
      <c r="D2662">
        <f>SUMIFS(user_list!O:O,user_list!F:F,"&lt;="&amp;A2662,user_list!G:G,"&gt;="&amp;A2662,user_list!I:I,days!G2662)+SUMIFS(user_list!O:O,user_list!F:F,"&lt;="&amp;A2662,user_list!G:G,"&gt;="&amp;A2662,user_list!I:I,days!G2662-1)</f>
        <v>0.54716931216931231</v>
      </c>
      <c r="E2662">
        <f>COUNTIF(user_list!G:G,A2662)</f>
        <v>0</v>
      </c>
      <c r="F2662">
        <f t="shared" si="82"/>
        <v>4</v>
      </c>
      <c r="G2662">
        <f t="shared" si="83"/>
        <v>2022</v>
      </c>
    </row>
    <row r="2663" spans="1:7" x14ac:dyDescent="0.3">
      <c r="A2663" s="52">
        <v>44666</v>
      </c>
      <c r="B2663">
        <f>SUMIFS(user_list!O:O,user_list!F:F,"&lt;="&amp;A2663,user_list!G:G,"&gt;="&amp;A2663)</f>
        <v>0.54716931216931231</v>
      </c>
      <c r="C2663">
        <f>SUMIFS(user_list!P:P,user_list!F:F,"&lt;="&amp;A2663,user_list!G:G,"&gt;="&amp;A2663)</f>
        <v>1.3571428571428572</v>
      </c>
      <c r="D2663">
        <f>SUMIFS(user_list!O:O,user_list!F:F,"&lt;="&amp;A2663,user_list!G:G,"&gt;="&amp;A2663,user_list!I:I,days!G2663)+SUMIFS(user_list!O:O,user_list!F:F,"&lt;="&amp;A2663,user_list!G:G,"&gt;="&amp;A2663,user_list!I:I,days!G2663-1)</f>
        <v>0.54716931216931231</v>
      </c>
      <c r="E2663">
        <f>COUNTIF(user_list!G:G,A2663)</f>
        <v>0</v>
      </c>
      <c r="F2663">
        <f t="shared" si="82"/>
        <v>4</v>
      </c>
      <c r="G2663">
        <f t="shared" si="83"/>
        <v>2022</v>
      </c>
    </row>
    <row r="2664" spans="1:7" x14ac:dyDescent="0.3">
      <c r="A2664" s="52">
        <v>44667</v>
      </c>
      <c r="B2664">
        <f>SUMIFS(user_list!O:O,user_list!F:F,"&lt;="&amp;A2664,user_list!G:G,"&gt;="&amp;A2664)</f>
        <v>0.54716931216931231</v>
      </c>
      <c r="C2664">
        <f>SUMIFS(user_list!P:P,user_list!F:F,"&lt;="&amp;A2664,user_list!G:G,"&gt;="&amp;A2664)</f>
        <v>1.3571428571428572</v>
      </c>
      <c r="D2664">
        <f>SUMIFS(user_list!O:O,user_list!F:F,"&lt;="&amp;A2664,user_list!G:G,"&gt;="&amp;A2664,user_list!I:I,days!G2664)+SUMIFS(user_list!O:O,user_list!F:F,"&lt;="&amp;A2664,user_list!G:G,"&gt;="&amp;A2664,user_list!I:I,days!G2664-1)</f>
        <v>0.54716931216931231</v>
      </c>
      <c r="E2664">
        <f>COUNTIF(user_list!G:G,A2664)</f>
        <v>0</v>
      </c>
      <c r="F2664">
        <f t="shared" si="82"/>
        <v>4</v>
      </c>
      <c r="G2664">
        <f t="shared" si="83"/>
        <v>2022</v>
      </c>
    </row>
    <row r="2665" spans="1:7" x14ac:dyDescent="0.3">
      <c r="A2665" s="52">
        <v>44668</v>
      </c>
      <c r="B2665">
        <f>SUMIFS(user_list!O:O,user_list!F:F,"&lt;="&amp;A2665,user_list!G:G,"&gt;="&amp;A2665)</f>
        <v>0.54716931216931231</v>
      </c>
      <c r="C2665">
        <f>SUMIFS(user_list!P:P,user_list!F:F,"&lt;="&amp;A2665,user_list!G:G,"&gt;="&amp;A2665)</f>
        <v>1.3571428571428572</v>
      </c>
      <c r="D2665">
        <f>SUMIFS(user_list!O:O,user_list!F:F,"&lt;="&amp;A2665,user_list!G:G,"&gt;="&amp;A2665,user_list!I:I,days!G2665)+SUMIFS(user_list!O:O,user_list!F:F,"&lt;="&amp;A2665,user_list!G:G,"&gt;="&amp;A2665,user_list!I:I,days!G2665-1)</f>
        <v>0.54716931216931231</v>
      </c>
      <c r="E2665">
        <f>COUNTIF(user_list!G:G,A2665)</f>
        <v>0</v>
      </c>
      <c r="F2665">
        <f t="shared" si="82"/>
        <v>4</v>
      </c>
      <c r="G2665">
        <f t="shared" si="83"/>
        <v>2022</v>
      </c>
    </row>
    <row r="2666" spans="1:7" x14ac:dyDescent="0.3">
      <c r="A2666" s="52">
        <v>44669</v>
      </c>
      <c r="B2666">
        <f>SUMIFS(user_list!O:O,user_list!F:F,"&lt;="&amp;A2666,user_list!G:G,"&gt;="&amp;A2666)</f>
        <v>0.72983597883597884</v>
      </c>
      <c r="C2666">
        <f>SUMIFS(user_list!P:P,user_list!F:F,"&lt;="&amp;A2666,user_list!G:G,"&gt;="&amp;A2666)</f>
        <v>1.8371428571428572</v>
      </c>
      <c r="D2666">
        <f>SUMIFS(user_list!O:O,user_list!F:F,"&lt;="&amp;A2666,user_list!G:G,"&gt;="&amp;A2666,user_list!I:I,days!G2666)+SUMIFS(user_list!O:O,user_list!F:F,"&lt;="&amp;A2666,user_list!G:G,"&gt;="&amp;A2666,user_list!I:I,days!G2666-1)</f>
        <v>0.72983597883597884</v>
      </c>
      <c r="E2666">
        <f>COUNTIF(user_list!G:G,A2666)</f>
        <v>0</v>
      </c>
      <c r="F2666">
        <f t="shared" si="82"/>
        <v>4</v>
      </c>
      <c r="G2666">
        <f t="shared" si="83"/>
        <v>2022</v>
      </c>
    </row>
    <row r="2667" spans="1:7" x14ac:dyDescent="0.3">
      <c r="A2667" s="52">
        <v>44670</v>
      </c>
      <c r="B2667">
        <f>SUMIFS(user_list!O:O,user_list!F:F,"&lt;="&amp;A2667,user_list!G:G,"&gt;="&amp;A2667)</f>
        <v>0.72983597883597884</v>
      </c>
      <c r="C2667">
        <f>SUMIFS(user_list!P:P,user_list!F:F,"&lt;="&amp;A2667,user_list!G:G,"&gt;="&amp;A2667)</f>
        <v>1.8371428571428572</v>
      </c>
      <c r="D2667">
        <f>SUMIFS(user_list!O:O,user_list!F:F,"&lt;="&amp;A2667,user_list!G:G,"&gt;="&amp;A2667,user_list!I:I,days!G2667)+SUMIFS(user_list!O:O,user_list!F:F,"&lt;="&amp;A2667,user_list!G:G,"&gt;="&amp;A2667,user_list!I:I,days!G2667-1)</f>
        <v>0.72983597883597884</v>
      </c>
      <c r="E2667">
        <f>COUNTIF(user_list!G:G,A2667)</f>
        <v>1</v>
      </c>
      <c r="F2667">
        <f t="shared" si="82"/>
        <v>4</v>
      </c>
      <c r="G2667">
        <f t="shared" si="83"/>
        <v>2022</v>
      </c>
    </row>
    <row r="2668" spans="1:7" x14ac:dyDescent="0.3">
      <c r="A2668" s="52">
        <v>44671</v>
      </c>
      <c r="B2668">
        <f>SUMIFS(user_list!O:O,user_list!F:F,"&lt;="&amp;A2668,user_list!G:G,"&gt;="&amp;A2668)</f>
        <v>0.64840740740740743</v>
      </c>
      <c r="C2668">
        <f>SUMIFS(user_list!P:P,user_list!F:F,"&lt;="&amp;A2668,user_list!G:G,"&gt;="&amp;A2668)</f>
        <v>1.6466666666666665</v>
      </c>
      <c r="D2668">
        <f>SUMIFS(user_list!O:O,user_list!F:F,"&lt;="&amp;A2668,user_list!G:G,"&gt;="&amp;A2668,user_list!I:I,days!G2668)+SUMIFS(user_list!O:O,user_list!F:F,"&lt;="&amp;A2668,user_list!G:G,"&gt;="&amp;A2668,user_list!I:I,days!G2668-1)</f>
        <v>0.64840740740740743</v>
      </c>
      <c r="E2668">
        <f>COUNTIF(user_list!G:G,A2668)</f>
        <v>0</v>
      </c>
      <c r="F2668">
        <f t="shared" si="82"/>
        <v>4</v>
      </c>
      <c r="G2668">
        <f t="shared" si="83"/>
        <v>2022</v>
      </c>
    </row>
    <row r="2669" spans="1:7" x14ac:dyDescent="0.3">
      <c r="A2669" s="52">
        <v>44672</v>
      </c>
      <c r="B2669">
        <f>SUMIFS(user_list!O:O,user_list!F:F,"&lt;="&amp;A2669,user_list!G:G,"&gt;="&amp;A2669)</f>
        <v>0.64840740740740743</v>
      </c>
      <c r="C2669">
        <f>SUMIFS(user_list!P:P,user_list!F:F,"&lt;="&amp;A2669,user_list!G:G,"&gt;="&amp;A2669)</f>
        <v>1.6466666666666665</v>
      </c>
      <c r="D2669">
        <f>SUMIFS(user_list!O:O,user_list!F:F,"&lt;="&amp;A2669,user_list!G:G,"&gt;="&amp;A2669,user_list!I:I,days!G2669)+SUMIFS(user_list!O:O,user_list!F:F,"&lt;="&amp;A2669,user_list!G:G,"&gt;="&amp;A2669,user_list!I:I,days!G2669-1)</f>
        <v>0.64840740740740743</v>
      </c>
      <c r="E2669">
        <f>COUNTIF(user_list!G:G,A2669)</f>
        <v>0</v>
      </c>
      <c r="F2669">
        <f t="shared" si="82"/>
        <v>4</v>
      </c>
      <c r="G2669">
        <f t="shared" si="83"/>
        <v>2022</v>
      </c>
    </row>
    <row r="2670" spans="1:7" x14ac:dyDescent="0.3">
      <c r="A2670" s="52">
        <v>44673</v>
      </c>
      <c r="B2670">
        <f>SUMIFS(user_list!O:O,user_list!F:F,"&lt;="&amp;A2670,user_list!G:G,"&gt;="&amp;A2670)</f>
        <v>0.64840740740740743</v>
      </c>
      <c r="C2670">
        <f>SUMIFS(user_list!P:P,user_list!F:F,"&lt;="&amp;A2670,user_list!G:G,"&gt;="&amp;A2670)</f>
        <v>1.6466666666666665</v>
      </c>
      <c r="D2670">
        <f>SUMIFS(user_list!O:O,user_list!F:F,"&lt;="&amp;A2670,user_list!G:G,"&gt;="&amp;A2670,user_list!I:I,days!G2670)+SUMIFS(user_list!O:O,user_list!F:F,"&lt;="&amp;A2670,user_list!G:G,"&gt;="&amp;A2670,user_list!I:I,days!G2670-1)</f>
        <v>0.64840740740740743</v>
      </c>
      <c r="E2670">
        <f>COUNTIF(user_list!G:G,A2670)</f>
        <v>0</v>
      </c>
      <c r="F2670">
        <f t="shared" si="82"/>
        <v>4</v>
      </c>
      <c r="G2670">
        <f t="shared" si="83"/>
        <v>2022</v>
      </c>
    </row>
    <row r="2671" spans="1:7" x14ac:dyDescent="0.3">
      <c r="A2671" s="52">
        <v>44674</v>
      </c>
      <c r="B2671">
        <f>SUMIFS(user_list!O:O,user_list!F:F,"&lt;="&amp;A2671,user_list!G:G,"&gt;="&amp;A2671)</f>
        <v>0.64840740740740743</v>
      </c>
      <c r="C2671">
        <f>SUMIFS(user_list!P:P,user_list!F:F,"&lt;="&amp;A2671,user_list!G:G,"&gt;="&amp;A2671)</f>
        <v>1.6466666666666665</v>
      </c>
      <c r="D2671">
        <f>SUMIFS(user_list!O:O,user_list!F:F,"&lt;="&amp;A2671,user_list!G:G,"&gt;="&amp;A2671,user_list!I:I,days!G2671)+SUMIFS(user_list!O:O,user_list!F:F,"&lt;="&amp;A2671,user_list!G:G,"&gt;="&amp;A2671,user_list!I:I,days!G2671-1)</f>
        <v>0.64840740740740743</v>
      </c>
      <c r="E2671">
        <f>COUNTIF(user_list!G:G,A2671)</f>
        <v>0</v>
      </c>
      <c r="F2671">
        <f t="shared" si="82"/>
        <v>4</v>
      </c>
      <c r="G2671">
        <f t="shared" si="83"/>
        <v>2022</v>
      </c>
    </row>
    <row r="2672" spans="1:7" x14ac:dyDescent="0.3">
      <c r="A2672" s="52">
        <v>44675</v>
      </c>
      <c r="B2672">
        <f>SUMIFS(user_list!O:O,user_list!F:F,"&lt;="&amp;A2672,user_list!G:G,"&gt;="&amp;A2672)</f>
        <v>0.64840740740740743</v>
      </c>
      <c r="C2672">
        <f>SUMIFS(user_list!P:P,user_list!F:F,"&lt;="&amp;A2672,user_list!G:G,"&gt;="&amp;A2672)</f>
        <v>1.6466666666666665</v>
      </c>
      <c r="D2672">
        <f>SUMIFS(user_list!O:O,user_list!F:F,"&lt;="&amp;A2672,user_list!G:G,"&gt;="&amp;A2672,user_list!I:I,days!G2672)+SUMIFS(user_list!O:O,user_list!F:F,"&lt;="&amp;A2672,user_list!G:G,"&gt;="&amp;A2672,user_list!I:I,days!G2672-1)</f>
        <v>0.64840740740740743</v>
      </c>
      <c r="E2672">
        <f>COUNTIF(user_list!G:G,A2672)</f>
        <v>0</v>
      </c>
      <c r="F2672">
        <f t="shared" si="82"/>
        <v>4</v>
      </c>
      <c r="G2672">
        <f t="shared" si="83"/>
        <v>2022</v>
      </c>
    </row>
    <row r="2673" spans="1:7" x14ac:dyDescent="0.3">
      <c r="A2673" s="52">
        <v>44676</v>
      </c>
      <c r="B2673">
        <f>SUMIFS(user_list!O:O,user_list!F:F,"&lt;="&amp;A2673,user_list!G:G,"&gt;="&amp;A2673)</f>
        <v>0.64840740740740743</v>
      </c>
      <c r="C2673">
        <f>SUMIFS(user_list!P:P,user_list!F:F,"&lt;="&amp;A2673,user_list!G:G,"&gt;="&amp;A2673)</f>
        <v>1.6466666666666665</v>
      </c>
      <c r="D2673">
        <f>SUMIFS(user_list!O:O,user_list!F:F,"&lt;="&amp;A2673,user_list!G:G,"&gt;="&amp;A2673,user_list!I:I,days!G2673)+SUMIFS(user_list!O:O,user_list!F:F,"&lt;="&amp;A2673,user_list!G:G,"&gt;="&amp;A2673,user_list!I:I,days!G2673-1)</f>
        <v>0.64840740740740743</v>
      </c>
      <c r="E2673">
        <f>COUNTIF(user_list!G:G,A2673)</f>
        <v>0</v>
      </c>
      <c r="F2673">
        <f t="shared" si="82"/>
        <v>4</v>
      </c>
      <c r="G2673">
        <f t="shared" si="83"/>
        <v>2022</v>
      </c>
    </row>
    <row r="2674" spans="1:7" x14ac:dyDescent="0.3">
      <c r="A2674" s="52">
        <v>44677</v>
      </c>
      <c r="B2674">
        <f>SUMIFS(user_list!O:O,user_list!F:F,"&lt;="&amp;A2674,user_list!G:G,"&gt;="&amp;A2674)</f>
        <v>0.64840740740740743</v>
      </c>
      <c r="C2674">
        <f>SUMIFS(user_list!P:P,user_list!F:F,"&lt;="&amp;A2674,user_list!G:G,"&gt;="&amp;A2674)</f>
        <v>1.6466666666666665</v>
      </c>
      <c r="D2674">
        <f>SUMIFS(user_list!O:O,user_list!F:F,"&lt;="&amp;A2674,user_list!G:G,"&gt;="&amp;A2674,user_list!I:I,days!G2674)+SUMIFS(user_list!O:O,user_list!F:F,"&lt;="&amp;A2674,user_list!G:G,"&gt;="&amp;A2674,user_list!I:I,days!G2674-1)</f>
        <v>0.64840740740740743</v>
      </c>
      <c r="E2674">
        <f>COUNTIF(user_list!G:G,A2674)</f>
        <v>1</v>
      </c>
      <c r="F2674">
        <f t="shared" si="82"/>
        <v>4</v>
      </c>
      <c r="G2674">
        <f t="shared" si="83"/>
        <v>2022</v>
      </c>
    </row>
    <row r="2675" spans="1:7" x14ac:dyDescent="0.3">
      <c r="A2675" s="52">
        <v>44678</v>
      </c>
      <c r="B2675">
        <f>SUMIFS(user_list!O:O,user_list!F:F,"&lt;="&amp;A2675,user_list!G:G,"&gt;="&amp;A2675)</f>
        <v>0.4456296296296296</v>
      </c>
      <c r="C2675">
        <f>SUMIFS(user_list!P:P,user_list!F:F,"&lt;="&amp;A2675,user_list!G:G,"&gt;="&amp;A2675)</f>
        <v>1.1466666666666665</v>
      </c>
      <c r="D2675">
        <f>SUMIFS(user_list!O:O,user_list!F:F,"&lt;="&amp;A2675,user_list!G:G,"&gt;="&amp;A2675,user_list!I:I,days!G2675)+SUMIFS(user_list!O:O,user_list!F:F,"&lt;="&amp;A2675,user_list!G:G,"&gt;="&amp;A2675,user_list!I:I,days!G2675-1)</f>
        <v>0.4456296296296296</v>
      </c>
      <c r="E2675">
        <f>COUNTIF(user_list!G:G,A2675)</f>
        <v>0</v>
      </c>
      <c r="F2675">
        <f t="shared" si="82"/>
        <v>4</v>
      </c>
      <c r="G2675">
        <f t="shared" si="83"/>
        <v>2022</v>
      </c>
    </row>
    <row r="2676" spans="1:7" x14ac:dyDescent="0.3">
      <c r="A2676" s="52">
        <v>44679</v>
      </c>
      <c r="B2676">
        <f>SUMIFS(user_list!O:O,user_list!F:F,"&lt;="&amp;A2676,user_list!G:G,"&gt;="&amp;A2676)</f>
        <v>0.4456296296296296</v>
      </c>
      <c r="C2676">
        <f>SUMIFS(user_list!P:P,user_list!F:F,"&lt;="&amp;A2676,user_list!G:G,"&gt;="&amp;A2676)</f>
        <v>1.1466666666666665</v>
      </c>
      <c r="D2676">
        <f>SUMIFS(user_list!O:O,user_list!F:F,"&lt;="&amp;A2676,user_list!G:G,"&gt;="&amp;A2676,user_list!I:I,days!G2676)+SUMIFS(user_list!O:O,user_list!F:F,"&lt;="&amp;A2676,user_list!G:G,"&gt;="&amp;A2676,user_list!I:I,days!G2676-1)</f>
        <v>0.4456296296296296</v>
      </c>
      <c r="E2676">
        <f>COUNTIF(user_list!G:G,A2676)</f>
        <v>1</v>
      </c>
      <c r="F2676">
        <f t="shared" si="82"/>
        <v>4</v>
      </c>
      <c r="G2676">
        <f t="shared" si="83"/>
        <v>2022</v>
      </c>
    </row>
    <row r="2677" spans="1:7" x14ac:dyDescent="0.3">
      <c r="A2677" s="52">
        <v>44680</v>
      </c>
      <c r="B2677">
        <f>SUMIFS(user_list!O:O,user_list!F:F,"&lt;="&amp;A2677,user_list!G:G,"&gt;="&amp;A2677)</f>
        <v>0.18266666666666659</v>
      </c>
      <c r="C2677">
        <f>SUMIFS(user_list!P:P,user_list!F:F,"&lt;="&amp;A2677,user_list!G:G,"&gt;="&amp;A2677)</f>
        <v>0.48</v>
      </c>
      <c r="D2677">
        <f>SUMIFS(user_list!O:O,user_list!F:F,"&lt;="&amp;A2677,user_list!G:G,"&gt;="&amp;A2677,user_list!I:I,days!G2677)+SUMIFS(user_list!O:O,user_list!F:F,"&lt;="&amp;A2677,user_list!G:G,"&gt;="&amp;A2677,user_list!I:I,days!G2677-1)</f>
        <v>0.18266666666666659</v>
      </c>
      <c r="E2677">
        <f>COUNTIF(user_list!G:G,A2677)</f>
        <v>0</v>
      </c>
      <c r="F2677">
        <f t="shared" si="82"/>
        <v>4</v>
      </c>
      <c r="G2677">
        <f t="shared" si="83"/>
        <v>2022</v>
      </c>
    </row>
    <row r="2678" spans="1:7" x14ac:dyDescent="0.3">
      <c r="A2678" s="52">
        <v>44681</v>
      </c>
      <c r="B2678">
        <f>SUMIFS(user_list!O:O,user_list!F:F,"&lt;="&amp;A2678,user_list!G:G,"&gt;="&amp;A2678)</f>
        <v>0.18266666666666659</v>
      </c>
      <c r="C2678">
        <f>SUMIFS(user_list!P:P,user_list!F:F,"&lt;="&amp;A2678,user_list!G:G,"&gt;="&amp;A2678)</f>
        <v>0.48</v>
      </c>
      <c r="D2678">
        <f>SUMIFS(user_list!O:O,user_list!F:F,"&lt;="&amp;A2678,user_list!G:G,"&gt;="&amp;A2678,user_list!I:I,days!G2678)+SUMIFS(user_list!O:O,user_list!F:F,"&lt;="&amp;A2678,user_list!G:G,"&gt;="&amp;A2678,user_list!I:I,days!G2678-1)</f>
        <v>0.18266666666666659</v>
      </c>
      <c r="E2678">
        <f>COUNTIF(user_list!G:G,A2678)</f>
        <v>0</v>
      </c>
      <c r="F2678">
        <f t="shared" si="82"/>
        <v>4</v>
      </c>
      <c r="G2678">
        <f t="shared" si="83"/>
        <v>2022</v>
      </c>
    </row>
    <row r="2679" spans="1:7" x14ac:dyDescent="0.3">
      <c r="A2679" s="52">
        <v>44682</v>
      </c>
      <c r="B2679">
        <f>SUMIFS(user_list!O:O,user_list!F:F,"&lt;="&amp;A2679,user_list!G:G,"&gt;="&amp;A2679)</f>
        <v>0.97711111111111104</v>
      </c>
      <c r="C2679">
        <f>SUMIFS(user_list!P:P,user_list!F:F,"&lt;="&amp;A2679,user_list!G:G,"&gt;="&amp;A2679)</f>
        <v>2.48</v>
      </c>
      <c r="D2679">
        <f>SUMIFS(user_list!O:O,user_list!F:F,"&lt;="&amp;A2679,user_list!G:G,"&gt;="&amp;A2679,user_list!I:I,days!G2679)+SUMIFS(user_list!O:O,user_list!F:F,"&lt;="&amp;A2679,user_list!G:G,"&gt;="&amp;A2679,user_list!I:I,days!G2679-1)</f>
        <v>0.97711111111111104</v>
      </c>
      <c r="E2679">
        <f>COUNTIF(user_list!G:G,A2679)</f>
        <v>0</v>
      </c>
      <c r="F2679">
        <f t="shared" si="82"/>
        <v>5</v>
      </c>
      <c r="G2679">
        <f t="shared" si="83"/>
        <v>2022</v>
      </c>
    </row>
    <row r="2680" spans="1:7" x14ac:dyDescent="0.3">
      <c r="A2680" s="52">
        <v>44683</v>
      </c>
      <c r="B2680">
        <f>SUMIFS(user_list!O:O,user_list!F:F,"&lt;="&amp;A2680,user_list!G:G,"&gt;="&amp;A2680)</f>
        <v>0.97711111111111104</v>
      </c>
      <c r="C2680">
        <f>SUMIFS(user_list!P:P,user_list!F:F,"&lt;="&amp;A2680,user_list!G:G,"&gt;="&amp;A2680)</f>
        <v>2.48</v>
      </c>
      <c r="D2680">
        <f>SUMIFS(user_list!O:O,user_list!F:F,"&lt;="&amp;A2680,user_list!G:G,"&gt;="&amp;A2680,user_list!I:I,days!G2680)+SUMIFS(user_list!O:O,user_list!F:F,"&lt;="&amp;A2680,user_list!G:G,"&gt;="&amp;A2680,user_list!I:I,days!G2680-1)</f>
        <v>0.97711111111111104</v>
      </c>
      <c r="E2680">
        <f>COUNTIF(user_list!G:G,A2680)</f>
        <v>0</v>
      </c>
      <c r="F2680">
        <f t="shared" si="82"/>
        <v>5</v>
      </c>
      <c r="G2680">
        <f t="shared" si="83"/>
        <v>2022</v>
      </c>
    </row>
    <row r="2681" spans="1:7" x14ac:dyDescent="0.3">
      <c r="A2681" s="52">
        <v>44684</v>
      </c>
      <c r="B2681">
        <f>SUMIFS(user_list!O:O,user_list!F:F,"&lt;="&amp;A2681,user_list!G:G,"&gt;="&amp;A2681)</f>
        <v>0.97711111111111104</v>
      </c>
      <c r="C2681">
        <f>SUMIFS(user_list!P:P,user_list!F:F,"&lt;="&amp;A2681,user_list!G:G,"&gt;="&amp;A2681)</f>
        <v>2.48</v>
      </c>
      <c r="D2681">
        <f>SUMIFS(user_list!O:O,user_list!F:F,"&lt;="&amp;A2681,user_list!G:G,"&gt;="&amp;A2681,user_list!I:I,days!G2681)+SUMIFS(user_list!O:O,user_list!F:F,"&lt;="&amp;A2681,user_list!G:G,"&gt;="&amp;A2681,user_list!I:I,days!G2681-1)</f>
        <v>0.97711111111111104</v>
      </c>
      <c r="E2681">
        <f>COUNTIF(user_list!G:G,A2681)</f>
        <v>0</v>
      </c>
      <c r="F2681">
        <f t="shared" si="82"/>
        <v>5</v>
      </c>
      <c r="G2681">
        <f t="shared" si="83"/>
        <v>2022</v>
      </c>
    </row>
    <row r="2682" spans="1:7" x14ac:dyDescent="0.3">
      <c r="A2682" s="52">
        <v>44685</v>
      </c>
      <c r="B2682">
        <f>SUMIFS(user_list!O:O,user_list!F:F,"&lt;="&amp;A2682,user_list!G:G,"&gt;="&amp;A2682)</f>
        <v>0.97711111111111104</v>
      </c>
      <c r="C2682">
        <f>SUMIFS(user_list!P:P,user_list!F:F,"&lt;="&amp;A2682,user_list!G:G,"&gt;="&amp;A2682)</f>
        <v>2.48</v>
      </c>
      <c r="D2682">
        <f>SUMIFS(user_list!O:O,user_list!F:F,"&lt;="&amp;A2682,user_list!G:G,"&gt;="&amp;A2682,user_list!I:I,days!G2682)+SUMIFS(user_list!O:O,user_list!F:F,"&lt;="&amp;A2682,user_list!G:G,"&gt;="&amp;A2682,user_list!I:I,days!G2682-1)</f>
        <v>0.97711111111111104</v>
      </c>
      <c r="E2682">
        <f>COUNTIF(user_list!G:G,A2682)</f>
        <v>0</v>
      </c>
      <c r="F2682">
        <f t="shared" si="82"/>
        <v>5</v>
      </c>
      <c r="G2682">
        <f t="shared" si="83"/>
        <v>2022</v>
      </c>
    </row>
    <row r="2683" spans="1:7" x14ac:dyDescent="0.3">
      <c r="A2683" s="52">
        <v>44686</v>
      </c>
      <c r="B2683">
        <f>SUMIFS(user_list!O:O,user_list!F:F,"&lt;="&amp;A2683,user_list!G:G,"&gt;="&amp;A2683)</f>
        <v>0.97711111111111104</v>
      </c>
      <c r="C2683">
        <f>SUMIFS(user_list!P:P,user_list!F:F,"&lt;="&amp;A2683,user_list!G:G,"&gt;="&amp;A2683)</f>
        <v>2.48</v>
      </c>
      <c r="D2683">
        <f>SUMIFS(user_list!O:O,user_list!F:F,"&lt;="&amp;A2683,user_list!G:G,"&gt;="&amp;A2683,user_list!I:I,days!G2683)+SUMIFS(user_list!O:O,user_list!F:F,"&lt;="&amp;A2683,user_list!G:G,"&gt;="&amp;A2683,user_list!I:I,days!G2683-1)</f>
        <v>0.97711111111111104</v>
      </c>
      <c r="E2683">
        <f>COUNTIF(user_list!G:G,A2683)</f>
        <v>0</v>
      </c>
      <c r="F2683">
        <f t="shared" si="82"/>
        <v>5</v>
      </c>
      <c r="G2683">
        <f t="shared" si="83"/>
        <v>2022</v>
      </c>
    </row>
    <row r="2684" spans="1:7" x14ac:dyDescent="0.3">
      <c r="A2684" s="52">
        <v>44687</v>
      </c>
      <c r="B2684">
        <f>SUMIFS(user_list!O:O,user_list!F:F,"&lt;="&amp;A2684,user_list!G:G,"&gt;="&amp;A2684)</f>
        <v>2.5546805555555552</v>
      </c>
      <c r="C2684">
        <f>SUMIFS(user_list!P:P,user_list!F:F,"&lt;="&amp;A2684,user_list!G:G,"&gt;="&amp;A2684)</f>
        <v>6.48</v>
      </c>
      <c r="D2684">
        <f>SUMIFS(user_list!O:O,user_list!F:F,"&lt;="&amp;A2684,user_list!G:G,"&gt;="&amp;A2684,user_list!I:I,days!G2684)+SUMIFS(user_list!O:O,user_list!F:F,"&lt;="&amp;A2684,user_list!G:G,"&gt;="&amp;A2684,user_list!I:I,days!G2684-1)</f>
        <v>2.5546805555555552</v>
      </c>
      <c r="E2684">
        <f>COUNTIF(user_list!G:G,A2684)</f>
        <v>1</v>
      </c>
      <c r="F2684">
        <f t="shared" si="82"/>
        <v>5</v>
      </c>
      <c r="G2684">
        <f t="shared" si="83"/>
        <v>2022</v>
      </c>
    </row>
    <row r="2685" spans="1:7" x14ac:dyDescent="0.3">
      <c r="A2685" s="52">
        <v>44688</v>
      </c>
      <c r="B2685">
        <f>SUMIFS(user_list!O:O,user_list!F:F,"&lt;="&amp;A2685,user_list!G:G,"&gt;="&amp;A2685)</f>
        <v>2.9444027777777775</v>
      </c>
      <c r="C2685">
        <f>SUMIFS(user_list!P:P,user_list!F:F,"&lt;="&amp;A2685,user_list!G:G,"&gt;="&amp;A2685)</f>
        <v>5.48</v>
      </c>
      <c r="D2685">
        <f>SUMIFS(user_list!O:O,user_list!F:F,"&lt;="&amp;A2685,user_list!G:G,"&gt;="&amp;A2685,user_list!I:I,days!G2685)+SUMIFS(user_list!O:O,user_list!F:F,"&lt;="&amp;A2685,user_list!G:G,"&gt;="&amp;A2685,user_list!I:I,days!G2685-1)</f>
        <v>1.7602361111111107</v>
      </c>
      <c r="E2685">
        <f>COUNTIF(user_list!G:G,A2685)</f>
        <v>1</v>
      </c>
      <c r="F2685">
        <f t="shared" si="82"/>
        <v>5</v>
      </c>
      <c r="G2685">
        <f t="shared" si="83"/>
        <v>2022</v>
      </c>
    </row>
    <row r="2686" spans="1:7" x14ac:dyDescent="0.3">
      <c r="A2686" s="52">
        <v>44689</v>
      </c>
      <c r="B2686">
        <f>SUMIFS(user_list!O:O,user_list!F:F,"&lt;="&amp;A2686,user_list!G:G,"&gt;="&amp;A2686)</f>
        <v>1.7602361111111107</v>
      </c>
      <c r="C2686">
        <f>SUMIFS(user_list!P:P,user_list!F:F,"&lt;="&amp;A2686,user_list!G:G,"&gt;="&amp;A2686)</f>
        <v>4.4800000000000004</v>
      </c>
      <c r="D2686">
        <f>SUMIFS(user_list!O:O,user_list!F:F,"&lt;="&amp;A2686,user_list!G:G,"&gt;="&amp;A2686,user_list!I:I,days!G2686)+SUMIFS(user_list!O:O,user_list!F:F,"&lt;="&amp;A2686,user_list!G:G,"&gt;="&amp;A2686,user_list!I:I,days!G2686-1)</f>
        <v>1.7602361111111107</v>
      </c>
      <c r="E2686">
        <f>COUNTIF(user_list!G:G,A2686)</f>
        <v>0</v>
      </c>
      <c r="F2686">
        <f t="shared" si="82"/>
        <v>5</v>
      </c>
      <c r="G2686">
        <f t="shared" si="83"/>
        <v>2022</v>
      </c>
    </row>
    <row r="2687" spans="1:7" x14ac:dyDescent="0.3">
      <c r="A2687" s="52">
        <v>44690</v>
      </c>
      <c r="B2687">
        <f>SUMIFS(user_list!O:O,user_list!F:F,"&lt;="&amp;A2687,user_list!G:G,"&gt;="&amp;A2687)</f>
        <v>1.7602361111111107</v>
      </c>
      <c r="C2687">
        <f>SUMIFS(user_list!P:P,user_list!F:F,"&lt;="&amp;A2687,user_list!G:G,"&gt;="&amp;A2687)</f>
        <v>4.4800000000000004</v>
      </c>
      <c r="D2687">
        <f>SUMIFS(user_list!O:O,user_list!F:F,"&lt;="&amp;A2687,user_list!G:G,"&gt;="&amp;A2687,user_list!I:I,days!G2687)+SUMIFS(user_list!O:O,user_list!F:F,"&lt;="&amp;A2687,user_list!G:G,"&gt;="&amp;A2687,user_list!I:I,days!G2687-1)</f>
        <v>1.7602361111111107</v>
      </c>
      <c r="E2687">
        <f>COUNTIF(user_list!G:G,A2687)</f>
        <v>1</v>
      </c>
      <c r="F2687">
        <f t="shared" si="82"/>
        <v>5</v>
      </c>
      <c r="G2687">
        <f t="shared" si="83"/>
        <v>2022</v>
      </c>
    </row>
    <row r="2688" spans="1:7" x14ac:dyDescent="0.3">
      <c r="A2688" s="52">
        <v>44691</v>
      </c>
      <c r="B2688">
        <f>SUMIFS(user_list!O:O,user_list!F:F,"&lt;="&amp;A2688,user_list!G:G,"&gt;="&amp;A2688)</f>
        <v>0.47829166666666662</v>
      </c>
      <c r="C2688">
        <f>SUMIFS(user_list!P:P,user_list!F:F,"&lt;="&amp;A2688,user_list!G:G,"&gt;="&amp;A2688)</f>
        <v>1.23</v>
      </c>
      <c r="D2688">
        <f>SUMIFS(user_list!O:O,user_list!F:F,"&lt;="&amp;A2688,user_list!G:G,"&gt;="&amp;A2688,user_list!I:I,days!G2688)+SUMIFS(user_list!O:O,user_list!F:F,"&lt;="&amp;A2688,user_list!G:G,"&gt;="&amp;A2688,user_list!I:I,days!G2688-1)</f>
        <v>0.47829166666666662</v>
      </c>
      <c r="E2688">
        <f>COUNTIF(user_list!G:G,A2688)</f>
        <v>0</v>
      </c>
      <c r="F2688">
        <f t="shared" si="82"/>
        <v>5</v>
      </c>
      <c r="G2688">
        <f t="shared" si="83"/>
        <v>2022</v>
      </c>
    </row>
    <row r="2689" spans="1:7" x14ac:dyDescent="0.3">
      <c r="A2689" s="52">
        <v>44692</v>
      </c>
      <c r="B2689">
        <f>SUMIFS(user_list!O:O,user_list!F:F,"&lt;="&amp;A2689,user_list!G:G,"&gt;="&amp;A2689)</f>
        <v>0.47829166666666662</v>
      </c>
      <c r="C2689">
        <f>SUMIFS(user_list!P:P,user_list!F:F,"&lt;="&amp;A2689,user_list!G:G,"&gt;="&amp;A2689)</f>
        <v>1.23</v>
      </c>
      <c r="D2689">
        <f>SUMIFS(user_list!O:O,user_list!F:F,"&lt;="&amp;A2689,user_list!G:G,"&gt;="&amp;A2689,user_list!I:I,days!G2689)+SUMIFS(user_list!O:O,user_list!F:F,"&lt;="&amp;A2689,user_list!G:G,"&gt;="&amp;A2689,user_list!I:I,days!G2689-1)</f>
        <v>0.47829166666666662</v>
      </c>
      <c r="E2689">
        <f>COUNTIF(user_list!G:G,A2689)</f>
        <v>0</v>
      </c>
      <c r="F2689">
        <f t="shared" si="82"/>
        <v>5</v>
      </c>
      <c r="G2689">
        <f t="shared" si="83"/>
        <v>2022</v>
      </c>
    </row>
    <row r="2690" spans="1:7" x14ac:dyDescent="0.3">
      <c r="A2690" s="52">
        <v>44693</v>
      </c>
      <c r="B2690">
        <f>SUMIFS(user_list!O:O,user_list!F:F,"&lt;="&amp;A2690,user_list!G:G,"&gt;="&amp;A2690)</f>
        <v>1.2671805555555555</v>
      </c>
      <c r="C2690">
        <f>SUMIFS(user_list!P:P,user_list!F:F,"&lt;="&amp;A2690,user_list!G:G,"&gt;="&amp;A2690)</f>
        <v>3.23</v>
      </c>
      <c r="D2690">
        <f>SUMIFS(user_list!O:O,user_list!F:F,"&lt;="&amp;A2690,user_list!G:G,"&gt;="&amp;A2690,user_list!I:I,days!G2690)+SUMIFS(user_list!O:O,user_list!F:F,"&lt;="&amp;A2690,user_list!G:G,"&gt;="&amp;A2690,user_list!I:I,days!G2690-1)</f>
        <v>0.47829166666666662</v>
      </c>
      <c r="E2690">
        <f>COUNTIF(user_list!G:G,A2690)</f>
        <v>1</v>
      </c>
      <c r="F2690">
        <f t="shared" ref="F2690:F2753" si="84">MONTH(A2690)</f>
        <v>5</v>
      </c>
      <c r="G2690">
        <f t="shared" ref="G2690:G2753" si="85">YEAR(A2690)</f>
        <v>2022</v>
      </c>
    </row>
    <row r="2691" spans="1:7" x14ac:dyDescent="0.3">
      <c r="A2691" s="52">
        <v>44694</v>
      </c>
      <c r="B2691">
        <f>SUMIFS(user_list!O:O,user_list!F:F,"&lt;="&amp;A2691,user_list!G:G,"&gt;="&amp;A2691)</f>
        <v>1.084513888888889</v>
      </c>
      <c r="C2691">
        <f>SUMIFS(user_list!P:P,user_list!F:F,"&lt;="&amp;A2691,user_list!G:G,"&gt;="&amp;A2691)</f>
        <v>2.75</v>
      </c>
      <c r="D2691">
        <f>SUMIFS(user_list!O:O,user_list!F:F,"&lt;="&amp;A2691,user_list!G:G,"&gt;="&amp;A2691,user_list!I:I,days!G2691)+SUMIFS(user_list!O:O,user_list!F:F,"&lt;="&amp;A2691,user_list!G:G,"&gt;="&amp;A2691,user_list!I:I,days!G2691-1)</f>
        <v>0.29562500000000003</v>
      </c>
      <c r="E2691">
        <f>COUNTIF(user_list!G:G,A2691)</f>
        <v>0</v>
      </c>
      <c r="F2691">
        <f t="shared" si="84"/>
        <v>5</v>
      </c>
      <c r="G2691">
        <f t="shared" si="85"/>
        <v>2022</v>
      </c>
    </row>
    <row r="2692" spans="1:7" x14ac:dyDescent="0.3">
      <c r="A2692" s="52">
        <v>44695</v>
      </c>
      <c r="B2692">
        <f>SUMIFS(user_list!O:O,user_list!F:F,"&lt;="&amp;A2692,user_list!G:G,"&gt;="&amp;A2692)</f>
        <v>1.084513888888889</v>
      </c>
      <c r="C2692">
        <f>SUMIFS(user_list!P:P,user_list!F:F,"&lt;="&amp;A2692,user_list!G:G,"&gt;="&amp;A2692)</f>
        <v>2.75</v>
      </c>
      <c r="D2692">
        <f>SUMIFS(user_list!O:O,user_list!F:F,"&lt;="&amp;A2692,user_list!G:G,"&gt;="&amp;A2692,user_list!I:I,days!G2692)+SUMIFS(user_list!O:O,user_list!F:F,"&lt;="&amp;A2692,user_list!G:G,"&gt;="&amp;A2692,user_list!I:I,days!G2692-1)</f>
        <v>0.29562500000000003</v>
      </c>
      <c r="E2692">
        <f>COUNTIF(user_list!G:G,A2692)</f>
        <v>0</v>
      </c>
      <c r="F2692">
        <f t="shared" si="84"/>
        <v>5</v>
      </c>
      <c r="G2692">
        <f t="shared" si="85"/>
        <v>2022</v>
      </c>
    </row>
    <row r="2693" spans="1:7" x14ac:dyDescent="0.3">
      <c r="A2693" s="52">
        <v>44696</v>
      </c>
      <c r="B2693">
        <f>SUMIFS(user_list!O:O,user_list!F:F,"&lt;="&amp;A2693,user_list!G:G,"&gt;="&amp;A2693)</f>
        <v>1.084513888888889</v>
      </c>
      <c r="C2693">
        <f>SUMIFS(user_list!P:P,user_list!F:F,"&lt;="&amp;A2693,user_list!G:G,"&gt;="&amp;A2693)</f>
        <v>2.75</v>
      </c>
      <c r="D2693">
        <f>SUMIFS(user_list!O:O,user_list!F:F,"&lt;="&amp;A2693,user_list!G:G,"&gt;="&amp;A2693,user_list!I:I,days!G2693)+SUMIFS(user_list!O:O,user_list!F:F,"&lt;="&amp;A2693,user_list!G:G,"&gt;="&amp;A2693,user_list!I:I,days!G2693-1)</f>
        <v>0.29562500000000003</v>
      </c>
      <c r="E2693">
        <f>COUNTIF(user_list!G:G,A2693)</f>
        <v>0</v>
      </c>
      <c r="F2693">
        <f t="shared" si="84"/>
        <v>5</v>
      </c>
      <c r="G2693">
        <f t="shared" si="85"/>
        <v>2022</v>
      </c>
    </row>
    <row r="2694" spans="1:7" x14ac:dyDescent="0.3">
      <c r="A2694" s="52">
        <v>44697</v>
      </c>
      <c r="B2694">
        <f>SUMIFS(user_list!O:O,user_list!F:F,"&lt;="&amp;A2694,user_list!G:G,"&gt;="&amp;A2694)</f>
        <v>1.084513888888889</v>
      </c>
      <c r="C2694">
        <f>SUMIFS(user_list!P:P,user_list!F:F,"&lt;="&amp;A2694,user_list!G:G,"&gt;="&amp;A2694)</f>
        <v>2.75</v>
      </c>
      <c r="D2694">
        <f>SUMIFS(user_list!O:O,user_list!F:F,"&lt;="&amp;A2694,user_list!G:G,"&gt;="&amp;A2694,user_list!I:I,days!G2694)+SUMIFS(user_list!O:O,user_list!F:F,"&lt;="&amp;A2694,user_list!G:G,"&gt;="&amp;A2694,user_list!I:I,days!G2694-1)</f>
        <v>0.29562500000000003</v>
      </c>
      <c r="E2694">
        <f>COUNTIF(user_list!G:G,A2694)</f>
        <v>0</v>
      </c>
      <c r="F2694">
        <f t="shared" si="84"/>
        <v>5</v>
      </c>
      <c r="G2694">
        <f t="shared" si="85"/>
        <v>2022</v>
      </c>
    </row>
    <row r="2695" spans="1:7" x14ac:dyDescent="0.3">
      <c r="A2695" s="52">
        <v>44698</v>
      </c>
      <c r="B2695">
        <f>SUMIFS(user_list!O:O,user_list!F:F,"&lt;="&amp;A2695,user_list!G:G,"&gt;="&amp;A2695)</f>
        <v>1.6104398148148149</v>
      </c>
      <c r="C2695">
        <f>SUMIFS(user_list!P:P,user_list!F:F,"&lt;="&amp;A2695,user_list!G:G,"&gt;="&amp;A2695)</f>
        <v>4.083333333333333</v>
      </c>
      <c r="D2695">
        <f>SUMIFS(user_list!O:O,user_list!F:F,"&lt;="&amp;A2695,user_list!G:G,"&gt;="&amp;A2695,user_list!I:I,days!G2695)+SUMIFS(user_list!O:O,user_list!F:F,"&lt;="&amp;A2695,user_list!G:G,"&gt;="&amp;A2695,user_list!I:I,days!G2695-1)</f>
        <v>0.82155092592592593</v>
      </c>
      <c r="E2695">
        <f>COUNTIF(user_list!G:G,A2695)</f>
        <v>1</v>
      </c>
      <c r="F2695">
        <f t="shared" si="84"/>
        <v>5</v>
      </c>
      <c r="G2695">
        <f t="shared" si="85"/>
        <v>2022</v>
      </c>
    </row>
    <row r="2696" spans="1:7" x14ac:dyDescent="0.3">
      <c r="A2696" s="52">
        <v>44699</v>
      </c>
      <c r="B2696">
        <f>SUMIFS(user_list!O:O,user_list!F:F,"&lt;="&amp;A2696,user_list!G:G,"&gt;="&amp;A2696)</f>
        <v>2.3993287037037039</v>
      </c>
      <c r="C2696">
        <f>SUMIFS(user_list!P:P,user_list!F:F,"&lt;="&amp;A2696,user_list!G:G,"&gt;="&amp;A2696)</f>
        <v>6.083333333333333</v>
      </c>
      <c r="D2696">
        <f>SUMIFS(user_list!O:O,user_list!F:F,"&lt;="&amp;A2696,user_list!G:G,"&gt;="&amp;A2696,user_list!I:I,days!G2696)+SUMIFS(user_list!O:O,user_list!F:F,"&lt;="&amp;A2696,user_list!G:G,"&gt;="&amp;A2696,user_list!I:I,days!G2696-1)</f>
        <v>2.3993287037037039</v>
      </c>
      <c r="E2696">
        <f>COUNTIF(user_list!G:G,A2696)</f>
        <v>0</v>
      </c>
      <c r="F2696">
        <f t="shared" si="84"/>
        <v>5</v>
      </c>
      <c r="G2696">
        <f t="shared" si="85"/>
        <v>2022</v>
      </c>
    </row>
    <row r="2697" spans="1:7" x14ac:dyDescent="0.3">
      <c r="A2697" s="52">
        <v>44700</v>
      </c>
      <c r="B2697">
        <f>SUMIFS(user_list!O:O,user_list!F:F,"&lt;="&amp;A2697,user_list!G:G,"&gt;="&amp;A2697)</f>
        <v>2.3993287037037039</v>
      </c>
      <c r="C2697">
        <f>SUMIFS(user_list!P:P,user_list!F:F,"&lt;="&amp;A2697,user_list!G:G,"&gt;="&amp;A2697)</f>
        <v>6.083333333333333</v>
      </c>
      <c r="D2697">
        <f>SUMIFS(user_list!O:O,user_list!F:F,"&lt;="&amp;A2697,user_list!G:G,"&gt;="&amp;A2697,user_list!I:I,days!G2697)+SUMIFS(user_list!O:O,user_list!F:F,"&lt;="&amp;A2697,user_list!G:G,"&gt;="&amp;A2697,user_list!I:I,days!G2697-1)</f>
        <v>2.3993287037037039</v>
      </c>
      <c r="E2697">
        <f>COUNTIF(user_list!G:G,A2697)</f>
        <v>0</v>
      </c>
      <c r="F2697">
        <f t="shared" si="84"/>
        <v>5</v>
      </c>
      <c r="G2697">
        <f t="shared" si="85"/>
        <v>2022</v>
      </c>
    </row>
    <row r="2698" spans="1:7" x14ac:dyDescent="0.3">
      <c r="A2698" s="52">
        <v>44701</v>
      </c>
      <c r="B2698">
        <f>SUMIFS(user_list!O:O,user_list!F:F,"&lt;="&amp;A2698,user_list!G:G,"&gt;="&amp;A2698)</f>
        <v>2.3993287037037039</v>
      </c>
      <c r="C2698">
        <f>SUMIFS(user_list!P:P,user_list!F:F,"&lt;="&amp;A2698,user_list!G:G,"&gt;="&amp;A2698)</f>
        <v>6.083333333333333</v>
      </c>
      <c r="D2698">
        <f>SUMIFS(user_list!O:O,user_list!F:F,"&lt;="&amp;A2698,user_list!G:G,"&gt;="&amp;A2698,user_list!I:I,days!G2698)+SUMIFS(user_list!O:O,user_list!F:F,"&lt;="&amp;A2698,user_list!G:G,"&gt;="&amp;A2698,user_list!I:I,days!G2698-1)</f>
        <v>2.3993287037037039</v>
      </c>
      <c r="E2698">
        <f>COUNTIF(user_list!G:G,A2698)</f>
        <v>1</v>
      </c>
      <c r="F2698">
        <f t="shared" si="84"/>
        <v>5</v>
      </c>
      <c r="G2698">
        <f t="shared" si="85"/>
        <v>2022</v>
      </c>
    </row>
    <row r="2699" spans="1:7" x14ac:dyDescent="0.3">
      <c r="A2699" s="52">
        <v>44702</v>
      </c>
      <c r="B2699">
        <f>SUMIFS(user_list!O:O,user_list!F:F,"&lt;="&amp;A2699,user_list!G:G,"&gt;="&amp;A2699)</f>
        <v>0.82155092592592593</v>
      </c>
      <c r="C2699">
        <f>SUMIFS(user_list!P:P,user_list!F:F,"&lt;="&amp;A2699,user_list!G:G,"&gt;="&amp;A2699)</f>
        <v>2.083333333333333</v>
      </c>
      <c r="D2699">
        <f>SUMIFS(user_list!O:O,user_list!F:F,"&lt;="&amp;A2699,user_list!G:G,"&gt;="&amp;A2699,user_list!I:I,days!G2699)+SUMIFS(user_list!O:O,user_list!F:F,"&lt;="&amp;A2699,user_list!G:G,"&gt;="&amp;A2699,user_list!I:I,days!G2699-1)</f>
        <v>0.82155092592592593</v>
      </c>
      <c r="E2699">
        <f>COUNTIF(user_list!G:G,A2699)</f>
        <v>1</v>
      </c>
      <c r="F2699">
        <f t="shared" si="84"/>
        <v>5</v>
      </c>
      <c r="G2699">
        <f t="shared" si="85"/>
        <v>2022</v>
      </c>
    </row>
    <row r="2700" spans="1:7" x14ac:dyDescent="0.3">
      <c r="A2700" s="52">
        <v>44703</v>
      </c>
      <c r="B2700">
        <f>SUMIFS(user_list!O:O,user_list!F:F,"&lt;="&amp;A2700,user_list!G:G,"&gt;="&amp;A2700)</f>
        <v>2.909259259259259</v>
      </c>
      <c r="C2700">
        <f>SUMIFS(user_list!P:P,user_list!F:F,"&lt;="&amp;A2700,user_list!G:G,"&gt;="&amp;A2700)</f>
        <v>7.333333333333333</v>
      </c>
      <c r="D2700">
        <f>SUMIFS(user_list!O:O,user_list!F:F,"&lt;="&amp;A2700,user_list!G:G,"&gt;="&amp;A2700,user_list!I:I,days!G2700)+SUMIFS(user_list!O:O,user_list!F:F,"&lt;="&amp;A2700,user_list!G:G,"&gt;="&amp;A2700,user_list!I:I,days!G2700-1)</f>
        <v>2.909259259259259</v>
      </c>
      <c r="E2700">
        <f>COUNTIF(user_list!G:G,A2700)</f>
        <v>0</v>
      </c>
      <c r="F2700">
        <f t="shared" si="84"/>
        <v>5</v>
      </c>
      <c r="G2700">
        <f t="shared" si="85"/>
        <v>2022</v>
      </c>
    </row>
    <row r="2701" spans="1:7" x14ac:dyDescent="0.3">
      <c r="A2701" s="52">
        <v>44704</v>
      </c>
      <c r="B2701">
        <f>SUMIFS(user_list!O:O,user_list!F:F,"&lt;="&amp;A2701,user_list!G:G,"&gt;="&amp;A2701)</f>
        <v>3.8625925925925921</v>
      </c>
      <c r="C2701">
        <f>SUMIFS(user_list!P:P,user_list!F:F,"&lt;="&amp;A2701,user_list!G:G,"&gt;="&amp;A2701)</f>
        <v>9.7333333333333325</v>
      </c>
      <c r="D2701">
        <f>SUMIFS(user_list!O:O,user_list!F:F,"&lt;="&amp;A2701,user_list!G:G,"&gt;="&amp;A2701,user_list!I:I,days!G2701)+SUMIFS(user_list!O:O,user_list!F:F,"&lt;="&amp;A2701,user_list!G:G,"&gt;="&amp;A2701,user_list!I:I,days!G2701-1)</f>
        <v>3.8625925925925921</v>
      </c>
      <c r="E2701">
        <f>COUNTIF(user_list!G:G,A2701)</f>
        <v>1</v>
      </c>
      <c r="F2701">
        <f t="shared" si="84"/>
        <v>5</v>
      </c>
      <c r="G2701">
        <f t="shared" si="85"/>
        <v>2022</v>
      </c>
    </row>
    <row r="2702" spans="1:7" x14ac:dyDescent="0.3">
      <c r="A2702" s="52">
        <v>44705</v>
      </c>
      <c r="B2702">
        <f>SUMIFS(user_list!O:O,user_list!F:F,"&lt;="&amp;A2702,user_list!G:G,"&gt;="&amp;A2702)</f>
        <v>1.4792592592592593</v>
      </c>
      <c r="C2702">
        <f>SUMIFS(user_list!P:P,user_list!F:F,"&lt;="&amp;A2702,user_list!G:G,"&gt;="&amp;A2702)</f>
        <v>3.7333333333333329</v>
      </c>
      <c r="D2702">
        <f>SUMIFS(user_list!O:O,user_list!F:F,"&lt;="&amp;A2702,user_list!G:G,"&gt;="&amp;A2702,user_list!I:I,days!G2702)+SUMIFS(user_list!O:O,user_list!F:F,"&lt;="&amp;A2702,user_list!G:G,"&gt;="&amp;A2702,user_list!I:I,days!G2702-1)</f>
        <v>1.4792592592592593</v>
      </c>
      <c r="E2702">
        <f>COUNTIF(user_list!G:G,A2702)</f>
        <v>0</v>
      </c>
      <c r="F2702">
        <f t="shared" si="84"/>
        <v>5</v>
      </c>
      <c r="G2702">
        <f t="shared" si="85"/>
        <v>2022</v>
      </c>
    </row>
    <row r="2703" spans="1:7" x14ac:dyDescent="0.3">
      <c r="A2703" s="52">
        <v>44706</v>
      </c>
      <c r="B2703">
        <f>SUMIFS(user_list!O:O,user_list!F:F,"&lt;="&amp;A2703,user_list!G:G,"&gt;="&amp;A2703)</f>
        <v>1.5914506172839507</v>
      </c>
      <c r="C2703">
        <f>SUMIFS(user_list!P:P,user_list!F:F,"&lt;="&amp;A2703,user_list!G:G,"&gt;="&amp;A2703)</f>
        <v>4.0111111111111111</v>
      </c>
      <c r="D2703">
        <f>SUMIFS(user_list!O:O,user_list!F:F,"&lt;="&amp;A2703,user_list!G:G,"&gt;="&amp;A2703,user_list!I:I,days!G2703)+SUMIFS(user_list!O:O,user_list!F:F,"&lt;="&amp;A2703,user_list!G:G,"&gt;="&amp;A2703,user_list!I:I,days!G2703-1)</f>
        <v>1.5914506172839507</v>
      </c>
      <c r="E2703">
        <f>COUNTIF(user_list!G:G,A2703)</f>
        <v>1</v>
      </c>
      <c r="F2703">
        <f t="shared" si="84"/>
        <v>5</v>
      </c>
      <c r="G2703">
        <f t="shared" si="85"/>
        <v>2022</v>
      </c>
    </row>
    <row r="2704" spans="1:7" x14ac:dyDescent="0.3">
      <c r="A2704" s="52">
        <v>44707</v>
      </c>
      <c r="B2704">
        <f>SUMIFS(user_list!O:O,user_list!F:F,"&lt;="&amp;A2704,user_list!G:G,"&gt;="&amp;A2704)</f>
        <v>2.6255246913580246</v>
      </c>
      <c r="C2704">
        <f>SUMIFS(user_list!P:P,user_list!F:F,"&lt;="&amp;A2704,user_list!G:G,"&gt;="&amp;A2704)</f>
        <v>6.6777777777777771</v>
      </c>
      <c r="D2704">
        <f>SUMIFS(user_list!O:O,user_list!F:F,"&lt;="&amp;A2704,user_list!G:G,"&gt;="&amp;A2704,user_list!I:I,days!G2704)+SUMIFS(user_list!O:O,user_list!F:F,"&lt;="&amp;A2704,user_list!G:G,"&gt;="&amp;A2704,user_list!I:I,days!G2704-1)</f>
        <v>2.6255246913580246</v>
      </c>
      <c r="E2704">
        <f>COUNTIF(user_list!G:G,A2704)</f>
        <v>0</v>
      </c>
      <c r="F2704">
        <f t="shared" si="84"/>
        <v>5</v>
      </c>
      <c r="G2704">
        <f t="shared" si="85"/>
        <v>2022</v>
      </c>
    </row>
    <row r="2705" spans="1:7" x14ac:dyDescent="0.3">
      <c r="A2705" s="52">
        <v>44708</v>
      </c>
      <c r="B2705">
        <f>SUMIFS(user_list!O:O,user_list!F:F,"&lt;="&amp;A2705,user_list!G:G,"&gt;="&amp;A2705)</f>
        <v>2.6255246913580246</v>
      </c>
      <c r="C2705">
        <f>SUMIFS(user_list!P:P,user_list!F:F,"&lt;="&amp;A2705,user_list!G:G,"&gt;="&amp;A2705)</f>
        <v>6.6777777777777771</v>
      </c>
      <c r="D2705">
        <f>SUMIFS(user_list!O:O,user_list!F:F,"&lt;="&amp;A2705,user_list!G:G,"&gt;="&amp;A2705,user_list!I:I,days!G2705)+SUMIFS(user_list!O:O,user_list!F:F,"&lt;="&amp;A2705,user_list!G:G,"&gt;="&amp;A2705,user_list!I:I,days!G2705-1)</f>
        <v>2.6255246913580246</v>
      </c>
      <c r="E2705">
        <f>COUNTIF(user_list!G:G,A2705)</f>
        <v>1</v>
      </c>
      <c r="F2705">
        <f t="shared" si="84"/>
        <v>5</v>
      </c>
      <c r="G2705">
        <f t="shared" si="85"/>
        <v>2022</v>
      </c>
    </row>
    <row r="2706" spans="1:7" x14ac:dyDescent="0.3">
      <c r="A2706" s="52">
        <v>44709</v>
      </c>
      <c r="B2706">
        <f>SUMIFS(user_list!O:O,user_list!F:F,"&lt;="&amp;A2706,user_list!G:G,"&gt;="&amp;A2706)</f>
        <v>1.965895061728395</v>
      </c>
      <c r="C2706">
        <f>SUMIFS(user_list!P:P,user_list!F:F,"&lt;="&amp;A2706,user_list!G:G,"&gt;="&amp;A2706)</f>
        <v>5</v>
      </c>
      <c r="D2706">
        <f>SUMIFS(user_list!O:O,user_list!F:F,"&lt;="&amp;A2706,user_list!G:G,"&gt;="&amp;A2706,user_list!I:I,days!G2706)+SUMIFS(user_list!O:O,user_list!F:F,"&lt;="&amp;A2706,user_list!G:G,"&gt;="&amp;A2706,user_list!I:I,days!G2706-1)</f>
        <v>1.965895061728395</v>
      </c>
      <c r="E2706">
        <f>COUNTIF(user_list!G:G,A2706)</f>
        <v>1</v>
      </c>
      <c r="F2706">
        <f t="shared" si="84"/>
        <v>5</v>
      </c>
      <c r="G2706">
        <f t="shared" si="85"/>
        <v>2022</v>
      </c>
    </row>
    <row r="2707" spans="1:7" x14ac:dyDescent="0.3">
      <c r="A2707" s="52">
        <v>44710</v>
      </c>
      <c r="B2707">
        <f>SUMIFS(user_list!O:O,user_list!F:F,"&lt;="&amp;A2707,user_list!G:G,"&gt;="&amp;A2707)</f>
        <v>1.0558950617283951</v>
      </c>
      <c r="C2707">
        <f>SUMIFS(user_list!P:P,user_list!F:F,"&lt;="&amp;A2707,user_list!G:G,"&gt;="&amp;A2707)</f>
        <v>2.625</v>
      </c>
      <c r="D2707">
        <f>SUMIFS(user_list!O:O,user_list!F:F,"&lt;="&amp;A2707,user_list!G:G,"&gt;="&amp;A2707,user_list!I:I,days!G2707)+SUMIFS(user_list!O:O,user_list!F:F,"&lt;="&amp;A2707,user_list!G:G,"&gt;="&amp;A2707,user_list!I:I,days!G2707-1)</f>
        <v>1.0558950617283951</v>
      </c>
      <c r="E2707">
        <f>COUNTIF(user_list!G:G,A2707)</f>
        <v>0</v>
      </c>
      <c r="F2707">
        <f t="shared" si="84"/>
        <v>5</v>
      </c>
      <c r="G2707">
        <f t="shared" si="85"/>
        <v>2022</v>
      </c>
    </row>
    <row r="2708" spans="1:7" x14ac:dyDescent="0.3">
      <c r="A2708" s="52">
        <v>44711</v>
      </c>
      <c r="B2708">
        <f>SUMIFS(user_list!O:O,user_list!F:F,"&lt;="&amp;A2708,user_list!G:G,"&gt;="&amp;A2708)</f>
        <v>1.0558950617283951</v>
      </c>
      <c r="C2708">
        <f>SUMIFS(user_list!P:P,user_list!F:F,"&lt;="&amp;A2708,user_list!G:G,"&gt;="&amp;A2708)</f>
        <v>2.625</v>
      </c>
      <c r="D2708">
        <f>SUMIFS(user_list!O:O,user_list!F:F,"&lt;="&amp;A2708,user_list!G:G,"&gt;="&amp;A2708,user_list!I:I,days!G2708)+SUMIFS(user_list!O:O,user_list!F:F,"&lt;="&amp;A2708,user_list!G:G,"&gt;="&amp;A2708,user_list!I:I,days!G2708-1)</f>
        <v>1.0558950617283951</v>
      </c>
      <c r="E2708">
        <f>COUNTIF(user_list!G:G,A2708)</f>
        <v>0</v>
      </c>
      <c r="F2708">
        <f t="shared" si="84"/>
        <v>5</v>
      </c>
      <c r="G2708">
        <f t="shared" si="85"/>
        <v>2022</v>
      </c>
    </row>
    <row r="2709" spans="1:7" x14ac:dyDescent="0.3">
      <c r="A2709" s="52">
        <v>44712</v>
      </c>
      <c r="B2709">
        <f>SUMIFS(user_list!O:O,user_list!F:F,"&lt;="&amp;A2709,user_list!G:G,"&gt;="&amp;A2709)</f>
        <v>1.0558950617283951</v>
      </c>
      <c r="C2709">
        <f>SUMIFS(user_list!P:P,user_list!F:F,"&lt;="&amp;A2709,user_list!G:G,"&gt;="&amp;A2709)</f>
        <v>2.625</v>
      </c>
      <c r="D2709">
        <f>SUMIFS(user_list!O:O,user_list!F:F,"&lt;="&amp;A2709,user_list!G:G,"&gt;="&amp;A2709,user_list!I:I,days!G2709)+SUMIFS(user_list!O:O,user_list!F:F,"&lt;="&amp;A2709,user_list!G:G,"&gt;="&amp;A2709,user_list!I:I,days!G2709-1)</f>
        <v>1.0558950617283951</v>
      </c>
      <c r="E2709">
        <f>COUNTIF(user_list!G:G,A2709)</f>
        <v>0</v>
      </c>
      <c r="F2709">
        <f t="shared" si="84"/>
        <v>5</v>
      </c>
      <c r="G2709">
        <f t="shared" si="85"/>
        <v>2022</v>
      </c>
    </row>
    <row r="2710" spans="1:7" x14ac:dyDescent="0.3">
      <c r="A2710" s="52">
        <v>44713</v>
      </c>
      <c r="B2710">
        <f>SUMIFS(user_list!O:O,user_list!F:F,"&lt;="&amp;A2710,user_list!G:G,"&gt;="&amp;A2710)</f>
        <v>1.0558950617283951</v>
      </c>
      <c r="C2710">
        <f>SUMIFS(user_list!P:P,user_list!F:F,"&lt;="&amp;A2710,user_list!G:G,"&gt;="&amp;A2710)</f>
        <v>2.625</v>
      </c>
      <c r="D2710">
        <f>SUMIFS(user_list!O:O,user_list!F:F,"&lt;="&amp;A2710,user_list!G:G,"&gt;="&amp;A2710,user_list!I:I,days!G2710)+SUMIFS(user_list!O:O,user_list!F:F,"&lt;="&amp;A2710,user_list!G:G,"&gt;="&amp;A2710,user_list!I:I,days!G2710-1)</f>
        <v>1.0558950617283951</v>
      </c>
      <c r="E2710">
        <f>COUNTIF(user_list!G:G,A2710)</f>
        <v>0</v>
      </c>
      <c r="F2710">
        <f t="shared" si="84"/>
        <v>6</v>
      </c>
      <c r="G2710">
        <f t="shared" si="85"/>
        <v>2022</v>
      </c>
    </row>
    <row r="2711" spans="1:7" x14ac:dyDescent="0.3">
      <c r="A2711" s="52">
        <v>44714</v>
      </c>
      <c r="B2711">
        <f>SUMIFS(user_list!O:O,user_list!F:F,"&lt;="&amp;A2711,user_list!G:G,"&gt;="&amp;A2711)</f>
        <v>1.0558950617283951</v>
      </c>
      <c r="C2711">
        <f>SUMIFS(user_list!P:P,user_list!F:F,"&lt;="&amp;A2711,user_list!G:G,"&gt;="&amp;A2711)</f>
        <v>2.625</v>
      </c>
      <c r="D2711">
        <f>SUMIFS(user_list!O:O,user_list!F:F,"&lt;="&amp;A2711,user_list!G:G,"&gt;="&amp;A2711,user_list!I:I,days!G2711)+SUMIFS(user_list!O:O,user_list!F:F,"&lt;="&amp;A2711,user_list!G:G,"&gt;="&amp;A2711,user_list!I:I,days!G2711-1)</f>
        <v>1.0558950617283951</v>
      </c>
      <c r="E2711">
        <f>COUNTIF(user_list!G:G,A2711)</f>
        <v>0</v>
      </c>
      <c r="F2711">
        <f t="shared" si="84"/>
        <v>6</v>
      </c>
      <c r="G2711">
        <f t="shared" si="85"/>
        <v>2022</v>
      </c>
    </row>
    <row r="2712" spans="1:7" x14ac:dyDescent="0.3">
      <c r="A2712" s="52">
        <v>44715</v>
      </c>
      <c r="B2712">
        <f>SUMIFS(user_list!O:O,user_list!F:F,"&lt;="&amp;A2712,user_list!G:G,"&gt;="&amp;A2712)</f>
        <v>1.0558950617283951</v>
      </c>
      <c r="C2712">
        <f>SUMIFS(user_list!P:P,user_list!F:F,"&lt;="&amp;A2712,user_list!G:G,"&gt;="&amp;A2712)</f>
        <v>2.625</v>
      </c>
      <c r="D2712">
        <f>SUMIFS(user_list!O:O,user_list!F:F,"&lt;="&amp;A2712,user_list!G:G,"&gt;="&amp;A2712,user_list!I:I,days!G2712)+SUMIFS(user_list!O:O,user_list!F:F,"&lt;="&amp;A2712,user_list!G:G,"&gt;="&amp;A2712,user_list!I:I,days!G2712-1)</f>
        <v>1.0558950617283951</v>
      </c>
      <c r="E2712">
        <f>COUNTIF(user_list!G:G,A2712)</f>
        <v>0</v>
      </c>
      <c r="F2712">
        <f t="shared" si="84"/>
        <v>6</v>
      </c>
      <c r="G2712">
        <f t="shared" si="85"/>
        <v>2022</v>
      </c>
    </row>
    <row r="2713" spans="1:7" x14ac:dyDescent="0.3">
      <c r="A2713" s="52">
        <v>44716</v>
      </c>
      <c r="B2713">
        <f>SUMIFS(user_list!O:O,user_list!F:F,"&lt;="&amp;A2713,user_list!G:G,"&gt;="&amp;A2713)</f>
        <v>1.0558950617283951</v>
      </c>
      <c r="C2713">
        <f>SUMIFS(user_list!P:P,user_list!F:F,"&lt;="&amp;A2713,user_list!G:G,"&gt;="&amp;A2713)</f>
        <v>2.625</v>
      </c>
      <c r="D2713">
        <f>SUMIFS(user_list!O:O,user_list!F:F,"&lt;="&amp;A2713,user_list!G:G,"&gt;="&amp;A2713,user_list!I:I,days!G2713)+SUMIFS(user_list!O:O,user_list!F:F,"&lt;="&amp;A2713,user_list!G:G,"&gt;="&amp;A2713,user_list!I:I,days!G2713-1)</f>
        <v>1.0558950617283951</v>
      </c>
      <c r="E2713">
        <f>COUNTIF(user_list!G:G,A2713)</f>
        <v>0</v>
      </c>
      <c r="F2713">
        <f t="shared" si="84"/>
        <v>6</v>
      </c>
      <c r="G2713">
        <f t="shared" si="85"/>
        <v>2022</v>
      </c>
    </row>
    <row r="2714" spans="1:7" x14ac:dyDescent="0.3">
      <c r="A2714" s="52">
        <v>44717</v>
      </c>
      <c r="B2714">
        <f>SUMIFS(user_list!O:O,user_list!F:F,"&lt;="&amp;A2714,user_list!G:G,"&gt;="&amp;A2714)</f>
        <v>1.0558950617283951</v>
      </c>
      <c r="C2714">
        <f>SUMIFS(user_list!P:P,user_list!F:F,"&lt;="&amp;A2714,user_list!G:G,"&gt;="&amp;A2714)</f>
        <v>2.625</v>
      </c>
      <c r="D2714">
        <f>SUMIFS(user_list!O:O,user_list!F:F,"&lt;="&amp;A2714,user_list!G:G,"&gt;="&amp;A2714,user_list!I:I,days!G2714)+SUMIFS(user_list!O:O,user_list!F:F,"&lt;="&amp;A2714,user_list!G:G,"&gt;="&amp;A2714,user_list!I:I,days!G2714-1)</f>
        <v>1.0558950617283951</v>
      </c>
      <c r="E2714">
        <f>COUNTIF(user_list!G:G,A2714)</f>
        <v>1</v>
      </c>
      <c r="F2714">
        <f t="shared" si="84"/>
        <v>6</v>
      </c>
      <c r="G2714">
        <f t="shared" si="85"/>
        <v>2022</v>
      </c>
    </row>
    <row r="2715" spans="1:7" x14ac:dyDescent="0.3">
      <c r="A2715" s="52">
        <v>44718</v>
      </c>
      <c r="B2715">
        <f>SUMIFS(user_list!O:O,user_list!F:F,"&lt;="&amp;A2715,user_list!G:G,"&gt;="&amp;A2715)</f>
        <v>1.4961772486772487</v>
      </c>
      <c r="C2715">
        <f>SUMIFS(user_list!P:P,user_list!F:F,"&lt;="&amp;A2715,user_list!G:G,"&gt;="&amp;A2715)</f>
        <v>5.424338624338624</v>
      </c>
      <c r="D2715">
        <f>SUMIFS(user_list!O:O,user_list!F:F,"&lt;="&amp;A2715,user_list!G:G,"&gt;="&amp;A2715,user_list!I:I,days!G2715)+SUMIFS(user_list!O:O,user_list!F:F,"&lt;="&amp;A2715,user_list!G:G,"&gt;="&amp;A2715,user_list!I:I,days!G2715-1)</f>
        <v>1.4961772486772487</v>
      </c>
      <c r="E2715">
        <f>COUNTIF(user_list!G:G,A2715)</f>
        <v>1</v>
      </c>
      <c r="F2715">
        <f t="shared" si="84"/>
        <v>6</v>
      </c>
      <c r="G2715">
        <f t="shared" si="85"/>
        <v>2022</v>
      </c>
    </row>
    <row r="2716" spans="1:7" x14ac:dyDescent="0.3">
      <c r="A2716" s="52">
        <v>44719</v>
      </c>
      <c r="B2716">
        <f>SUMIFS(user_list!O:O,user_list!F:F,"&lt;="&amp;A2716,user_list!G:G,"&gt;="&amp;A2716)</f>
        <v>1.4322883597883598</v>
      </c>
      <c r="C2716">
        <f>SUMIFS(user_list!P:P,user_list!F:F,"&lt;="&amp;A2716,user_list!G:G,"&gt;="&amp;A2716)</f>
        <v>4.424338624338624</v>
      </c>
      <c r="D2716">
        <f>SUMIFS(user_list!O:O,user_list!F:F,"&lt;="&amp;A2716,user_list!G:G,"&gt;="&amp;A2716,user_list!I:I,days!G2716)+SUMIFS(user_list!O:O,user_list!F:F,"&lt;="&amp;A2716,user_list!G:G,"&gt;="&amp;A2716,user_list!I:I,days!G2716-1)</f>
        <v>1.4322883597883598</v>
      </c>
      <c r="E2716">
        <f>COUNTIF(user_list!G:G,A2716)</f>
        <v>0</v>
      </c>
      <c r="F2716">
        <f t="shared" si="84"/>
        <v>6</v>
      </c>
      <c r="G2716">
        <f t="shared" si="85"/>
        <v>2022</v>
      </c>
    </row>
    <row r="2717" spans="1:7" x14ac:dyDescent="0.3">
      <c r="A2717" s="52">
        <v>44720</v>
      </c>
      <c r="B2717">
        <f>SUMIFS(user_list!O:O,user_list!F:F,"&lt;="&amp;A2717,user_list!G:G,"&gt;="&amp;A2717)</f>
        <v>1.4322883597883598</v>
      </c>
      <c r="C2717">
        <f>SUMIFS(user_list!P:P,user_list!F:F,"&lt;="&amp;A2717,user_list!G:G,"&gt;="&amp;A2717)</f>
        <v>4.424338624338624</v>
      </c>
      <c r="D2717">
        <f>SUMIFS(user_list!O:O,user_list!F:F,"&lt;="&amp;A2717,user_list!G:G,"&gt;="&amp;A2717,user_list!I:I,days!G2717)+SUMIFS(user_list!O:O,user_list!F:F,"&lt;="&amp;A2717,user_list!G:G,"&gt;="&amp;A2717,user_list!I:I,days!G2717-1)</f>
        <v>1.4322883597883598</v>
      </c>
      <c r="E2717">
        <f>COUNTIF(user_list!G:G,A2717)</f>
        <v>0</v>
      </c>
      <c r="F2717">
        <f t="shared" si="84"/>
        <v>6</v>
      </c>
      <c r="G2717">
        <f t="shared" si="85"/>
        <v>2022</v>
      </c>
    </row>
    <row r="2718" spans="1:7" x14ac:dyDescent="0.3">
      <c r="A2718" s="52">
        <v>44721</v>
      </c>
      <c r="B2718">
        <f>SUMIFS(user_list!O:O,user_list!F:F,"&lt;="&amp;A2718,user_list!G:G,"&gt;="&amp;A2718)</f>
        <v>1.4322883597883598</v>
      </c>
      <c r="C2718">
        <f>SUMIFS(user_list!P:P,user_list!F:F,"&lt;="&amp;A2718,user_list!G:G,"&gt;="&amp;A2718)</f>
        <v>4.424338624338624</v>
      </c>
      <c r="D2718">
        <f>SUMIFS(user_list!O:O,user_list!F:F,"&lt;="&amp;A2718,user_list!G:G,"&gt;="&amp;A2718,user_list!I:I,days!G2718)+SUMIFS(user_list!O:O,user_list!F:F,"&lt;="&amp;A2718,user_list!G:G,"&gt;="&amp;A2718,user_list!I:I,days!G2718-1)</f>
        <v>1.4322883597883598</v>
      </c>
      <c r="E2718">
        <f>COUNTIF(user_list!G:G,A2718)</f>
        <v>0</v>
      </c>
      <c r="F2718">
        <f t="shared" si="84"/>
        <v>6</v>
      </c>
      <c r="G2718">
        <f t="shared" si="85"/>
        <v>2022</v>
      </c>
    </row>
    <row r="2719" spans="1:7" x14ac:dyDescent="0.3">
      <c r="A2719" s="52">
        <v>44722</v>
      </c>
      <c r="B2719">
        <f>SUMIFS(user_list!O:O,user_list!F:F,"&lt;="&amp;A2719,user_list!G:G,"&gt;="&amp;A2719)</f>
        <v>1.4322883597883598</v>
      </c>
      <c r="C2719">
        <f>SUMIFS(user_list!P:P,user_list!F:F,"&lt;="&amp;A2719,user_list!G:G,"&gt;="&amp;A2719)</f>
        <v>4.424338624338624</v>
      </c>
      <c r="D2719">
        <f>SUMIFS(user_list!O:O,user_list!F:F,"&lt;="&amp;A2719,user_list!G:G,"&gt;="&amp;A2719,user_list!I:I,days!G2719)+SUMIFS(user_list!O:O,user_list!F:F,"&lt;="&amp;A2719,user_list!G:G,"&gt;="&amp;A2719,user_list!I:I,days!G2719-1)</f>
        <v>1.4322883597883598</v>
      </c>
      <c r="E2719">
        <f>COUNTIF(user_list!G:G,A2719)</f>
        <v>0</v>
      </c>
      <c r="F2719">
        <f t="shared" si="84"/>
        <v>6</v>
      </c>
      <c r="G2719">
        <f t="shared" si="85"/>
        <v>2022</v>
      </c>
    </row>
    <row r="2720" spans="1:7" x14ac:dyDescent="0.3">
      <c r="A2720" s="52">
        <v>44723</v>
      </c>
      <c r="B2720">
        <f>SUMIFS(user_list!O:O,user_list!F:F,"&lt;="&amp;A2720,user_list!G:G,"&gt;="&amp;A2720)</f>
        <v>1.4322883597883598</v>
      </c>
      <c r="C2720">
        <f>SUMIFS(user_list!P:P,user_list!F:F,"&lt;="&amp;A2720,user_list!G:G,"&gt;="&amp;A2720)</f>
        <v>4.424338624338624</v>
      </c>
      <c r="D2720">
        <f>SUMIFS(user_list!O:O,user_list!F:F,"&lt;="&amp;A2720,user_list!G:G,"&gt;="&amp;A2720,user_list!I:I,days!G2720)+SUMIFS(user_list!O:O,user_list!F:F,"&lt;="&amp;A2720,user_list!G:G,"&gt;="&amp;A2720,user_list!I:I,days!G2720-1)</f>
        <v>1.4322883597883598</v>
      </c>
      <c r="E2720">
        <f>COUNTIF(user_list!G:G,A2720)</f>
        <v>0</v>
      </c>
      <c r="F2720">
        <f t="shared" si="84"/>
        <v>6</v>
      </c>
      <c r="G2720">
        <f t="shared" si="85"/>
        <v>2022</v>
      </c>
    </row>
    <row r="2721" spans="1:7" x14ac:dyDescent="0.3">
      <c r="A2721" s="52">
        <v>44724</v>
      </c>
      <c r="B2721">
        <f>SUMIFS(user_list!O:O,user_list!F:F,"&lt;="&amp;A2721,user_list!G:G,"&gt;="&amp;A2721)</f>
        <v>2.0052050264550263</v>
      </c>
      <c r="C2721">
        <f>SUMIFS(user_list!P:P,user_list!F:F,"&lt;="&amp;A2721,user_list!G:G,"&gt;="&amp;A2721)</f>
        <v>5.924338624338624</v>
      </c>
      <c r="D2721">
        <f>SUMIFS(user_list!O:O,user_list!F:F,"&lt;="&amp;A2721,user_list!G:G,"&gt;="&amp;A2721,user_list!I:I,days!G2721)+SUMIFS(user_list!O:O,user_list!F:F,"&lt;="&amp;A2721,user_list!G:G,"&gt;="&amp;A2721,user_list!I:I,days!G2721-1)</f>
        <v>2.0052050264550263</v>
      </c>
      <c r="E2721">
        <f>COUNTIF(user_list!G:G,A2721)</f>
        <v>1</v>
      </c>
      <c r="F2721">
        <f t="shared" si="84"/>
        <v>6</v>
      </c>
      <c r="G2721">
        <f t="shared" si="85"/>
        <v>2022</v>
      </c>
    </row>
    <row r="2722" spans="1:7" x14ac:dyDescent="0.3">
      <c r="A2722" s="52">
        <v>44725</v>
      </c>
      <c r="B2722">
        <f>SUMIFS(user_list!O:O,user_list!F:F,"&lt;="&amp;A2722,user_list!G:G,"&gt;="&amp;A2722)</f>
        <v>1.246871693121693</v>
      </c>
      <c r="C2722">
        <f>SUMIFS(user_list!P:P,user_list!F:F,"&lt;="&amp;A2722,user_list!G:G,"&gt;="&amp;A2722)</f>
        <v>4.0671957671957673</v>
      </c>
      <c r="D2722">
        <f>SUMIFS(user_list!O:O,user_list!F:F,"&lt;="&amp;A2722,user_list!G:G,"&gt;="&amp;A2722,user_list!I:I,days!G2722)+SUMIFS(user_list!O:O,user_list!F:F,"&lt;="&amp;A2722,user_list!G:G,"&gt;="&amp;A2722,user_list!I:I,days!G2722-1)</f>
        <v>1.246871693121693</v>
      </c>
      <c r="E2722">
        <f>COUNTIF(user_list!G:G,A2722)</f>
        <v>0</v>
      </c>
      <c r="F2722">
        <f t="shared" si="84"/>
        <v>6</v>
      </c>
      <c r="G2722">
        <f t="shared" si="85"/>
        <v>2022</v>
      </c>
    </row>
    <row r="2723" spans="1:7" x14ac:dyDescent="0.3">
      <c r="A2723" s="52">
        <v>44726</v>
      </c>
      <c r="B2723">
        <f>SUMIFS(user_list!O:O,user_list!F:F,"&lt;="&amp;A2723,user_list!G:G,"&gt;="&amp;A2723)</f>
        <v>1.246871693121693</v>
      </c>
      <c r="C2723">
        <f>SUMIFS(user_list!P:P,user_list!F:F,"&lt;="&amp;A2723,user_list!G:G,"&gt;="&amp;A2723)</f>
        <v>4.0671957671957673</v>
      </c>
      <c r="D2723">
        <f>SUMIFS(user_list!O:O,user_list!F:F,"&lt;="&amp;A2723,user_list!G:G,"&gt;="&amp;A2723,user_list!I:I,days!G2723)+SUMIFS(user_list!O:O,user_list!F:F,"&lt;="&amp;A2723,user_list!G:G,"&gt;="&amp;A2723,user_list!I:I,days!G2723-1)</f>
        <v>1.246871693121693</v>
      </c>
      <c r="E2723">
        <f>COUNTIF(user_list!G:G,A2723)</f>
        <v>1</v>
      </c>
      <c r="F2723">
        <f t="shared" si="84"/>
        <v>6</v>
      </c>
      <c r="G2723">
        <f t="shared" si="85"/>
        <v>2022</v>
      </c>
    </row>
    <row r="2724" spans="1:7" x14ac:dyDescent="0.3">
      <c r="A2724" s="52">
        <v>44727</v>
      </c>
      <c r="B2724">
        <f>SUMIFS(user_list!O:O,user_list!F:F,"&lt;="&amp;A2724,user_list!G:G,"&gt;="&amp;A2724)</f>
        <v>0.95316798941798941</v>
      </c>
      <c r="C2724">
        <f>SUMIFS(user_list!P:P,user_list!F:F,"&lt;="&amp;A2724,user_list!G:G,"&gt;="&amp;A2724)</f>
        <v>3.3449735449735445</v>
      </c>
      <c r="D2724">
        <f>SUMIFS(user_list!O:O,user_list!F:F,"&lt;="&amp;A2724,user_list!G:G,"&gt;="&amp;A2724,user_list!I:I,days!G2724)+SUMIFS(user_list!O:O,user_list!F:F,"&lt;="&amp;A2724,user_list!G:G,"&gt;="&amp;A2724,user_list!I:I,days!G2724-1)</f>
        <v>0.95316798941798941</v>
      </c>
      <c r="E2724">
        <f>COUNTIF(user_list!G:G,A2724)</f>
        <v>0</v>
      </c>
      <c r="F2724">
        <f t="shared" si="84"/>
        <v>6</v>
      </c>
      <c r="G2724">
        <f t="shared" si="85"/>
        <v>2022</v>
      </c>
    </row>
    <row r="2725" spans="1:7" x14ac:dyDescent="0.3">
      <c r="A2725" s="52">
        <v>44728</v>
      </c>
      <c r="B2725">
        <f>SUMIFS(user_list!O:O,user_list!F:F,"&lt;="&amp;A2725,user_list!G:G,"&gt;="&amp;A2725)</f>
        <v>2.6865013227513228</v>
      </c>
      <c r="C2725">
        <f>SUMIFS(user_list!P:P,user_list!F:F,"&lt;="&amp;A2725,user_list!G:G,"&gt;="&amp;A2725)</f>
        <v>7.678306878306878</v>
      </c>
      <c r="D2725">
        <f>SUMIFS(user_list!O:O,user_list!F:F,"&lt;="&amp;A2725,user_list!G:G,"&gt;="&amp;A2725,user_list!I:I,days!G2725)+SUMIFS(user_list!O:O,user_list!F:F,"&lt;="&amp;A2725,user_list!G:G,"&gt;="&amp;A2725,user_list!I:I,days!G2725-1)</f>
        <v>2.6865013227513224</v>
      </c>
      <c r="E2725">
        <f>COUNTIF(user_list!G:G,A2725)</f>
        <v>0</v>
      </c>
      <c r="F2725">
        <f t="shared" si="84"/>
        <v>6</v>
      </c>
      <c r="G2725">
        <f t="shared" si="85"/>
        <v>2022</v>
      </c>
    </row>
    <row r="2726" spans="1:7" x14ac:dyDescent="0.3">
      <c r="A2726" s="52">
        <v>44729</v>
      </c>
      <c r="B2726">
        <f>SUMIFS(user_list!O:O,user_list!F:F,"&lt;="&amp;A2726,user_list!G:G,"&gt;="&amp;A2726)</f>
        <v>2.6865013227513228</v>
      </c>
      <c r="C2726">
        <f>SUMIFS(user_list!P:P,user_list!F:F,"&lt;="&amp;A2726,user_list!G:G,"&gt;="&amp;A2726)</f>
        <v>7.678306878306878</v>
      </c>
      <c r="D2726">
        <f>SUMIFS(user_list!O:O,user_list!F:F,"&lt;="&amp;A2726,user_list!G:G,"&gt;="&amp;A2726,user_list!I:I,days!G2726)+SUMIFS(user_list!O:O,user_list!F:F,"&lt;="&amp;A2726,user_list!G:G,"&gt;="&amp;A2726,user_list!I:I,days!G2726-1)</f>
        <v>2.6865013227513224</v>
      </c>
      <c r="E2726">
        <f>COUNTIF(user_list!G:G,A2726)</f>
        <v>0</v>
      </c>
      <c r="F2726">
        <f t="shared" si="84"/>
        <v>6</v>
      </c>
      <c r="G2726">
        <f t="shared" si="85"/>
        <v>2022</v>
      </c>
    </row>
    <row r="2727" spans="1:7" x14ac:dyDescent="0.3">
      <c r="A2727" s="52">
        <v>44730</v>
      </c>
      <c r="B2727">
        <f>SUMIFS(user_list!O:O,user_list!F:F,"&lt;="&amp;A2727,user_list!G:G,"&gt;="&amp;A2727)</f>
        <v>2.6865013227513228</v>
      </c>
      <c r="C2727">
        <f>SUMIFS(user_list!P:P,user_list!F:F,"&lt;="&amp;A2727,user_list!G:G,"&gt;="&amp;A2727)</f>
        <v>7.678306878306878</v>
      </c>
      <c r="D2727">
        <f>SUMIFS(user_list!O:O,user_list!F:F,"&lt;="&amp;A2727,user_list!G:G,"&gt;="&amp;A2727,user_list!I:I,days!G2727)+SUMIFS(user_list!O:O,user_list!F:F,"&lt;="&amp;A2727,user_list!G:G,"&gt;="&amp;A2727,user_list!I:I,days!G2727-1)</f>
        <v>2.6865013227513224</v>
      </c>
      <c r="E2727">
        <f>COUNTIF(user_list!G:G,A2727)</f>
        <v>1</v>
      </c>
      <c r="F2727">
        <f t="shared" si="84"/>
        <v>6</v>
      </c>
      <c r="G2727">
        <f t="shared" si="85"/>
        <v>2022</v>
      </c>
    </row>
    <row r="2728" spans="1:7" x14ac:dyDescent="0.3">
      <c r="A2728" s="52">
        <v>44731</v>
      </c>
      <c r="B2728">
        <f>SUMIFS(user_list!O:O,user_list!F:F,"&lt;="&amp;A2728,user_list!G:G,"&gt;="&amp;A2728)</f>
        <v>2.4718562610229275</v>
      </c>
      <c r="C2728">
        <f>SUMIFS(user_list!P:P,user_list!F:F,"&lt;="&amp;A2728,user_list!G:G,"&gt;="&amp;A2728)</f>
        <v>12.456084656084656</v>
      </c>
      <c r="D2728">
        <f>SUMIFS(user_list!O:O,user_list!F:F,"&lt;="&amp;A2728,user_list!G:G,"&gt;="&amp;A2728,user_list!I:I,days!G2728)+SUMIFS(user_list!O:O,user_list!F:F,"&lt;="&amp;A2728,user_list!G:G,"&gt;="&amp;A2728,user_list!I:I,days!G2728-1)</f>
        <v>2.4051895943562611</v>
      </c>
      <c r="E2728">
        <f>COUNTIF(user_list!G:G,A2728)</f>
        <v>7</v>
      </c>
      <c r="F2728">
        <f t="shared" si="84"/>
        <v>6</v>
      </c>
      <c r="G2728">
        <f t="shared" si="85"/>
        <v>2022</v>
      </c>
    </row>
    <row r="2729" spans="1:7" x14ac:dyDescent="0.3">
      <c r="A2729" s="52">
        <v>44732</v>
      </c>
      <c r="B2729">
        <f>SUMIFS(user_list!O:O,user_list!F:F,"&lt;="&amp;A2729,user_list!G:G,"&gt;="&amp;A2729)</f>
        <v>1.4494951499118165</v>
      </c>
      <c r="C2729">
        <f>SUMIFS(user_list!P:P,user_list!F:F,"&lt;="&amp;A2729,user_list!G:G,"&gt;="&amp;A2729)</f>
        <v>4.9560846560846556</v>
      </c>
      <c r="D2729">
        <f>SUMIFS(user_list!O:O,user_list!F:F,"&lt;="&amp;A2729,user_list!G:G,"&gt;="&amp;A2729,user_list!I:I,days!G2729)+SUMIFS(user_list!O:O,user_list!F:F,"&lt;="&amp;A2729,user_list!G:G,"&gt;="&amp;A2729,user_list!I:I,days!G2729-1)</f>
        <v>1.4494951499118165</v>
      </c>
      <c r="E2729">
        <f>COUNTIF(user_list!G:G,A2729)</f>
        <v>1</v>
      </c>
      <c r="F2729">
        <f t="shared" si="84"/>
        <v>6</v>
      </c>
      <c r="G2729">
        <f t="shared" si="85"/>
        <v>2022</v>
      </c>
    </row>
    <row r="2730" spans="1:7" x14ac:dyDescent="0.3">
      <c r="A2730" s="52">
        <v>44733</v>
      </c>
      <c r="B2730">
        <f>SUMIFS(user_list!O:O,user_list!F:F,"&lt;="&amp;A2730,user_list!G:G,"&gt;="&amp;A2730)</f>
        <v>1.9886618165784833</v>
      </c>
      <c r="C2730">
        <f>SUMIFS(user_list!P:P,user_list!F:F,"&lt;="&amp;A2730,user_list!G:G,"&gt;="&amp;A2730)</f>
        <v>5.6560846560846558</v>
      </c>
      <c r="D2730">
        <f>SUMIFS(user_list!O:O,user_list!F:F,"&lt;="&amp;A2730,user_list!G:G,"&gt;="&amp;A2730,user_list!I:I,days!G2730)+SUMIFS(user_list!O:O,user_list!F:F,"&lt;="&amp;A2730,user_list!G:G,"&gt;="&amp;A2730,user_list!I:I,days!G2730-1)</f>
        <v>1.9886618165784835</v>
      </c>
      <c r="E2730">
        <f>COUNTIF(user_list!G:G,A2730)</f>
        <v>0</v>
      </c>
      <c r="F2730">
        <f t="shared" si="84"/>
        <v>6</v>
      </c>
      <c r="G2730">
        <f t="shared" si="85"/>
        <v>2022</v>
      </c>
    </row>
    <row r="2731" spans="1:7" x14ac:dyDescent="0.3">
      <c r="A2731" s="52">
        <v>44734</v>
      </c>
      <c r="B2731">
        <f>SUMIFS(user_list!O:O,user_list!F:F,"&lt;="&amp;A2731,user_list!G:G,"&gt;="&amp;A2731)</f>
        <v>1.9886618165784833</v>
      </c>
      <c r="C2731">
        <f>SUMIFS(user_list!P:P,user_list!F:F,"&lt;="&amp;A2731,user_list!G:G,"&gt;="&amp;A2731)</f>
        <v>5.6560846560846558</v>
      </c>
      <c r="D2731">
        <f>SUMIFS(user_list!O:O,user_list!F:F,"&lt;="&amp;A2731,user_list!G:G,"&gt;="&amp;A2731,user_list!I:I,days!G2731)+SUMIFS(user_list!O:O,user_list!F:F,"&lt;="&amp;A2731,user_list!G:G,"&gt;="&amp;A2731,user_list!I:I,days!G2731-1)</f>
        <v>1.9886618165784835</v>
      </c>
      <c r="E2731">
        <f>COUNTIF(user_list!G:G,A2731)</f>
        <v>0</v>
      </c>
      <c r="F2731">
        <f t="shared" si="84"/>
        <v>6</v>
      </c>
      <c r="G2731">
        <f t="shared" si="85"/>
        <v>2022</v>
      </c>
    </row>
    <row r="2732" spans="1:7" x14ac:dyDescent="0.3">
      <c r="A2732" s="52">
        <v>44735</v>
      </c>
      <c r="B2732">
        <f>SUMIFS(user_list!O:O,user_list!F:F,"&lt;="&amp;A2732,user_list!G:G,"&gt;="&amp;A2732)</f>
        <v>1.9886618165784833</v>
      </c>
      <c r="C2732">
        <f>SUMIFS(user_list!P:P,user_list!F:F,"&lt;="&amp;A2732,user_list!G:G,"&gt;="&amp;A2732)</f>
        <v>5.6560846560846558</v>
      </c>
      <c r="D2732">
        <f>SUMIFS(user_list!O:O,user_list!F:F,"&lt;="&amp;A2732,user_list!G:G,"&gt;="&amp;A2732,user_list!I:I,days!G2732)+SUMIFS(user_list!O:O,user_list!F:F,"&lt;="&amp;A2732,user_list!G:G,"&gt;="&amp;A2732,user_list!I:I,days!G2732-1)</f>
        <v>1.9886618165784835</v>
      </c>
      <c r="E2732">
        <f>COUNTIF(user_list!G:G,A2732)</f>
        <v>0</v>
      </c>
      <c r="F2732">
        <f t="shared" si="84"/>
        <v>6</v>
      </c>
      <c r="G2732">
        <f t="shared" si="85"/>
        <v>2022</v>
      </c>
    </row>
    <row r="2733" spans="1:7" x14ac:dyDescent="0.3">
      <c r="A2733" s="52">
        <v>44736</v>
      </c>
      <c r="B2733">
        <f>SUMIFS(user_list!O:O,user_list!F:F,"&lt;="&amp;A2733,user_list!G:G,"&gt;="&amp;A2733)</f>
        <v>1.9886618165784833</v>
      </c>
      <c r="C2733">
        <f>SUMIFS(user_list!P:P,user_list!F:F,"&lt;="&amp;A2733,user_list!G:G,"&gt;="&amp;A2733)</f>
        <v>5.6560846560846558</v>
      </c>
      <c r="D2733">
        <f>SUMIFS(user_list!O:O,user_list!F:F,"&lt;="&amp;A2733,user_list!G:G,"&gt;="&amp;A2733,user_list!I:I,days!G2733)+SUMIFS(user_list!O:O,user_list!F:F,"&lt;="&amp;A2733,user_list!G:G,"&gt;="&amp;A2733,user_list!I:I,days!G2733-1)</f>
        <v>1.9886618165784835</v>
      </c>
      <c r="E2733">
        <f>COUNTIF(user_list!G:G,A2733)</f>
        <v>1</v>
      </c>
      <c r="F2733">
        <f t="shared" si="84"/>
        <v>6</v>
      </c>
      <c r="G2733">
        <f t="shared" si="85"/>
        <v>2022</v>
      </c>
    </row>
    <row r="2734" spans="1:7" x14ac:dyDescent="0.3">
      <c r="A2734" s="52">
        <v>44737</v>
      </c>
      <c r="B2734">
        <f>SUMIFS(user_list!O:O,user_list!F:F,"&lt;="&amp;A2734,user_list!G:G,"&gt;="&amp;A2734)</f>
        <v>1.1819951499118166</v>
      </c>
      <c r="C2734">
        <f>SUMIFS(user_list!P:P,user_list!F:F,"&lt;="&amp;A2734,user_list!G:G,"&gt;="&amp;A2734)</f>
        <v>3.6560846560846558</v>
      </c>
      <c r="D2734">
        <f>SUMIFS(user_list!O:O,user_list!F:F,"&lt;="&amp;A2734,user_list!G:G,"&gt;="&amp;A2734,user_list!I:I,days!G2734)+SUMIFS(user_list!O:O,user_list!F:F,"&lt;="&amp;A2734,user_list!G:G,"&gt;="&amp;A2734,user_list!I:I,days!G2734-1)</f>
        <v>1.1819951499118166</v>
      </c>
      <c r="E2734">
        <f>COUNTIF(user_list!G:G,A2734)</f>
        <v>0</v>
      </c>
      <c r="F2734">
        <f t="shared" si="84"/>
        <v>6</v>
      </c>
      <c r="G2734">
        <f t="shared" si="85"/>
        <v>2022</v>
      </c>
    </row>
    <row r="2735" spans="1:7" x14ac:dyDescent="0.3">
      <c r="A2735" s="52">
        <v>44738</v>
      </c>
      <c r="B2735">
        <f>SUMIFS(user_list!O:O,user_list!F:F,"&lt;="&amp;A2735,user_list!G:G,"&gt;="&amp;A2735)</f>
        <v>1.1819951499118166</v>
      </c>
      <c r="C2735">
        <f>SUMIFS(user_list!P:P,user_list!F:F,"&lt;="&amp;A2735,user_list!G:G,"&gt;="&amp;A2735)</f>
        <v>3.6560846560846558</v>
      </c>
      <c r="D2735">
        <f>SUMIFS(user_list!O:O,user_list!F:F,"&lt;="&amp;A2735,user_list!G:G,"&gt;="&amp;A2735,user_list!I:I,days!G2735)+SUMIFS(user_list!O:O,user_list!F:F,"&lt;="&amp;A2735,user_list!G:G,"&gt;="&amp;A2735,user_list!I:I,days!G2735-1)</f>
        <v>1.1819951499118166</v>
      </c>
      <c r="E2735">
        <f>COUNTIF(user_list!G:G,A2735)</f>
        <v>0</v>
      </c>
      <c r="F2735">
        <f t="shared" si="84"/>
        <v>6</v>
      </c>
      <c r="G2735">
        <f t="shared" si="85"/>
        <v>2022</v>
      </c>
    </row>
    <row r="2736" spans="1:7" x14ac:dyDescent="0.3">
      <c r="A2736" s="52">
        <v>44739</v>
      </c>
      <c r="B2736">
        <f>SUMIFS(user_list!O:O,user_list!F:F,"&lt;="&amp;A2736,user_list!G:G,"&gt;="&amp;A2736)</f>
        <v>1.1819951499118166</v>
      </c>
      <c r="C2736">
        <f>SUMIFS(user_list!P:P,user_list!F:F,"&lt;="&amp;A2736,user_list!G:G,"&gt;="&amp;A2736)</f>
        <v>3.6560846560846558</v>
      </c>
      <c r="D2736">
        <f>SUMIFS(user_list!O:O,user_list!F:F,"&lt;="&amp;A2736,user_list!G:G,"&gt;="&amp;A2736,user_list!I:I,days!G2736)+SUMIFS(user_list!O:O,user_list!F:F,"&lt;="&amp;A2736,user_list!G:G,"&gt;="&amp;A2736,user_list!I:I,days!G2736-1)</f>
        <v>1.1819951499118166</v>
      </c>
      <c r="E2736">
        <f>COUNTIF(user_list!G:G,A2736)</f>
        <v>0</v>
      </c>
      <c r="F2736">
        <f t="shared" si="84"/>
        <v>6</v>
      </c>
      <c r="G2736">
        <f t="shared" si="85"/>
        <v>2022</v>
      </c>
    </row>
    <row r="2737" spans="1:7" x14ac:dyDescent="0.3">
      <c r="A2737" s="52">
        <v>44740</v>
      </c>
      <c r="B2737">
        <f>SUMIFS(user_list!O:O,user_list!F:F,"&lt;="&amp;A2737,user_list!G:G,"&gt;="&amp;A2737)</f>
        <v>1.1819951499118166</v>
      </c>
      <c r="C2737">
        <f>SUMIFS(user_list!P:P,user_list!F:F,"&lt;="&amp;A2737,user_list!G:G,"&gt;="&amp;A2737)</f>
        <v>3.6560846560846558</v>
      </c>
      <c r="D2737">
        <f>SUMIFS(user_list!O:O,user_list!F:F,"&lt;="&amp;A2737,user_list!G:G,"&gt;="&amp;A2737,user_list!I:I,days!G2737)+SUMIFS(user_list!O:O,user_list!F:F,"&lt;="&amp;A2737,user_list!G:G,"&gt;="&amp;A2737,user_list!I:I,days!G2737-1)</f>
        <v>1.1819951499118166</v>
      </c>
      <c r="E2737">
        <f>COUNTIF(user_list!G:G,A2737)</f>
        <v>1</v>
      </c>
      <c r="F2737">
        <f t="shared" si="84"/>
        <v>6</v>
      </c>
      <c r="G2737">
        <f t="shared" si="85"/>
        <v>2022</v>
      </c>
    </row>
    <row r="2738" spans="1:7" x14ac:dyDescent="0.3">
      <c r="A2738" s="52">
        <v>44741</v>
      </c>
      <c r="B2738">
        <f>SUMIFS(user_list!O:O,user_list!F:F,"&lt;="&amp;A2738,user_list!G:G,"&gt;="&amp;A2738)</f>
        <v>1.425284623596027</v>
      </c>
      <c r="C2738">
        <f>SUMIFS(user_list!P:P,user_list!F:F,"&lt;="&amp;A2738,user_list!G:G,"&gt;="&amp;A2738)</f>
        <v>4.2876636034530771</v>
      </c>
      <c r="D2738">
        <f>SUMIFS(user_list!O:O,user_list!F:F,"&lt;="&amp;A2738,user_list!G:G,"&gt;="&amp;A2738,user_list!I:I,days!G2738)+SUMIFS(user_list!O:O,user_list!F:F,"&lt;="&amp;A2738,user_list!G:G,"&gt;="&amp;A2738,user_list!I:I,days!G2738-1)</f>
        <v>1.425284623596027</v>
      </c>
      <c r="E2738">
        <f>COUNTIF(user_list!G:G,A2738)</f>
        <v>1</v>
      </c>
      <c r="F2738">
        <f t="shared" si="84"/>
        <v>6</v>
      </c>
      <c r="G2738">
        <f t="shared" si="85"/>
        <v>2022</v>
      </c>
    </row>
    <row r="2739" spans="1:7" x14ac:dyDescent="0.3">
      <c r="A2739" s="52">
        <v>44742</v>
      </c>
      <c r="B2739">
        <f>SUMIFS(user_list!O:O,user_list!F:F,"&lt;="&amp;A2739,user_list!G:G,"&gt;="&amp;A2739)</f>
        <v>1.3130932655713357</v>
      </c>
      <c r="C2739">
        <f>SUMIFS(user_list!P:P,user_list!F:F,"&lt;="&amp;A2739,user_list!G:G,"&gt;="&amp;A2739)</f>
        <v>4.0098858256752994</v>
      </c>
      <c r="D2739">
        <f>SUMIFS(user_list!O:O,user_list!F:F,"&lt;="&amp;A2739,user_list!G:G,"&gt;="&amp;A2739,user_list!I:I,days!G2739)+SUMIFS(user_list!O:O,user_list!F:F,"&lt;="&amp;A2739,user_list!G:G,"&gt;="&amp;A2739,user_list!I:I,days!G2739-1)</f>
        <v>1.3130932655713357</v>
      </c>
      <c r="E2739">
        <f>COUNTIF(user_list!G:G,A2739)</f>
        <v>0</v>
      </c>
      <c r="F2739">
        <f t="shared" si="84"/>
        <v>6</v>
      </c>
      <c r="G2739">
        <f t="shared" si="85"/>
        <v>2022</v>
      </c>
    </row>
    <row r="2740" spans="1:7" x14ac:dyDescent="0.3">
      <c r="A2740" s="52">
        <v>44743</v>
      </c>
      <c r="B2740">
        <f>SUMIFS(user_list!O:O,user_list!F:F,"&lt;="&amp;A2740,user_list!G:G,"&gt;="&amp;A2740)</f>
        <v>1.3130932655713357</v>
      </c>
      <c r="C2740">
        <f>SUMIFS(user_list!P:P,user_list!F:F,"&lt;="&amp;A2740,user_list!G:G,"&gt;="&amp;A2740)</f>
        <v>4.0098858256752994</v>
      </c>
      <c r="D2740">
        <f>SUMIFS(user_list!O:O,user_list!F:F,"&lt;="&amp;A2740,user_list!G:G,"&gt;="&amp;A2740,user_list!I:I,days!G2740)+SUMIFS(user_list!O:O,user_list!F:F,"&lt;="&amp;A2740,user_list!G:G,"&gt;="&amp;A2740,user_list!I:I,days!G2740-1)</f>
        <v>1.3130932655713357</v>
      </c>
      <c r="E2740">
        <f>COUNTIF(user_list!G:G,A2740)</f>
        <v>0</v>
      </c>
      <c r="F2740">
        <f t="shared" si="84"/>
        <v>7</v>
      </c>
      <c r="G2740">
        <f t="shared" si="85"/>
        <v>2022</v>
      </c>
    </row>
    <row r="2741" spans="1:7" x14ac:dyDescent="0.3">
      <c r="A2741" s="52">
        <v>44744</v>
      </c>
      <c r="B2741">
        <f>SUMIFS(user_list!O:O,user_list!F:F,"&lt;="&amp;A2741,user_list!G:G,"&gt;="&amp;A2741)</f>
        <v>1.9047599322380024</v>
      </c>
      <c r="C2741">
        <f>SUMIFS(user_list!P:P,user_list!F:F,"&lt;="&amp;A2741,user_list!G:G,"&gt;="&amp;A2741)</f>
        <v>5.5098858256753003</v>
      </c>
      <c r="D2741">
        <f>SUMIFS(user_list!O:O,user_list!F:F,"&lt;="&amp;A2741,user_list!G:G,"&gt;="&amp;A2741,user_list!I:I,days!G2741)+SUMIFS(user_list!O:O,user_list!F:F,"&lt;="&amp;A2741,user_list!G:G,"&gt;="&amp;A2741,user_list!I:I,days!G2741-1)</f>
        <v>1.9047599322380024</v>
      </c>
      <c r="E2741">
        <f>COUNTIF(user_list!G:G,A2741)</f>
        <v>1</v>
      </c>
      <c r="F2741">
        <f t="shared" si="84"/>
        <v>7</v>
      </c>
      <c r="G2741">
        <f t="shared" si="85"/>
        <v>2022</v>
      </c>
    </row>
    <row r="2742" spans="1:7" x14ac:dyDescent="0.3">
      <c r="A2742" s="52">
        <v>44745</v>
      </c>
      <c r="B2742">
        <f>SUMIFS(user_list!O:O,user_list!F:F,"&lt;="&amp;A2742,user_list!G:G,"&gt;="&amp;A2742)</f>
        <v>1.7129698087812124</v>
      </c>
      <c r="C2742">
        <f>SUMIFS(user_list!P:P,user_list!F:F,"&lt;="&amp;A2742,user_list!G:G,"&gt;="&amp;A2742)</f>
        <v>5.0284043441938184</v>
      </c>
      <c r="D2742">
        <f>SUMIFS(user_list!O:O,user_list!F:F,"&lt;="&amp;A2742,user_list!G:G,"&gt;="&amp;A2742,user_list!I:I,days!G2742)+SUMIFS(user_list!O:O,user_list!F:F,"&lt;="&amp;A2742,user_list!G:G,"&gt;="&amp;A2742,user_list!I:I,days!G2742-1)</f>
        <v>1.7129698087812124</v>
      </c>
      <c r="E2742">
        <f>COUNTIF(user_list!G:G,A2742)</f>
        <v>0</v>
      </c>
      <c r="F2742">
        <f t="shared" si="84"/>
        <v>7</v>
      </c>
      <c r="G2742">
        <f t="shared" si="85"/>
        <v>2022</v>
      </c>
    </row>
    <row r="2743" spans="1:7" x14ac:dyDescent="0.3">
      <c r="A2743" s="52">
        <v>44746</v>
      </c>
      <c r="B2743">
        <f>SUMIFS(user_list!O:O,user_list!F:F,"&lt;="&amp;A2743,user_list!G:G,"&gt;="&amp;A2743)</f>
        <v>1.7129698087812124</v>
      </c>
      <c r="C2743">
        <f>SUMIFS(user_list!P:P,user_list!F:F,"&lt;="&amp;A2743,user_list!G:G,"&gt;="&amp;A2743)</f>
        <v>5.0284043441938184</v>
      </c>
      <c r="D2743">
        <f>SUMIFS(user_list!O:O,user_list!F:F,"&lt;="&amp;A2743,user_list!G:G,"&gt;="&amp;A2743,user_list!I:I,days!G2743)+SUMIFS(user_list!O:O,user_list!F:F,"&lt;="&amp;A2743,user_list!G:G,"&gt;="&amp;A2743,user_list!I:I,days!G2743-1)</f>
        <v>1.7129698087812124</v>
      </c>
      <c r="E2743">
        <f>COUNTIF(user_list!G:G,A2743)</f>
        <v>0</v>
      </c>
      <c r="F2743">
        <f t="shared" si="84"/>
        <v>7</v>
      </c>
      <c r="G2743">
        <f t="shared" si="85"/>
        <v>2022</v>
      </c>
    </row>
    <row r="2744" spans="1:7" x14ac:dyDescent="0.3">
      <c r="A2744" s="52">
        <v>44747</v>
      </c>
      <c r="B2744">
        <f>SUMIFS(user_list!O:O,user_list!F:F,"&lt;="&amp;A2744,user_list!G:G,"&gt;="&amp;A2744)</f>
        <v>1.7129698087812124</v>
      </c>
      <c r="C2744">
        <f>SUMIFS(user_list!P:P,user_list!F:F,"&lt;="&amp;A2744,user_list!G:G,"&gt;="&amp;A2744)</f>
        <v>5.0284043441938184</v>
      </c>
      <c r="D2744">
        <f>SUMIFS(user_list!O:O,user_list!F:F,"&lt;="&amp;A2744,user_list!G:G,"&gt;="&amp;A2744,user_list!I:I,days!G2744)+SUMIFS(user_list!O:O,user_list!F:F,"&lt;="&amp;A2744,user_list!G:G,"&gt;="&amp;A2744,user_list!I:I,days!G2744-1)</f>
        <v>1.7129698087812124</v>
      </c>
      <c r="E2744">
        <f>COUNTIF(user_list!G:G,A2744)</f>
        <v>0</v>
      </c>
      <c r="F2744">
        <f t="shared" si="84"/>
        <v>7</v>
      </c>
      <c r="G2744">
        <f t="shared" si="85"/>
        <v>2022</v>
      </c>
    </row>
    <row r="2745" spans="1:7" x14ac:dyDescent="0.3">
      <c r="A2745" s="52">
        <v>44748</v>
      </c>
      <c r="B2745">
        <f>SUMIFS(user_list!O:O,user_list!F:F,"&lt;="&amp;A2745,user_list!G:G,"&gt;="&amp;A2745)</f>
        <v>2.3567198087812122</v>
      </c>
      <c r="C2745">
        <f>SUMIFS(user_list!P:P,user_list!F:F,"&lt;="&amp;A2745,user_list!G:G,"&gt;="&amp;A2745)</f>
        <v>6.5284043441938184</v>
      </c>
      <c r="D2745">
        <f>SUMIFS(user_list!O:O,user_list!F:F,"&lt;="&amp;A2745,user_list!G:G,"&gt;="&amp;A2745,user_list!I:I,days!G2745)+SUMIFS(user_list!O:O,user_list!F:F,"&lt;="&amp;A2745,user_list!G:G,"&gt;="&amp;A2745,user_list!I:I,days!G2745-1)</f>
        <v>2.3567198087812122</v>
      </c>
      <c r="E2745">
        <f>COUNTIF(user_list!G:G,A2745)</f>
        <v>2</v>
      </c>
      <c r="F2745">
        <f t="shared" si="84"/>
        <v>7</v>
      </c>
      <c r="G2745">
        <f t="shared" si="85"/>
        <v>2022</v>
      </c>
    </row>
    <row r="2746" spans="1:7" x14ac:dyDescent="0.3">
      <c r="A2746" s="52">
        <v>44749</v>
      </c>
      <c r="B2746">
        <f>SUMIFS(user_list!O:O,user_list!F:F,"&lt;="&amp;A2746,user_list!G:G,"&gt;="&amp;A2746)</f>
        <v>1.523309314954052</v>
      </c>
      <c r="C2746">
        <f>SUMIFS(user_list!P:P,user_list!F:F,"&lt;="&amp;A2746,user_list!G:G,"&gt;="&amp;A2746)</f>
        <v>4.4172932330827068</v>
      </c>
      <c r="D2746">
        <f>SUMIFS(user_list!O:O,user_list!F:F,"&lt;="&amp;A2746,user_list!G:G,"&gt;="&amp;A2746,user_list!I:I,days!G2746)+SUMIFS(user_list!O:O,user_list!F:F,"&lt;="&amp;A2746,user_list!G:G,"&gt;="&amp;A2746,user_list!I:I,days!G2746-1)</f>
        <v>1.523309314954052</v>
      </c>
      <c r="E2746">
        <f>COUNTIF(user_list!G:G,A2746)</f>
        <v>0</v>
      </c>
      <c r="F2746">
        <f t="shared" si="84"/>
        <v>7</v>
      </c>
      <c r="G2746">
        <f t="shared" si="85"/>
        <v>2022</v>
      </c>
    </row>
    <row r="2747" spans="1:7" x14ac:dyDescent="0.3">
      <c r="A2747" s="52">
        <v>44750</v>
      </c>
      <c r="B2747">
        <f>SUMIFS(user_list!O:O,user_list!F:F,"&lt;="&amp;A2747,user_list!G:G,"&gt;="&amp;A2747)</f>
        <v>1.523309314954052</v>
      </c>
      <c r="C2747">
        <f>SUMIFS(user_list!P:P,user_list!F:F,"&lt;="&amp;A2747,user_list!G:G,"&gt;="&amp;A2747)</f>
        <v>4.4172932330827068</v>
      </c>
      <c r="D2747">
        <f>SUMIFS(user_list!O:O,user_list!F:F,"&lt;="&amp;A2747,user_list!G:G,"&gt;="&amp;A2747,user_list!I:I,days!G2747)+SUMIFS(user_list!O:O,user_list!F:F,"&lt;="&amp;A2747,user_list!G:G,"&gt;="&amp;A2747,user_list!I:I,days!G2747-1)</f>
        <v>1.523309314954052</v>
      </c>
      <c r="E2747">
        <f>COUNTIF(user_list!G:G,A2747)</f>
        <v>0</v>
      </c>
      <c r="F2747">
        <f t="shared" si="84"/>
        <v>7</v>
      </c>
      <c r="G2747">
        <f t="shared" si="85"/>
        <v>2022</v>
      </c>
    </row>
    <row r="2748" spans="1:7" x14ac:dyDescent="0.3">
      <c r="A2748" s="52">
        <v>44751</v>
      </c>
      <c r="B2748">
        <f>SUMIFS(user_list!O:O,user_list!F:F,"&lt;="&amp;A2748,user_list!G:G,"&gt;="&amp;A2748)</f>
        <v>1.523309314954052</v>
      </c>
      <c r="C2748">
        <f>SUMIFS(user_list!P:P,user_list!F:F,"&lt;="&amp;A2748,user_list!G:G,"&gt;="&amp;A2748)</f>
        <v>4.4172932330827068</v>
      </c>
      <c r="D2748">
        <f>SUMIFS(user_list!O:O,user_list!F:F,"&lt;="&amp;A2748,user_list!G:G,"&gt;="&amp;A2748,user_list!I:I,days!G2748)+SUMIFS(user_list!O:O,user_list!F:F,"&lt;="&amp;A2748,user_list!G:G,"&gt;="&amp;A2748,user_list!I:I,days!G2748-1)</f>
        <v>1.523309314954052</v>
      </c>
      <c r="E2748">
        <f>COUNTIF(user_list!G:G,A2748)</f>
        <v>1</v>
      </c>
      <c r="F2748">
        <f t="shared" si="84"/>
        <v>7</v>
      </c>
      <c r="G2748">
        <f t="shared" si="85"/>
        <v>2022</v>
      </c>
    </row>
    <row r="2749" spans="1:7" x14ac:dyDescent="0.3">
      <c r="A2749" s="52">
        <v>44752</v>
      </c>
      <c r="B2749">
        <f>SUMIFS(user_list!O:O,user_list!F:F,"&lt;="&amp;A2749,user_list!G:G,"&gt;="&amp;A2749)</f>
        <v>1.3814839181286551</v>
      </c>
      <c r="C2749">
        <f>SUMIFS(user_list!P:P,user_list!F:F,"&lt;="&amp;A2749,user_list!G:G,"&gt;="&amp;A2749)</f>
        <v>4.0601503759398501</v>
      </c>
      <c r="D2749">
        <f>SUMIFS(user_list!O:O,user_list!F:F,"&lt;="&amp;A2749,user_list!G:G,"&gt;="&amp;A2749,user_list!I:I,days!G2749)+SUMIFS(user_list!O:O,user_list!F:F,"&lt;="&amp;A2749,user_list!G:G,"&gt;="&amp;A2749,user_list!I:I,days!G2749-1)</f>
        <v>1.3814839181286551</v>
      </c>
      <c r="E2749">
        <f>COUNTIF(user_list!G:G,A2749)</f>
        <v>0</v>
      </c>
      <c r="F2749">
        <f t="shared" si="84"/>
        <v>7</v>
      </c>
      <c r="G2749">
        <f t="shared" si="85"/>
        <v>2022</v>
      </c>
    </row>
    <row r="2750" spans="1:7" x14ac:dyDescent="0.3">
      <c r="A2750" s="52">
        <v>44753</v>
      </c>
      <c r="B2750">
        <f>SUMIFS(user_list!O:O,user_list!F:F,"&lt;="&amp;A2750,user_list!G:G,"&gt;="&amp;A2750)</f>
        <v>1.6628564671482629</v>
      </c>
      <c r="C2750">
        <f>SUMIFS(user_list!P:P,user_list!F:F,"&lt;="&amp;A2750,user_list!G:G,"&gt;="&amp;A2750)</f>
        <v>4.7660327288810267</v>
      </c>
      <c r="D2750">
        <f>SUMIFS(user_list!O:O,user_list!F:F,"&lt;="&amp;A2750,user_list!G:G,"&gt;="&amp;A2750,user_list!I:I,days!G2750)+SUMIFS(user_list!O:O,user_list!F:F,"&lt;="&amp;A2750,user_list!G:G,"&gt;="&amp;A2750,user_list!I:I,days!G2750-1)</f>
        <v>1.6628564671482629</v>
      </c>
      <c r="E2750">
        <f>COUNTIF(user_list!G:G,A2750)</f>
        <v>0</v>
      </c>
      <c r="F2750">
        <f t="shared" si="84"/>
        <v>7</v>
      </c>
      <c r="G2750">
        <f t="shared" si="85"/>
        <v>2022</v>
      </c>
    </row>
    <row r="2751" spans="1:7" x14ac:dyDescent="0.3">
      <c r="A2751" s="52">
        <v>44754</v>
      </c>
      <c r="B2751">
        <f>SUMIFS(user_list!O:O,user_list!F:F,"&lt;="&amp;A2751,user_list!G:G,"&gt;="&amp;A2751)</f>
        <v>1.6628564671482629</v>
      </c>
      <c r="C2751">
        <f>SUMIFS(user_list!P:P,user_list!F:F,"&lt;="&amp;A2751,user_list!G:G,"&gt;="&amp;A2751)</f>
        <v>4.7660327288810267</v>
      </c>
      <c r="D2751">
        <f>SUMIFS(user_list!O:O,user_list!F:F,"&lt;="&amp;A2751,user_list!G:G,"&gt;="&amp;A2751,user_list!I:I,days!G2751)+SUMIFS(user_list!O:O,user_list!F:F,"&lt;="&amp;A2751,user_list!G:G,"&gt;="&amp;A2751,user_list!I:I,days!G2751-1)</f>
        <v>1.6628564671482629</v>
      </c>
      <c r="E2751">
        <f>COUNTIF(user_list!G:G,A2751)</f>
        <v>1</v>
      </c>
      <c r="F2751">
        <f t="shared" si="84"/>
        <v>7</v>
      </c>
      <c r="G2751">
        <f t="shared" si="85"/>
        <v>2022</v>
      </c>
    </row>
    <row r="2752" spans="1:7" x14ac:dyDescent="0.3">
      <c r="A2752" s="52">
        <v>44755</v>
      </c>
      <c r="B2752">
        <f>SUMIFS(user_list!O:O,user_list!F:F,"&lt;="&amp;A2752,user_list!G:G,"&gt;="&amp;A2752)</f>
        <v>1.6336898004815961</v>
      </c>
      <c r="C2752">
        <f>SUMIFS(user_list!P:P,user_list!F:F,"&lt;="&amp;A2752,user_list!G:G,"&gt;="&amp;A2752)</f>
        <v>4.2660327288810258</v>
      </c>
      <c r="D2752">
        <f>SUMIFS(user_list!O:O,user_list!F:F,"&lt;="&amp;A2752,user_list!G:G,"&gt;="&amp;A2752,user_list!I:I,days!G2752)+SUMIFS(user_list!O:O,user_list!F:F,"&lt;="&amp;A2752,user_list!G:G,"&gt;="&amp;A2752,user_list!I:I,days!G2752-1)</f>
        <v>1.6336898004815961</v>
      </c>
      <c r="E2752">
        <f>COUNTIF(user_list!G:G,A2752)</f>
        <v>1</v>
      </c>
      <c r="F2752">
        <f t="shared" si="84"/>
        <v>7</v>
      </c>
      <c r="G2752">
        <f t="shared" si="85"/>
        <v>2022</v>
      </c>
    </row>
    <row r="2753" spans="1:7" x14ac:dyDescent="0.3">
      <c r="A2753" s="52">
        <v>44756</v>
      </c>
      <c r="B2753">
        <f>SUMIFS(user_list!O:O,user_list!F:F,"&lt;="&amp;A2753,user_list!G:G,"&gt;="&amp;A2753)</f>
        <v>0.98993980048159624</v>
      </c>
      <c r="C2753">
        <f>SUMIFS(user_list!P:P,user_list!F:F,"&lt;="&amp;A2753,user_list!G:G,"&gt;="&amp;A2753)</f>
        <v>2.7660327288810262</v>
      </c>
      <c r="D2753">
        <f>SUMIFS(user_list!O:O,user_list!F:F,"&lt;="&amp;A2753,user_list!G:G,"&gt;="&amp;A2753,user_list!I:I,days!G2753)+SUMIFS(user_list!O:O,user_list!F:F,"&lt;="&amp;A2753,user_list!G:G,"&gt;="&amp;A2753,user_list!I:I,days!G2753-1)</f>
        <v>0.98993980048159624</v>
      </c>
      <c r="E2753">
        <f>COUNTIF(user_list!G:G,A2753)</f>
        <v>0</v>
      </c>
      <c r="F2753">
        <f t="shared" si="84"/>
        <v>7</v>
      </c>
      <c r="G2753">
        <f t="shared" si="85"/>
        <v>2022</v>
      </c>
    </row>
    <row r="2754" spans="1:7" x14ac:dyDescent="0.3">
      <c r="A2754" s="52">
        <v>44757</v>
      </c>
      <c r="B2754">
        <f>SUMIFS(user_list!O:O,user_list!F:F,"&lt;="&amp;A2754,user_list!G:G,"&gt;="&amp;A2754)</f>
        <v>0.98993980048159624</v>
      </c>
      <c r="C2754">
        <f>SUMIFS(user_list!P:P,user_list!F:F,"&lt;="&amp;A2754,user_list!G:G,"&gt;="&amp;A2754)</f>
        <v>2.7660327288810262</v>
      </c>
      <c r="D2754">
        <f>SUMIFS(user_list!O:O,user_list!F:F,"&lt;="&amp;A2754,user_list!G:G,"&gt;="&amp;A2754,user_list!I:I,days!G2754)+SUMIFS(user_list!O:O,user_list!F:F,"&lt;="&amp;A2754,user_list!G:G,"&gt;="&amp;A2754,user_list!I:I,days!G2754-1)</f>
        <v>0.98993980048159624</v>
      </c>
      <c r="E2754">
        <f>COUNTIF(user_list!G:G,A2754)</f>
        <v>0</v>
      </c>
      <c r="F2754">
        <f t="shared" ref="F2754:F2817" si="86">MONTH(A2754)</f>
        <v>7</v>
      </c>
      <c r="G2754">
        <f t="shared" ref="G2754:G2817" si="87">YEAR(A2754)</f>
        <v>2022</v>
      </c>
    </row>
    <row r="2755" spans="1:7" x14ac:dyDescent="0.3">
      <c r="A2755" s="52">
        <v>44758</v>
      </c>
      <c r="B2755">
        <f>SUMIFS(user_list!O:O,user_list!F:F,"&lt;="&amp;A2755,user_list!G:G,"&gt;="&amp;A2755)</f>
        <v>1.5861898004815962</v>
      </c>
      <c r="C2755">
        <f>SUMIFS(user_list!P:P,user_list!F:F,"&lt;="&amp;A2755,user_list!G:G,"&gt;="&amp;A2755)</f>
        <v>4.2660327288810258</v>
      </c>
      <c r="D2755">
        <f>SUMIFS(user_list!O:O,user_list!F:F,"&lt;="&amp;A2755,user_list!G:G,"&gt;="&amp;A2755,user_list!I:I,days!G2755)+SUMIFS(user_list!O:O,user_list!F:F,"&lt;="&amp;A2755,user_list!G:G,"&gt;="&amp;A2755,user_list!I:I,days!G2755-1)</f>
        <v>1.5861898004815962</v>
      </c>
      <c r="E2755">
        <f>COUNTIF(user_list!G:G,A2755)</f>
        <v>0</v>
      </c>
      <c r="F2755">
        <f t="shared" si="86"/>
        <v>7</v>
      </c>
      <c r="G2755">
        <f t="shared" si="87"/>
        <v>2022</v>
      </c>
    </row>
    <row r="2756" spans="1:7" x14ac:dyDescent="0.3">
      <c r="A2756" s="52">
        <v>44759</v>
      </c>
      <c r="B2756">
        <f>SUMIFS(user_list!O:O,user_list!F:F,"&lt;="&amp;A2756,user_list!G:G,"&gt;="&amp;A2756)</f>
        <v>1.5861898004815962</v>
      </c>
      <c r="C2756">
        <f>SUMIFS(user_list!P:P,user_list!F:F,"&lt;="&amp;A2756,user_list!G:G,"&gt;="&amp;A2756)</f>
        <v>4.2660327288810258</v>
      </c>
      <c r="D2756">
        <f>SUMIFS(user_list!O:O,user_list!F:F,"&lt;="&amp;A2756,user_list!G:G,"&gt;="&amp;A2756,user_list!I:I,days!G2756)+SUMIFS(user_list!O:O,user_list!F:F,"&lt;="&amp;A2756,user_list!G:G,"&gt;="&amp;A2756,user_list!I:I,days!G2756-1)</f>
        <v>1.5861898004815962</v>
      </c>
      <c r="E2756">
        <f>COUNTIF(user_list!G:G,A2756)</f>
        <v>2</v>
      </c>
      <c r="F2756">
        <f t="shared" si="86"/>
        <v>7</v>
      </c>
      <c r="G2756">
        <f t="shared" si="87"/>
        <v>2022</v>
      </c>
    </row>
    <row r="2757" spans="1:7" x14ac:dyDescent="0.3">
      <c r="A2757" s="52">
        <v>44760</v>
      </c>
      <c r="B2757">
        <f>SUMIFS(user_list!O:O,user_list!F:F,"&lt;="&amp;A2757,user_list!G:G,"&gt;="&amp;A2757)</f>
        <v>1.3274638188608776</v>
      </c>
      <c r="C2757">
        <f>SUMIFS(user_list!P:P,user_list!F:F,"&lt;="&amp;A2757,user_list!G:G,"&gt;="&amp;A2757)</f>
        <v>3.3487394957983194</v>
      </c>
      <c r="D2757">
        <f>SUMIFS(user_list!O:O,user_list!F:F,"&lt;="&amp;A2757,user_list!G:G,"&gt;="&amp;A2757,user_list!I:I,days!G2757)+SUMIFS(user_list!O:O,user_list!F:F,"&lt;="&amp;A2757,user_list!G:G,"&gt;="&amp;A2757,user_list!I:I,days!G2757-1)</f>
        <v>1.3274638188608776</v>
      </c>
      <c r="E2757">
        <f>COUNTIF(user_list!G:G,A2757)</f>
        <v>0</v>
      </c>
      <c r="F2757">
        <f t="shared" si="86"/>
        <v>7</v>
      </c>
      <c r="G2757">
        <f t="shared" si="87"/>
        <v>2022</v>
      </c>
    </row>
    <row r="2758" spans="1:7" x14ac:dyDescent="0.3">
      <c r="A2758" s="52">
        <v>44761</v>
      </c>
      <c r="B2758">
        <f>SUMIFS(user_list!O:O,user_list!F:F,"&lt;="&amp;A2758,user_list!G:G,"&gt;="&amp;A2758)</f>
        <v>1.3274638188608776</v>
      </c>
      <c r="C2758">
        <f>SUMIFS(user_list!P:P,user_list!F:F,"&lt;="&amp;A2758,user_list!G:G,"&gt;="&amp;A2758)</f>
        <v>3.3487394957983194</v>
      </c>
      <c r="D2758">
        <f>SUMIFS(user_list!O:O,user_list!F:F,"&lt;="&amp;A2758,user_list!G:G,"&gt;="&amp;A2758,user_list!I:I,days!G2758)+SUMIFS(user_list!O:O,user_list!F:F,"&lt;="&amp;A2758,user_list!G:G,"&gt;="&amp;A2758,user_list!I:I,days!G2758-1)</f>
        <v>1.3274638188608776</v>
      </c>
      <c r="E2758">
        <f>COUNTIF(user_list!G:G,A2758)</f>
        <v>0</v>
      </c>
      <c r="F2758">
        <f t="shared" si="86"/>
        <v>7</v>
      </c>
      <c r="G2758">
        <f t="shared" si="87"/>
        <v>2022</v>
      </c>
    </row>
    <row r="2759" spans="1:7" x14ac:dyDescent="0.3">
      <c r="A2759" s="52">
        <v>44762</v>
      </c>
      <c r="B2759">
        <f>SUMIFS(user_list!O:O,user_list!F:F,"&lt;="&amp;A2759,user_list!G:G,"&gt;="&amp;A2759)</f>
        <v>1.3274638188608776</v>
      </c>
      <c r="C2759">
        <f>SUMIFS(user_list!P:P,user_list!F:F,"&lt;="&amp;A2759,user_list!G:G,"&gt;="&amp;A2759)</f>
        <v>3.3487394957983194</v>
      </c>
      <c r="D2759">
        <f>SUMIFS(user_list!O:O,user_list!F:F,"&lt;="&amp;A2759,user_list!G:G,"&gt;="&amp;A2759,user_list!I:I,days!G2759)+SUMIFS(user_list!O:O,user_list!F:F,"&lt;="&amp;A2759,user_list!G:G,"&gt;="&amp;A2759,user_list!I:I,days!G2759-1)</f>
        <v>1.3274638188608776</v>
      </c>
      <c r="E2759">
        <f>COUNTIF(user_list!G:G,A2759)</f>
        <v>0</v>
      </c>
      <c r="F2759">
        <f t="shared" si="86"/>
        <v>7</v>
      </c>
      <c r="G2759">
        <f t="shared" si="87"/>
        <v>2022</v>
      </c>
    </row>
    <row r="2760" spans="1:7" x14ac:dyDescent="0.3">
      <c r="A2760" s="52">
        <v>44763</v>
      </c>
      <c r="B2760">
        <f>SUMIFS(user_list!O:O,user_list!F:F,"&lt;="&amp;A2760,user_list!G:G,"&gt;="&amp;A2760)</f>
        <v>1.3274638188608776</v>
      </c>
      <c r="C2760">
        <f>SUMIFS(user_list!P:P,user_list!F:F,"&lt;="&amp;A2760,user_list!G:G,"&gt;="&amp;A2760)</f>
        <v>3.3487394957983194</v>
      </c>
      <c r="D2760">
        <f>SUMIFS(user_list!O:O,user_list!F:F,"&lt;="&amp;A2760,user_list!G:G,"&gt;="&amp;A2760,user_list!I:I,days!G2760)+SUMIFS(user_list!O:O,user_list!F:F,"&lt;="&amp;A2760,user_list!G:G,"&gt;="&amp;A2760,user_list!I:I,days!G2760-1)</f>
        <v>1.3274638188608776</v>
      </c>
      <c r="E2760">
        <f>COUNTIF(user_list!G:G,A2760)</f>
        <v>0</v>
      </c>
      <c r="F2760">
        <f t="shared" si="86"/>
        <v>7</v>
      </c>
      <c r="G2760">
        <f t="shared" si="87"/>
        <v>2022</v>
      </c>
    </row>
    <row r="2761" spans="1:7" x14ac:dyDescent="0.3">
      <c r="A2761" s="52">
        <v>44764</v>
      </c>
      <c r="B2761">
        <f>SUMIFS(user_list!O:O,user_list!F:F,"&lt;="&amp;A2761,user_list!G:G,"&gt;="&amp;A2761)</f>
        <v>1.3274638188608776</v>
      </c>
      <c r="C2761">
        <f>SUMIFS(user_list!P:P,user_list!F:F,"&lt;="&amp;A2761,user_list!G:G,"&gt;="&amp;A2761)</f>
        <v>3.3487394957983194</v>
      </c>
      <c r="D2761">
        <f>SUMIFS(user_list!O:O,user_list!F:F,"&lt;="&amp;A2761,user_list!G:G,"&gt;="&amp;A2761,user_list!I:I,days!G2761)+SUMIFS(user_list!O:O,user_list!F:F,"&lt;="&amp;A2761,user_list!G:G,"&gt;="&amp;A2761,user_list!I:I,days!G2761-1)</f>
        <v>1.3274638188608776</v>
      </c>
      <c r="E2761">
        <f>COUNTIF(user_list!G:G,A2761)</f>
        <v>0</v>
      </c>
      <c r="F2761">
        <f t="shared" si="86"/>
        <v>7</v>
      </c>
      <c r="G2761">
        <f t="shared" si="87"/>
        <v>2022</v>
      </c>
    </row>
    <row r="2762" spans="1:7" x14ac:dyDescent="0.3">
      <c r="A2762" s="52">
        <v>44765</v>
      </c>
      <c r="B2762">
        <f>SUMIFS(user_list!O:O,user_list!F:F,"&lt;="&amp;A2762,user_list!G:G,"&gt;="&amp;A2762)</f>
        <v>1.3274638188608776</v>
      </c>
      <c r="C2762">
        <f>SUMIFS(user_list!P:P,user_list!F:F,"&lt;="&amp;A2762,user_list!G:G,"&gt;="&amp;A2762)</f>
        <v>3.3487394957983194</v>
      </c>
      <c r="D2762">
        <f>SUMIFS(user_list!O:O,user_list!F:F,"&lt;="&amp;A2762,user_list!G:G,"&gt;="&amp;A2762,user_list!I:I,days!G2762)+SUMIFS(user_list!O:O,user_list!F:F,"&lt;="&amp;A2762,user_list!G:G,"&gt;="&amp;A2762,user_list!I:I,days!G2762-1)</f>
        <v>1.3274638188608776</v>
      </c>
      <c r="E2762">
        <f>COUNTIF(user_list!G:G,A2762)</f>
        <v>1</v>
      </c>
      <c r="F2762">
        <f t="shared" si="86"/>
        <v>7</v>
      </c>
      <c r="G2762">
        <f t="shared" si="87"/>
        <v>2022</v>
      </c>
    </row>
    <row r="2763" spans="1:7" x14ac:dyDescent="0.3">
      <c r="A2763" s="52">
        <v>44766</v>
      </c>
      <c r="B2763">
        <f>SUMIFS(user_list!O:O,user_list!F:F,"&lt;="&amp;A2763,user_list!G:G,"&gt;="&amp;A2763)</f>
        <v>2.7334107885578476</v>
      </c>
      <c r="C2763">
        <f>SUMIFS(user_list!P:P,user_list!F:F,"&lt;="&amp;A2763,user_list!G:G,"&gt;="&amp;A2763)</f>
        <v>3.9396485867074107</v>
      </c>
      <c r="D2763">
        <f>SUMIFS(user_list!O:O,user_list!F:F,"&lt;="&amp;A2763,user_list!G:G,"&gt;="&amp;A2763,user_list!I:I,days!G2763)+SUMIFS(user_list!O:O,user_list!F:F,"&lt;="&amp;A2763,user_list!G:G,"&gt;="&amp;A2763,user_list!I:I,days!G2763-1)</f>
        <v>2.7334107885578476</v>
      </c>
      <c r="E2763">
        <f>COUNTIF(user_list!G:G,A2763)</f>
        <v>1</v>
      </c>
      <c r="F2763">
        <f t="shared" si="86"/>
        <v>7</v>
      </c>
      <c r="G2763">
        <f t="shared" si="87"/>
        <v>2022</v>
      </c>
    </row>
    <row r="2764" spans="1:7" x14ac:dyDescent="0.3">
      <c r="A2764" s="52">
        <v>44767</v>
      </c>
      <c r="B2764">
        <f>SUMIFS(user_list!O:O,user_list!F:F,"&lt;="&amp;A2764,user_list!G:G,"&gt;="&amp;A2764)</f>
        <v>1.1642441218911805</v>
      </c>
      <c r="C2764">
        <f>SUMIFS(user_list!P:P,user_list!F:F,"&lt;="&amp;A2764,user_list!G:G,"&gt;="&amp;A2764)</f>
        <v>2.9396485867074107</v>
      </c>
      <c r="D2764">
        <f>SUMIFS(user_list!O:O,user_list!F:F,"&lt;="&amp;A2764,user_list!G:G,"&gt;="&amp;A2764,user_list!I:I,days!G2764)+SUMIFS(user_list!O:O,user_list!F:F,"&lt;="&amp;A2764,user_list!G:G,"&gt;="&amp;A2764,user_list!I:I,days!G2764-1)</f>
        <v>1.1642441218911805</v>
      </c>
      <c r="E2764">
        <f>COUNTIF(user_list!G:G,A2764)</f>
        <v>0</v>
      </c>
      <c r="F2764">
        <f t="shared" si="86"/>
        <v>7</v>
      </c>
      <c r="G2764">
        <f t="shared" si="87"/>
        <v>2022</v>
      </c>
    </row>
    <row r="2765" spans="1:7" x14ac:dyDescent="0.3">
      <c r="A2765" s="52">
        <v>44768</v>
      </c>
      <c r="B2765">
        <f>SUMIFS(user_list!O:O,user_list!F:F,"&lt;="&amp;A2765,user_list!G:G,"&gt;="&amp;A2765)</f>
        <v>1.1642441218911805</v>
      </c>
      <c r="C2765">
        <f>SUMIFS(user_list!P:P,user_list!F:F,"&lt;="&amp;A2765,user_list!G:G,"&gt;="&amp;A2765)</f>
        <v>2.9396485867074107</v>
      </c>
      <c r="D2765">
        <f>SUMIFS(user_list!O:O,user_list!F:F,"&lt;="&amp;A2765,user_list!G:G,"&gt;="&amp;A2765,user_list!I:I,days!G2765)+SUMIFS(user_list!O:O,user_list!F:F,"&lt;="&amp;A2765,user_list!G:G,"&gt;="&amp;A2765,user_list!I:I,days!G2765-1)</f>
        <v>1.1642441218911805</v>
      </c>
      <c r="E2765">
        <f>COUNTIF(user_list!G:G,A2765)</f>
        <v>0</v>
      </c>
      <c r="F2765">
        <f t="shared" si="86"/>
        <v>7</v>
      </c>
      <c r="G2765">
        <f t="shared" si="87"/>
        <v>2022</v>
      </c>
    </row>
    <row r="2766" spans="1:7" x14ac:dyDescent="0.3">
      <c r="A2766" s="52">
        <v>44769</v>
      </c>
      <c r="B2766">
        <f>SUMIFS(user_list!O:O,user_list!F:F,"&lt;="&amp;A2766,user_list!G:G,"&gt;="&amp;A2766)</f>
        <v>1.1642441218911805</v>
      </c>
      <c r="C2766">
        <f>SUMIFS(user_list!P:P,user_list!F:F,"&lt;="&amp;A2766,user_list!G:G,"&gt;="&amp;A2766)</f>
        <v>2.9396485867074107</v>
      </c>
      <c r="D2766">
        <f>SUMIFS(user_list!O:O,user_list!F:F,"&lt;="&amp;A2766,user_list!G:G,"&gt;="&amp;A2766,user_list!I:I,days!G2766)+SUMIFS(user_list!O:O,user_list!F:F,"&lt;="&amp;A2766,user_list!G:G,"&gt;="&amp;A2766,user_list!I:I,days!G2766-1)</f>
        <v>1.1642441218911805</v>
      </c>
      <c r="E2766">
        <f>COUNTIF(user_list!G:G,A2766)</f>
        <v>1</v>
      </c>
      <c r="F2766">
        <f t="shared" si="86"/>
        <v>7</v>
      </c>
      <c r="G2766">
        <f t="shared" si="87"/>
        <v>2022</v>
      </c>
    </row>
    <row r="2767" spans="1:7" x14ac:dyDescent="0.3">
      <c r="A2767" s="52">
        <v>44770</v>
      </c>
      <c r="B2767">
        <f>SUMIFS(user_list!O:O,user_list!F:F,"&lt;="&amp;A2767,user_list!G:G,"&gt;="&amp;A2767)</f>
        <v>1.1529446722867775</v>
      </c>
      <c r="C2767">
        <f>SUMIFS(user_list!P:P,user_list!F:F,"&lt;="&amp;A2767,user_list!G:G,"&gt;="&amp;A2767)</f>
        <v>2.9179767600820234</v>
      </c>
      <c r="D2767">
        <f>SUMIFS(user_list!O:O,user_list!F:F,"&lt;="&amp;A2767,user_list!G:G,"&gt;="&amp;A2767,user_list!I:I,days!G2767)+SUMIFS(user_list!O:O,user_list!F:F,"&lt;="&amp;A2767,user_list!G:G,"&gt;="&amp;A2767,user_list!I:I,days!G2767-1)</f>
        <v>1.1529446722867775</v>
      </c>
      <c r="E2767">
        <f>COUNTIF(user_list!G:G,A2767)</f>
        <v>0</v>
      </c>
      <c r="F2767">
        <f t="shared" si="86"/>
        <v>7</v>
      </c>
      <c r="G2767">
        <f t="shared" si="87"/>
        <v>2022</v>
      </c>
    </row>
    <row r="2768" spans="1:7" x14ac:dyDescent="0.3">
      <c r="A2768" s="52">
        <v>44771</v>
      </c>
      <c r="B2768">
        <f>SUMIFS(user_list!O:O,user_list!F:F,"&lt;="&amp;A2768,user_list!G:G,"&gt;="&amp;A2768)</f>
        <v>1.1529446722867775</v>
      </c>
      <c r="C2768">
        <f>SUMIFS(user_list!P:P,user_list!F:F,"&lt;="&amp;A2768,user_list!G:G,"&gt;="&amp;A2768)</f>
        <v>2.9179767600820234</v>
      </c>
      <c r="D2768">
        <f>SUMIFS(user_list!O:O,user_list!F:F,"&lt;="&amp;A2768,user_list!G:G,"&gt;="&amp;A2768,user_list!I:I,days!G2768)+SUMIFS(user_list!O:O,user_list!F:F,"&lt;="&amp;A2768,user_list!G:G,"&gt;="&amp;A2768,user_list!I:I,days!G2768-1)</f>
        <v>1.1529446722867775</v>
      </c>
      <c r="E2768">
        <f>COUNTIF(user_list!G:G,A2768)</f>
        <v>0</v>
      </c>
      <c r="F2768">
        <f t="shared" si="86"/>
        <v>7</v>
      </c>
      <c r="G2768">
        <f t="shared" si="87"/>
        <v>2022</v>
      </c>
    </row>
    <row r="2769" spans="1:7" x14ac:dyDescent="0.3">
      <c r="A2769" s="52">
        <v>44772</v>
      </c>
      <c r="B2769">
        <f>SUMIFS(user_list!O:O,user_list!F:F,"&lt;="&amp;A2769,user_list!G:G,"&gt;="&amp;A2769)</f>
        <v>1.1529446722867775</v>
      </c>
      <c r="C2769">
        <f>SUMIFS(user_list!P:P,user_list!F:F,"&lt;="&amp;A2769,user_list!G:G,"&gt;="&amp;A2769)</f>
        <v>2.9179767600820234</v>
      </c>
      <c r="D2769">
        <f>SUMIFS(user_list!O:O,user_list!F:F,"&lt;="&amp;A2769,user_list!G:G,"&gt;="&amp;A2769,user_list!I:I,days!G2769)+SUMIFS(user_list!O:O,user_list!F:F,"&lt;="&amp;A2769,user_list!G:G,"&gt;="&amp;A2769,user_list!I:I,days!G2769-1)</f>
        <v>1.1529446722867775</v>
      </c>
      <c r="E2769">
        <f>COUNTIF(user_list!G:G,A2769)</f>
        <v>1</v>
      </c>
      <c r="F2769">
        <f t="shared" si="86"/>
        <v>7</v>
      </c>
      <c r="G2769">
        <f t="shared" si="87"/>
        <v>2022</v>
      </c>
    </row>
    <row r="2770" spans="1:7" x14ac:dyDescent="0.3">
      <c r="A2770" s="52">
        <v>44773</v>
      </c>
      <c r="B2770">
        <f>SUMIFS(user_list!O:O,user_list!F:F,"&lt;="&amp;A2770,user_list!G:G,"&gt;="&amp;A2770)</f>
        <v>0.70310340244550762</v>
      </c>
      <c r="C2770">
        <f>SUMIFS(user_list!P:P,user_list!F:F,"&lt;="&amp;A2770,user_list!G:G,"&gt;="&amp;A2770)</f>
        <v>1.7751196172248807</v>
      </c>
      <c r="D2770">
        <f>SUMIFS(user_list!O:O,user_list!F:F,"&lt;="&amp;A2770,user_list!G:G,"&gt;="&amp;A2770,user_list!I:I,days!G2770)+SUMIFS(user_list!O:O,user_list!F:F,"&lt;="&amp;A2770,user_list!G:G,"&gt;="&amp;A2770,user_list!I:I,days!G2770-1)</f>
        <v>0.70310340244550762</v>
      </c>
      <c r="E2770">
        <f>COUNTIF(user_list!G:G,A2770)</f>
        <v>0</v>
      </c>
      <c r="F2770">
        <f t="shared" si="86"/>
        <v>7</v>
      </c>
      <c r="G2770">
        <f t="shared" si="87"/>
        <v>2022</v>
      </c>
    </row>
    <row r="2771" spans="1:7" x14ac:dyDescent="0.3">
      <c r="A2771" s="52">
        <v>44774</v>
      </c>
      <c r="B2771">
        <f>SUMIFS(user_list!O:O,user_list!F:F,"&lt;="&amp;A2771,user_list!G:G,"&gt;="&amp;A2771)</f>
        <v>0.70310340244550762</v>
      </c>
      <c r="C2771">
        <f>SUMIFS(user_list!P:P,user_list!F:F,"&lt;="&amp;A2771,user_list!G:G,"&gt;="&amp;A2771)</f>
        <v>1.7751196172248807</v>
      </c>
      <c r="D2771">
        <f>SUMIFS(user_list!O:O,user_list!F:F,"&lt;="&amp;A2771,user_list!G:G,"&gt;="&amp;A2771,user_list!I:I,days!G2771)+SUMIFS(user_list!O:O,user_list!F:F,"&lt;="&amp;A2771,user_list!G:G,"&gt;="&amp;A2771,user_list!I:I,days!G2771-1)</f>
        <v>0.70310340244550762</v>
      </c>
      <c r="E2771">
        <f>COUNTIF(user_list!G:G,A2771)</f>
        <v>0</v>
      </c>
      <c r="F2771">
        <f t="shared" si="86"/>
        <v>8</v>
      </c>
      <c r="G2771">
        <f t="shared" si="87"/>
        <v>2022</v>
      </c>
    </row>
    <row r="2772" spans="1:7" x14ac:dyDescent="0.3">
      <c r="A2772" s="52">
        <v>44775</v>
      </c>
      <c r="B2772">
        <f>SUMIFS(user_list!O:O,user_list!F:F,"&lt;="&amp;A2772,user_list!G:G,"&gt;="&amp;A2772)</f>
        <v>0.70310340244550762</v>
      </c>
      <c r="C2772">
        <f>SUMIFS(user_list!P:P,user_list!F:F,"&lt;="&amp;A2772,user_list!G:G,"&gt;="&amp;A2772)</f>
        <v>1.7751196172248807</v>
      </c>
      <c r="D2772">
        <f>SUMIFS(user_list!O:O,user_list!F:F,"&lt;="&amp;A2772,user_list!G:G,"&gt;="&amp;A2772,user_list!I:I,days!G2772)+SUMIFS(user_list!O:O,user_list!F:F,"&lt;="&amp;A2772,user_list!G:G,"&gt;="&amp;A2772,user_list!I:I,days!G2772-1)</f>
        <v>0.70310340244550762</v>
      </c>
      <c r="E2772">
        <f>COUNTIF(user_list!G:G,A2772)</f>
        <v>0</v>
      </c>
      <c r="F2772">
        <f t="shared" si="86"/>
        <v>8</v>
      </c>
      <c r="G2772">
        <f t="shared" si="87"/>
        <v>2022</v>
      </c>
    </row>
    <row r="2773" spans="1:7" x14ac:dyDescent="0.3">
      <c r="A2773" s="52">
        <v>44776</v>
      </c>
      <c r="B2773">
        <f>SUMIFS(user_list!O:O,user_list!F:F,"&lt;="&amp;A2773,user_list!G:G,"&gt;="&amp;A2773)</f>
        <v>1.6217145135566187</v>
      </c>
      <c r="C2773">
        <f>SUMIFS(user_list!P:P,user_list!F:F,"&lt;="&amp;A2773,user_list!G:G,"&gt;="&amp;A2773)</f>
        <v>16.108452950558213</v>
      </c>
      <c r="D2773">
        <f>SUMIFS(user_list!O:O,user_list!F:F,"&lt;="&amp;A2773,user_list!G:G,"&gt;="&amp;A2773,user_list!I:I,days!G2773)+SUMIFS(user_list!O:O,user_list!F:F,"&lt;="&amp;A2773,user_list!G:G,"&gt;="&amp;A2773,user_list!I:I,days!G2773-1)</f>
        <v>1.6217145135566187</v>
      </c>
      <c r="E2773">
        <f>COUNTIF(user_list!G:G,A2773)</f>
        <v>2</v>
      </c>
      <c r="F2773">
        <f t="shared" si="86"/>
        <v>8</v>
      </c>
      <c r="G2773">
        <f t="shared" si="87"/>
        <v>2022</v>
      </c>
    </row>
    <row r="2774" spans="1:7" x14ac:dyDescent="0.3">
      <c r="A2774" s="52">
        <v>44777</v>
      </c>
      <c r="B2774">
        <f>SUMIFS(user_list!O:O,user_list!F:F,"&lt;="&amp;A2774,user_list!G:G,"&gt;="&amp;A2774)</f>
        <v>0.88868421052631574</v>
      </c>
      <c r="C2774">
        <f>SUMIFS(user_list!P:P,user_list!F:F,"&lt;="&amp;A2774,user_list!G:G,"&gt;="&amp;A2774)</f>
        <v>3.0175438596491224</v>
      </c>
      <c r="D2774">
        <f>SUMIFS(user_list!O:O,user_list!F:F,"&lt;="&amp;A2774,user_list!G:G,"&gt;="&amp;A2774,user_list!I:I,days!G2774)+SUMIFS(user_list!O:O,user_list!F:F,"&lt;="&amp;A2774,user_list!G:G,"&gt;="&amp;A2774,user_list!I:I,days!G2774-1)</f>
        <v>0.88868421052631574</v>
      </c>
      <c r="E2774">
        <f>COUNTIF(user_list!G:G,A2774)</f>
        <v>0</v>
      </c>
      <c r="F2774">
        <f t="shared" si="86"/>
        <v>8</v>
      </c>
      <c r="G2774">
        <f t="shared" si="87"/>
        <v>2022</v>
      </c>
    </row>
    <row r="2775" spans="1:7" x14ac:dyDescent="0.3">
      <c r="A2775" s="52">
        <v>44778</v>
      </c>
      <c r="B2775">
        <f>SUMIFS(user_list!O:O,user_list!F:F,"&lt;="&amp;A2775,user_list!G:G,"&gt;="&amp;A2775)</f>
        <v>6.218684210526316</v>
      </c>
      <c r="C2775">
        <f>SUMIFS(user_list!P:P,user_list!F:F,"&lt;="&amp;A2775,user_list!G:G,"&gt;="&amp;A2775)</f>
        <v>16.217543859649123</v>
      </c>
      <c r="D2775">
        <f>SUMIFS(user_list!O:O,user_list!F:F,"&lt;="&amp;A2775,user_list!G:G,"&gt;="&amp;A2775,user_list!I:I,days!G2775)+SUMIFS(user_list!O:O,user_list!F:F,"&lt;="&amp;A2775,user_list!G:G,"&gt;="&amp;A2775,user_list!I:I,days!G2775-1)</f>
        <v>6.218684210526316</v>
      </c>
      <c r="E2775">
        <f>COUNTIF(user_list!G:G,A2775)</f>
        <v>1</v>
      </c>
      <c r="F2775">
        <f t="shared" si="86"/>
        <v>8</v>
      </c>
      <c r="G2775">
        <f t="shared" si="87"/>
        <v>2022</v>
      </c>
    </row>
    <row r="2776" spans="1:7" x14ac:dyDescent="0.3">
      <c r="A2776" s="52">
        <v>44779</v>
      </c>
      <c r="B2776">
        <f>SUMIFS(user_list!O:O,user_list!F:F,"&lt;="&amp;A2776,user_list!G:G,"&gt;="&amp;A2776)</f>
        <v>2.3453508771929825</v>
      </c>
      <c r="C2776">
        <f>SUMIFS(user_list!P:P,user_list!F:F,"&lt;="&amp;A2776,user_list!G:G,"&gt;="&amp;A2776)</f>
        <v>6.6175438596491221</v>
      </c>
      <c r="D2776">
        <f>SUMIFS(user_list!O:O,user_list!F:F,"&lt;="&amp;A2776,user_list!G:G,"&gt;="&amp;A2776,user_list!I:I,days!G2776)+SUMIFS(user_list!O:O,user_list!F:F,"&lt;="&amp;A2776,user_list!G:G,"&gt;="&amp;A2776,user_list!I:I,days!G2776-1)</f>
        <v>2.3453508771929825</v>
      </c>
      <c r="E2776">
        <f>COUNTIF(user_list!G:G,A2776)</f>
        <v>0</v>
      </c>
      <c r="F2776">
        <f t="shared" si="86"/>
        <v>8</v>
      </c>
      <c r="G2776">
        <f t="shared" si="87"/>
        <v>2022</v>
      </c>
    </row>
    <row r="2777" spans="1:7" x14ac:dyDescent="0.3">
      <c r="A2777" s="52">
        <v>44780</v>
      </c>
      <c r="B2777">
        <f>SUMIFS(user_list!O:O,user_list!F:F,"&lt;="&amp;A2777,user_list!G:G,"&gt;="&amp;A2777)</f>
        <v>2.3453508771929825</v>
      </c>
      <c r="C2777">
        <f>SUMIFS(user_list!P:P,user_list!F:F,"&lt;="&amp;A2777,user_list!G:G,"&gt;="&amp;A2777)</f>
        <v>6.6175438596491221</v>
      </c>
      <c r="D2777">
        <f>SUMIFS(user_list!O:O,user_list!F:F,"&lt;="&amp;A2777,user_list!G:G,"&gt;="&amp;A2777,user_list!I:I,days!G2777)+SUMIFS(user_list!O:O,user_list!F:F,"&lt;="&amp;A2777,user_list!G:G,"&gt;="&amp;A2777,user_list!I:I,days!G2777-1)</f>
        <v>2.3453508771929825</v>
      </c>
      <c r="E2777">
        <f>COUNTIF(user_list!G:G,A2777)</f>
        <v>0</v>
      </c>
      <c r="F2777">
        <f t="shared" si="86"/>
        <v>8</v>
      </c>
      <c r="G2777">
        <f t="shared" si="87"/>
        <v>2022</v>
      </c>
    </row>
    <row r="2778" spans="1:7" x14ac:dyDescent="0.3">
      <c r="A2778" s="52">
        <v>44781</v>
      </c>
      <c r="B2778">
        <f>SUMIFS(user_list!O:O,user_list!F:F,"&lt;="&amp;A2778,user_list!G:G,"&gt;="&amp;A2778)</f>
        <v>2.3453508771929825</v>
      </c>
      <c r="C2778">
        <f>SUMIFS(user_list!P:P,user_list!F:F,"&lt;="&amp;A2778,user_list!G:G,"&gt;="&amp;A2778)</f>
        <v>6.6175438596491221</v>
      </c>
      <c r="D2778">
        <f>SUMIFS(user_list!O:O,user_list!F:F,"&lt;="&amp;A2778,user_list!G:G,"&gt;="&amp;A2778,user_list!I:I,days!G2778)+SUMIFS(user_list!O:O,user_list!F:F,"&lt;="&amp;A2778,user_list!G:G,"&gt;="&amp;A2778,user_list!I:I,days!G2778-1)</f>
        <v>2.3453508771929825</v>
      </c>
      <c r="E2778">
        <f>COUNTIF(user_list!G:G,A2778)</f>
        <v>0</v>
      </c>
      <c r="F2778">
        <f t="shared" si="86"/>
        <v>8</v>
      </c>
      <c r="G2778">
        <f t="shared" si="87"/>
        <v>2022</v>
      </c>
    </row>
    <row r="2779" spans="1:7" x14ac:dyDescent="0.3">
      <c r="A2779" s="52">
        <v>44782</v>
      </c>
      <c r="B2779">
        <f>SUMIFS(user_list!O:O,user_list!F:F,"&lt;="&amp;A2779,user_list!G:G,"&gt;="&amp;A2779)</f>
        <v>2.3453508771929825</v>
      </c>
      <c r="C2779">
        <f>SUMIFS(user_list!P:P,user_list!F:F,"&lt;="&amp;A2779,user_list!G:G,"&gt;="&amp;A2779)</f>
        <v>6.6175438596491221</v>
      </c>
      <c r="D2779">
        <f>SUMIFS(user_list!O:O,user_list!F:F,"&lt;="&amp;A2779,user_list!G:G,"&gt;="&amp;A2779,user_list!I:I,days!G2779)+SUMIFS(user_list!O:O,user_list!F:F,"&lt;="&amp;A2779,user_list!G:G,"&gt;="&amp;A2779,user_list!I:I,days!G2779-1)</f>
        <v>2.3453508771929825</v>
      </c>
      <c r="E2779">
        <f>COUNTIF(user_list!G:G,A2779)</f>
        <v>0</v>
      </c>
      <c r="F2779">
        <f t="shared" si="86"/>
        <v>8</v>
      </c>
      <c r="G2779">
        <f t="shared" si="87"/>
        <v>2022</v>
      </c>
    </row>
    <row r="2780" spans="1:7" x14ac:dyDescent="0.3">
      <c r="A2780" s="52">
        <v>44783</v>
      </c>
      <c r="B2780">
        <f>SUMIFS(user_list!O:O,user_list!F:F,"&lt;="&amp;A2780,user_list!G:G,"&gt;="&amp;A2780)</f>
        <v>2.3453508771929825</v>
      </c>
      <c r="C2780">
        <f>SUMIFS(user_list!P:P,user_list!F:F,"&lt;="&amp;A2780,user_list!G:G,"&gt;="&amp;A2780)</f>
        <v>6.6175438596491221</v>
      </c>
      <c r="D2780">
        <f>SUMIFS(user_list!O:O,user_list!F:F,"&lt;="&amp;A2780,user_list!G:G,"&gt;="&amp;A2780,user_list!I:I,days!G2780)+SUMIFS(user_list!O:O,user_list!F:F,"&lt;="&amp;A2780,user_list!G:G,"&gt;="&amp;A2780,user_list!I:I,days!G2780-1)</f>
        <v>2.3453508771929825</v>
      </c>
      <c r="E2780">
        <f>COUNTIF(user_list!G:G,A2780)</f>
        <v>1</v>
      </c>
      <c r="F2780">
        <f t="shared" si="86"/>
        <v>8</v>
      </c>
      <c r="G2780">
        <f t="shared" si="87"/>
        <v>2022</v>
      </c>
    </row>
    <row r="2781" spans="1:7" x14ac:dyDescent="0.3">
      <c r="A2781" s="52">
        <v>44784</v>
      </c>
      <c r="B2781">
        <f>SUMIFS(user_list!O:O,user_list!F:F,"&lt;="&amp;A2781,user_list!G:G,"&gt;="&amp;A2781)</f>
        <v>2.3353508771929823</v>
      </c>
      <c r="C2781">
        <f>SUMIFS(user_list!P:P,user_list!F:F,"&lt;="&amp;A2781,user_list!G:G,"&gt;="&amp;A2781)</f>
        <v>6.617543859649123</v>
      </c>
      <c r="D2781">
        <f>SUMIFS(user_list!O:O,user_list!F:F,"&lt;="&amp;A2781,user_list!G:G,"&gt;="&amp;A2781,user_list!I:I,days!G2781)+SUMIFS(user_list!O:O,user_list!F:F,"&lt;="&amp;A2781,user_list!G:G,"&gt;="&amp;A2781,user_list!I:I,days!G2781-1)</f>
        <v>2.3353508771929823</v>
      </c>
      <c r="E2781">
        <f>COUNTIF(user_list!G:G,A2781)</f>
        <v>1</v>
      </c>
      <c r="F2781">
        <f t="shared" si="86"/>
        <v>8</v>
      </c>
      <c r="G2781">
        <f t="shared" si="87"/>
        <v>2022</v>
      </c>
    </row>
    <row r="2782" spans="1:7" x14ac:dyDescent="0.3">
      <c r="A2782" s="52">
        <v>44785</v>
      </c>
      <c r="B2782">
        <f>SUMIFS(user_list!O:O,user_list!F:F,"&lt;="&amp;A2782,user_list!G:G,"&gt;="&amp;A2782)</f>
        <v>1.8053508771929825</v>
      </c>
      <c r="C2782">
        <f>SUMIFS(user_list!P:P,user_list!F:F,"&lt;="&amp;A2782,user_list!G:G,"&gt;="&amp;A2782)</f>
        <v>5.284210526315789</v>
      </c>
      <c r="D2782">
        <f>SUMIFS(user_list!O:O,user_list!F:F,"&lt;="&amp;A2782,user_list!G:G,"&gt;="&amp;A2782,user_list!I:I,days!G2782)+SUMIFS(user_list!O:O,user_list!F:F,"&lt;="&amp;A2782,user_list!G:G,"&gt;="&amp;A2782,user_list!I:I,days!G2782-1)</f>
        <v>1.8053508771929825</v>
      </c>
      <c r="E2782">
        <f>COUNTIF(user_list!G:G,A2782)</f>
        <v>0</v>
      </c>
      <c r="F2782">
        <f t="shared" si="86"/>
        <v>8</v>
      </c>
      <c r="G2782">
        <f t="shared" si="87"/>
        <v>2022</v>
      </c>
    </row>
    <row r="2783" spans="1:7" x14ac:dyDescent="0.3">
      <c r="A2783" s="52">
        <v>44786</v>
      </c>
      <c r="B2783">
        <f>SUMIFS(user_list!O:O,user_list!F:F,"&lt;="&amp;A2783,user_list!G:G,"&gt;="&amp;A2783)</f>
        <v>3.4109064327485386</v>
      </c>
      <c r="C2783">
        <f>SUMIFS(user_list!P:P,user_list!F:F,"&lt;="&amp;A2783,user_list!G:G,"&gt;="&amp;A2783)</f>
        <v>6.284210526315789</v>
      </c>
      <c r="D2783">
        <f>SUMIFS(user_list!O:O,user_list!F:F,"&lt;="&amp;A2783,user_list!G:G,"&gt;="&amp;A2783,user_list!I:I,days!G2783)+SUMIFS(user_list!O:O,user_list!F:F,"&lt;="&amp;A2783,user_list!G:G,"&gt;="&amp;A2783,user_list!I:I,days!G2783-1)</f>
        <v>3.4109064327485386</v>
      </c>
      <c r="E2783">
        <f>COUNTIF(user_list!G:G,A2783)</f>
        <v>1</v>
      </c>
      <c r="F2783">
        <f t="shared" si="86"/>
        <v>8</v>
      </c>
      <c r="G2783">
        <f t="shared" si="87"/>
        <v>2022</v>
      </c>
    </row>
    <row r="2784" spans="1:7" x14ac:dyDescent="0.3">
      <c r="A2784" s="52">
        <v>44787</v>
      </c>
      <c r="B2784">
        <f>SUMIFS(user_list!O:O,user_list!F:F,"&lt;="&amp;A2784,user_list!G:G,"&gt;="&amp;A2784)</f>
        <v>4.0424342105263156</v>
      </c>
      <c r="C2784">
        <f>SUMIFS(user_list!P:P,user_list!F:F,"&lt;="&amp;A2784,user_list!G:G,"&gt;="&amp;A2784)</f>
        <v>13.434210526315789</v>
      </c>
      <c r="D2784">
        <f>SUMIFS(user_list!O:O,user_list!F:F,"&lt;="&amp;A2784,user_list!G:G,"&gt;="&amp;A2784,user_list!I:I,days!G2784)+SUMIFS(user_list!O:O,user_list!F:F,"&lt;="&amp;A2784,user_list!G:G,"&gt;="&amp;A2784,user_list!I:I,days!G2784-1)</f>
        <v>4.0424342105263156</v>
      </c>
      <c r="E2784">
        <f>COUNTIF(user_list!G:G,A2784)</f>
        <v>7</v>
      </c>
      <c r="F2784">
        <f t="shared" si="86"/>
        <v>8</v>
      </c>
      <c r="G2784">
        <f t="shared" si="87"/>
        <v>2022</v>
      </c>
    </row>
    <row r="2785" spans="1:7" x14ac:dyDescent="0.3">
      <c r="A2785" s="52">
        <v>44788</v>
      </c>
      <c r="B2785">
        <f>SUMIFS(user_list!O:O,user_list!F:F,"&lt;="&amp;A2785,user_list!G:G,"&gt;="&amp;A2785)</f>
        <v>3.3118262440692932</v>
      </c>
      <c r="C2785">
        <f>SUMIFS(user_list!P:P,user_list!F:F,"&lt;="&amp;A2785,user_list!G:G,"&gt;="&amp;A2785)</f>
        <v>8.4606256206554118</v>
      </c>
      <c r="D2785">
        <f>SUMIFS(user_list!O:O,user_list!F:F,"&lt;="&amp;A2785,user_list!G:G,"&gt;="&amp;A2785,user_list!I:I,days!G2785)+SUMIFS(user_list!O:O,user_list!F:F,"&lt;="&amp;A2785,user_list!G:G,"&gt;="&amp;A2785,user_list!I:I,days!G2785-1)</f>
        <v>2.5118262440692929</v>
      </c>
      <c r="E2785">
        <f>COUNTIF(user_list!G:G,A2785)</f>
        <v>2</v>
      </c>
      <c r="F2785">
        <f t="shared" si="86"/>
        <v>8</v>
      </c>
      <c r="G2785">
        <f t="shared" si="87"/>
        <v>2022</v>
      </c>
    </row>
    <row r="2786" spans="1:7" x14ac:dyDescent="0.3">
      <c r="A2786" s="52">
        <v>44789</v>
      </c>
      <c r="B2786">
        <f>SUMIFS(user_list!O:O,user_list!F:F,"&lt;="&amp;A2786,user_list!G:G,"&gt;="&amp;A2786)</f>
        <v>2.0950864779874214</v>
      </c>
      <c r="C2786">
        <f>SUMIFS(user_list!P:P,user_list!F:F,"&lt;="&amp;A2786,user_list!G:G,"&gt;="&amp;A2786)</f>
        <v>5.3764150943396229</v>
      </c>
      <c r="D2786">
        <f>SUMIFS(user_list!O:O,user_list!F:F,"&lt;="&amp;A2786,user_list!G:G,"&gt;="&amp;A2786,user_list!I:I,days!G2786)+SUMIFS(user_list!O:O,user_list!F:F,"&lt;="&amp;A2786,user_list!G:G,"&gt;="&amp;A2786,user_list!I:I,days!G2786-1)</f>
        <v>1.2950864779874216</v>
      </c>
      <c r="E2786">
        <f>COUNTIF(user_list!G:G,A2786)</f>
        <v>0</v>
      </c>
      <c r="F2786">
        <f t="shared" si="86"/>
        <v>8</v>
      </c>
      <c r="G2786">
        <f t="shared" si="87"/>
        <v>2022</v>
      </c>
    </row>
    <row r="2787" spans="1:7" x14ac:dyDescent="0.3">
      <c r="A2787" s="52">
        <v>44790</v>
      </c>
      <c r="B2787">
        <f>SUMIFS(user_list!O:O,user_list!F:F,"&lt;="&amp;A2787,user_list!G:G,"&gt;="&amp;A2787)</f>
        <v>2.0950864779874214</v>
      </c>
      <c r="C2787">
        <f>SUMIFS(user_list!P:P,user_list!F:F,"&lt;="&amp;A2787,user_list!G:G,"&gt;="&amp;A2787)</f>
        <v>5.3764150943396229</v>
      </c>
      <c r="D2787">
        <f>SUMIFS(user_list!O:O,user_list!F:F,"&lt;="&amp;A2787,user_list!G:G,"&gt;="&amp;A2787,user_list!I:I,days!G2787)+SUMIFS(user_list!O:O,user_list!F:F,"&lt;="&amp;A2787,user_list!G:G,"&gt;="&amp;A2787,user_list!I:I,days!G2787-1)</f>
        <v>1.2950864779874216</v>
      </c>
      <c r="E2787">
        <f>COUNTIF(user_list!G:G,A2787)</f>
        <v>0</v>
      </c>
      <c r="F2787">
        <f t="shared" si="86"/>
        <v>8</v>
      </c>
      <c r="G2787">
        <f t="shared" si="87"/>
        <v>2022</v>
      </c>
    </row>
    <row r="2788" spans="1:7" x14ac:dyDescent="0.3">
      <c r="A2788" s="52">
        <v>44791</v>
      </c>
      <c r="B2788">
        <f>SUMIFS(user_list!O:O,user_list!F:F,"&lt;="&amp;A2788,user_list!G:G,"&gt;="&amp;A2788)</f>
        <v>2.6867531446540887</v>
      </c>
      <c r="C2788">
        <f>SUMIFS(user_list!P:P,user_list!F:F,"&lt;="&amp;A2788,user_list!G:G,"&gt;="&amp;A2788)</f>
        <v>6.8764150943396229</v>
      </c>
      <c r="D2788">
        <f>SUMIFS(user_list!O:O,user_list!F:F,"&lt;="&amp;A2788,user_list!G:G,"&gt;="&amp;A2788,user_list!I:I,days!G2788)+SUMIFS(user_list!O:O,user_list!F:F,"&lt;="&amp;A2788,user_list!G:G,"&gt;="&amp;A2788,user_list!I:I,days!G2788-1)</f>
        <v>1.8867531446540879</v>
      </c>
      <c r="E2788">
        <f>COUNTIF(user_list!G:G,A2788)</f>
        <v>1</v>
      </c>
      <c r="F2788">
        <f t="shared" si="86"/>
        <v>8</v>
      </c>
      <c r="G2788">
        <f t="shared" si="87"/>
        <v>2022</v>
      </c>
    </row>
    <row r="2789" spans="1:7" x14ac:dyDescent="0.3">
      <c r="A2789" s="52">
        <v>44792</v>
      </c>
      <c r="B2789">
        <f>SUMIFS(user_list!O:O,user_list!F:F,"&lt;="&amp;A2789,user_list!G:G,"&gt;="&amp;A2789)</f>
        <v>1.7700864779874217</v>
      </c>
      <c r="C2789">
        <f>SUMIFS(user_list!P:P,user_list!F:F,"&lt;="&amp;A2789,user_list!G:G,"&gt;="&amp;A2789)</f>
        <v>4.4764150943396226</v>
      </c>
      <c r="D2789">
        <f>SUMIFS(user_list!O:O,user_list!F:F,"&lt;="&amp;A2789,user_list!G:G,"&gt;="&amp;A2789,user_list!I:I,days!G2789)+SUMIFS(user_list!O:O,user_list!F:F,"&lt;="&amp;A2789,user_list!G:G,"&gt;="&amp;A2789,user_list!I:I,days!G2789-1)</f>
        <v>0.97008647798742142</v>
      </c>
      <c r="E2789">
        <f>COUNTIF(user_list!G:G,A2789)</f>
        <v>0</v>
      </c>
      <c r="F2789">
        <f t="shared" si="86"/>
        <v>8</v>
      </c>
      <c r="G2789">
        <f t="shared" si="87"/>
        <v>2022</v>
      </c>
    </row>
    <row r="2790" spans="1:7" x14ac:dyDescent="0.3">
      <c r="A2790" s="52">
        <v>44793</v>
      </c>
      <c r="B2790">
        <f>SUMIFS(user_list!O:O,user_list!F:F,"&lt;="&amp;A2790,user_list!G:G,"&gt;="&amp;A2790)</f>
        <v>2.1564753668763106</v>
      </c>
      <c r="C2790">
        <f>SUMIFS(user_list!P:P,user_list!F:F,"&lt;="&amp;A2790,user_list!G:G,"&gt;="&amp;A2790)</f>
        <v>5.4764150943396226</v>
      </c>
      <c r="D2790">
        <f>SUMIFS(user_list!O:O,user_list!F:F,"&lt;="&amp;A2790,user_list!G:G,"&gt;="&amp;A2790,user_list!I:I,days!G2790)+SUMIFS(user_list!O:O,user_list!F:F,"&lt;="&amp;A2790,user_list!G:G,"&gt;="&amp;A2790,user_list!I:I,days!G2790-1)</f>
        <v>0.97008647798742142</v>
      </c>
      <c r="E2790">
        <f>COUNTIF(user_list!G:G,A2790)</f>
        <v>2</v>
      </c>
      <c r="F2790">
        <f t="shared" si="86"/>
        <v>8</v>
      </c>
      <c r="G2790">
        <f t="shared" si="87"/>
        <v>2022</v>
      </c>
    </row>
    <row r="2791" spans="1:7" x14ac:dyDescent="0.3">
      <c r="A2791" s="52">
        <v>44794</v>
      </c>
      <c r="B2791">
        <f>SUMIFS(user_list!O:O,user_list!F:F,"&lt;="&amp;A2791,user_list!G:G,"&gt;="&amp;A2791)</f>
        <v>1.1870540705800141</v>
      </c>
      <c r="C2791">
        <f>SUMIFS(user_list!P:P,user_list!F:F,"&lt;="&amp;A2791,user_list!G:G,"&gt;="&amp;A2791)</f>
        <v>3.0180817610062891</v>
      </c>
      <c r="D2791">
        <f>SUMIFS(user_list!O:O,user_list!F:F,"&lt;="&amp;A2791,user_list!G:G,"&gt;="&amp;A2791,user_list!I:I,days!G2791)+SUMIFS(user_list!O:O,user_list!F:F,"&lt;="&amp;A2791,user_list!G:G,"&gt;="&amp;A2791,user_list!I:I,days!G2791-1)</f>
        <v>0.97008647798742142</v>
      </c>
      <c r="E2791">
        <f>COUNTIF(user_list!G:G,A2791)</f>
        <v>0</v>
      </c>
      <c r="F2791">
        <f t="shared" si="86"/>
        <v>8</v>
      </c>
      <c r="G2791">
        <f t="shared" si="87"/>
        <v>2022</v>
      </c>
    </row>
    <row r="2792" spans="1:7" x14ac:dyDescent="0.3">
      <c r="A2792" s="52">
        <v>44795</v>
      </c>
      <c r="B2792">
        <f>SUMIFS(user_list!O:O,user_list!F:F,"&lt;="&amp;A2792,user_list!G:G,"&gt;="&amp;A2792)</f>
        <v>1.1870540705800141</v>
      </c>
      <c r="C2792">
        <f>SUMIFS(user_list!P:P,user_list!F:F,"&lt;="&amp;A2792,user_list!G:G,"&gt;="&amp;A2792)</f>
        <v>3.0180817610062891</v>
      </c>
      <c r="D2792">
        <f>SUMIFS(user_list!O:O,user_list!F:F,"&lt;="&amp;A2792,user_list!G:G,"&gt;="&amp;A2792,user_list!I:I,days!G2792)+SUMIFS(user_list!O:O,user_list!F:F,"&lt;="&amp;A2792,user_list!G:G,"&gt;="&amp;A2792,user_list!I:I,days!G2792-1)</f>
        <v>0.97008647798742142</v>
      </c>
      <c r="E2792">
        <f>COUNTIF(user_list!G:G,A2792)</f>
        <v>0</v>
      </c>
      <c r="F2792">
        <f t="shared" si="86"/>
        <v>8</v>
      </c>
      <c r="G2792">
        <f t="shared" si="87"/>
        <v>2022</v>
      </c>
    </row>
    <row r="2793" spans="1:7" x14ac:dyDescent="0.3">
      <c r="A2793" s="52">
        <v>44796</v>
      </c>
      <c r="B2793">
        <f>SUMIFS(user_list!O:O,user_list!F:F,"&lt;="&amp;A2793,user_list!G:G,"&gt;="&amp;A2793)</f>
        <v>1.1870540705800141</v>
      </c>
      <c r="C2793">
        <f>SUMIFS(user_list!P:P,user_list!F:F,"&lt;="&amp;A2793,user_list!G:G,"&gt;="&amp;A2793)</f>
        <v>3.0180817610062891</v>
      </c>
      <c r="D2793">
        <f>SUMIFS(user_list!O:O,user_list!F:F,"&lt;="&amp;A2793,user_list!G:G,"&gt;="&amp;A2793,user_list!I:I,days!G2793)+SUMIFS(user_list!O:O,user_list!F:F,"&lt;="&amp;A2793,user_list!G:G,"&gt;="&amp;A2793,user_list!I:I,days!G2793-1)</f>
        <v>0.97008647798742142</v>
      </c>
      <c r="E2793">
        <f>COUNTIF(user_list!G:G,A2793)</f>
        <v>0</v>
      </c>
      <c r="F2793">
        <f t="shared" si="86"/>
        <v>8</v>
      </c>
      <c r="G2793">
        <f t="shared" si="87"/>
        <v>2022</v>
      </c>
    </row>
    <row r="2794" spans="1:7" x14ac:dyDescent="0.3">
      <c r="A2794" s="52">
        <v>44797</v>
      </c>
      <c r="B2794">
        <f>SUMIFS(user_list!O:O,user_list!F:F,"&lt;="&amp;A2794,user_list!G:G,"&gt;="&amp;A2794)</f>
        <v>1.1870540705800141</v>
      </c>
      <c r="C2794">
        <f>SUMIFS(user_list!P:P,user_list!F:F,"&lt;="&amp;A2794,user_list!G:G,"&gt;="&amp;A2794)</f>
        <v>3.0180817610062891</v>
      </c>
      <c r="D2794">
        <f>SUMIFS(user_list!O:O,user_list!F:F,"&lt;="&amp;A2794,user_list!G:G,"&gt;="&amp;A2794,user_list!I:I,days!G2794)+SUMIFS(user_list!O:O,user_list!F:F,"&lt;="&amp;A2794,user_list!G:G,"&gt;="&amp;A2794,user_list!I:I,days!G2794-1)</f>
        <v>0.97008647798742142</v>
      </c>
      <c r="E2794">
        <f>COUNTIF(user_list!G:G,A2794)</f>
        <v>0</v>
      </c>
      <c r="F2794">
        <f t="shared" si="86"/>
        <v>8</v>
      </c>
      <c r="G2794">
        <f t="shared" si="87"/>
        <v>2022</v>
      </c>
    </row>
    <row r="2795" spans="1:7" x14ac:dyDescent="0.3">
      <c r="A2795" s="52">
        <v>44798</v>
      </c>
      <c r="B2795">
        <f>SUMIFS(user_list!O:O,user_list!F:F,"&lt;="&amp;A2795,user_list!G:G,"&gt;="&amp;A2795)</f>
        <v>1.966022324548268</v>
      </c>
      <c r="C2795">
        <f>SUMIFS(user_list!P:P,user_list!F:F,"&lt;="&amp;A2795,user_list!G:G,"&gt;="&amp;A2795)</f>
        <v>4.8752246181491463</v>
      </c>
      <c r="D2795">
        <f>SUMIFS(user_list!O:O,user_list!F:F,"&lt;="&amp;A2795,user_list!G:G,"&gt;="&amp;A2795,user_list!I:I,days!G2795)+SUMIFS(user_list!O:O,user_list!F:F,"&lt;="&amp;A2795,user_list!G:G,"&gt;="&amp;A2795,user_list!I:I,days!G2795-1)</f>
        <v>1.7490547319556753</v>
      </c>
      <c r="E2795">
        <f>COUNTIF(user_list!G:G,A2795)</f>
        <v>1</v>
      </c>
      <c r="F2795">
        <f t="shared" si="86"/>
        <v>8</v>
      </c>
      <c r="G2795">
        <f t="shared" si="87"/>
        <v>2022</v>
      </c>
    </row>
    <row r="2796" spans="1:7" x14ac:dyDescent="0.3">
      <c r="A2796" s="52">
        <v>44799</v>
      </c>
      <c r="B2796">
        <f>SUMIFS(user_list!O:O,user_list!F:F,"&lt;="&amp;A2796,user_list!G:G,"&gt;="&amp;A2796)</f>
        <v>1.3743556578816012</v>
      </c>
      <c r="C2796">
        <f>SUMIFS(user_list!P:P,user_list!F:F,"&lt;="&amp;A2796,user_list!G:G,"&gt;="&amp;A2796)</f>
        <v>3.3752246181491463</v>
      </c>
      <c r="D2796">
        <f>SUMIFS(user_list!O:O,user_list!F:F,"&lt;="&amp;A2796,user_list!G:G,"&gt;="&amp;A2796,user_list!I:I,days!G2796)+SUMIFS(user_list!O:O,user_list!F:F,"&lt;="&amp;A2796,user_list!G:G,"&gt;="&amp;A2796,user_list!I:I,days!G2796-1)</f>
        <v>1.1573880652890087</v>
      </c>
      <c r="E2796">
        <f>COUNTIF(user_list!G:G,A2796)</f>
        <v>0</v>
      </c>
      <c r="F2796">
        <f t="shared" si="86"/>
        <v>8</v>
      </c>
      <c r="G2796">
        <f t="shared" si="87"/>
        <v>2022</v>
      </c>
    </row>
    <row r="2797" spans="1:7" x14ac:dyDescent="0.3">
      <c r="A2797" s="52">
        <v>44800</v>
      </c>
      <c r="B2797">
        <f>SUMIFS(user_list!O:O,user_list!F:F,"&lt;="&amp;A2797,user_list!G:G,"&gt;="&amp;A2797)</f>
        <v>1.3743556578816012</v>
      </c>
      <c r="C2797">
        <f>SUMIFS(user_list!P:P,user_list!F:F,"&lt;="&amp;A2797,user_list!G:G,"&gt;="&amp;A2797)</f>
        <v>3.3752246181491463</v>
      </c>
      <c r="D2797">
        <f>SUMIFS(user_list!O:O,user_list!F:F,"&lt;="&amp;A2797,user_list!G:G,"&gt;="&amp;A2797,user_list!I:I,days!G2797)+SUMIFS(user_list!O:O,user_list!F:F,"&lt;="&amp;A2797,user_list!G:G,"&gt;="&amp;A2797,user_list!I:I,days!G2797-1)</f>
        <v>1.1573880652890087</v>
      </c>
      <c r="E2797">
        <f>COUNTIF(user_list!G:G,A2797)</f>
        <v>0</v>
      </c>
      <c r="F2797">
        <f t="shared" si="86"/>
        <v>8</v>
      </c>
      <c r="G2797">
        <f t="shared" si="87"/>
        <v>2022</v>
      </c>
    </row>
    <row r="2798" spans="1:7" x14ac:dyDescent="0.3">
      <c r="A2798" s="52">
        <v>44801</v>
      </c>
      <c r="B2798">
        <f>SUMIFS(user_list!O:O,user_list!F:F,"&lt;="&amp;A2798,user_list!G:G,"&gt;="&amp;A2798)</f>
        <v>1.3743556578816012</v>
      </c>
      <c r="C2798">
        <f>SUMIFS(user_list!P:P,user_list!F:F,"&lt;="&amp;A2798,user_list!G:G,"&gt;="&amp;A2798)</f>
        <v>3.3752246181491463</v>
      </c>
      <c r="D2798">
        <f>SUMIFS(user_list!O:O,user_list!F:F,"&lt;="&amp;A2798,user_list!G:G,"&gt;="&amp;A2798,user_list!I:I,days!G2798)+SUMIFS(user_list!O:O,user_list!F:F,"&lt;="&amp;A2798,user_list!G:G,"&gt;="&amp;A2798,user_list!I:I,days!G2798-1)</f>
        <v>1.1573880652890087</v>
      </c>
      <c r="E2798">
        <f>COUNTIF(user_list!G:G,A2798)</f>
        <v>0</v>
      </c>
      <c r="F2798">
        <f t="shared" si="86"/>
        <v>8</v>
      </c>
      <c r="G2798">
        <f t="shared" si="87"/>
        <v>2022</v>
      </c>
    </row>
    <row r="2799" spans="1:7" x14ac:dyDescent="0.3">
      <c r="A2799" s="52">
        <v>44802</v>
      </c>
      <c r="B2799">
        <f>SUMIFS(user_list!O:O,user_list!F:F,"&lt;="&amp;A2799,user_list!G:G,"&gt;="&amp;A2799)</f>
        <v>3.636636359635987</v>
      </c>
      <c r="C2799">
        <f>SUMIFS(user_list!P:P,user_list!F:F,"&lt;="&amp;A2799,user_list!G:G,"&gt;="&amp;A2799)</f>
        <v>19.691014091833356</v>
      </c>
      <c r="D2799">
        <f>SUMIFS(user_list!O:O,user_list!F:F,"&lt;="&amp;A2799,user_list!G:G,"&gt;="&amp;A2799,user_list!I:I,days!G2799)+SUMIFS(user_list!O:O,user_list!F:F,"&lt;="&amp;A2799,user_list!G:G,"&gt;="&amp;A2799,user_list!I:I,days!G2799-1)</f>
        <v>1.2863354337100614</v>
      </c>
      <c r="E2799">
        <f>COUNTIF(user_list!G:G,A2799)</f>
        <v>2</v>
      </c>
      <c r="F2799">
        <f t="shared" si="86"/>
        <v>8</v>
      </c>
      <c r="G2799">
        <f t="shared" si="87"/>
        <v>2022</v>
      </c>
    </row>
    <row r="2800" spans="1:7" x14ac:dyDescent="0.3">
      <c r="A2800" s="52">
        <v>44803</v>
      </c>
      <c r="B2800">
        <f>SUMIFS(user_list!O:O,user_list!F:F,"&lt;="&amp;A2800,user_list!G:G,"&gt;="&amp;A2800)</f>
        <v>1.2153863596359873</v>
      </c>
      <c r="C2800">
        <f>SUMIFS(user_list!P:P,user_list!F:F,"&lt;="&amp;A2800,user_list!G:G,"&gt;="&amp;A2800)</f>
        <v>2.9410140918333569</v>
      </c>
      <c r="D2800">
        <f>SUMIFS(user_list!O:O,user_list!F:F,"&lt;="&amp;A2800,user_list!G:G,"&gt;="&amp;A2800,user_list!I:I,days!G2800)+SUMIFS(user_list!O:O,user_list!F:F,"&lt;="&amp;A2800,user_list!G:G,"&gt;="&amp;A2800,user_list!I:I,days!G2800-1)</f>
        <v>0.99841876704339461</v>
      </c>
      <c r="E2800">
        <f>COUNTIF(user_list!G:G,A2800)</f>
        <v>0</v>
      </c>
      <c r="F2800">
        <f t="shared" si="86"/>
        <v>8</v>
      </c>
      <c r="G2800">
        <f t="shared" si="87"/>
        <v>2022</v>
      </c>
    </row>
    <row r="2801" spans="1:7" x14ac:dyDescent="0.3">
      <c r="A2801" s="52">
        <v>44804</v>
      </c>
      <c r="B2801">
        <f>SUMIFS(user_list!O:O,user_list!F:F,"&lt;="&amp;A2801,user_list!G:G,"&gt;="&amp;A2801)</f>
        <v>1.4406244548740825</v>
      </c>
      <c r="C2801">
        <f>SUMIFS(user_list!P:P,user_list!F:F,"&lt;="&amp;A2801,user_list!G:G,"&gt;="&amp;A2801)</f>
        <v>3.5124426632619281</v>
      </c>
      <c r="D2801">
        <f>SUMIFS(user_list!O:O,user_list!F:F,"&lt;="&amp;A2801,user_list!G:G,"&gt;="&amp;A2801,user_list!I:I,days!G2801)+SUMIFS(user_list!O:O,user_list!F:F,"&lt;="&amp;A2801,user_list!G:G,"&gt;="&amp;A2801,user_list!I:I,days!G2801-1)</f>
        <v>1.2236568622814898</v>
      </c>
      <c r="E2801">
        <f>COUNTIF(user_list!G:G,A2801)</f>
        <v>1</v>
      </c>
      <c r="F2801">
        <f t="shared" si="86"/>
        <v>8</v>
      </c>
      <c r="G2801">
        <f t="shared" si="87"/>
        <v>2022</v>
      </c>
    </row>
    <row r="2802" spans="1:7" x14ac:dyDescent="0.3">
      <c r="A2802" s="52">
        <v>44805</v>
      </c>
      <c r="B2802">
        <f>SUMIFS(user_list!O:O,user_list!F:F,"&lt;="&amp;A2802,user_list!G:G,"&gt;="&amp;A2802)</f>
        <v>0.66165620090582855</v>
      </c>
      <c r="C2802">
        <f>SUMIFS(user_list!P:P,user_list!F:F,"&lt;="&amp;A2802,user_list!G:G,"&gt;="&amp;A2802)</f>
        <v>1.6552998061190713</v>
      </c>
      <c r="D2802">
        <f>SUMIFS(user_list!O:O,user_list!F:F,"&lt;="&amp;A2802,user_list!G:G,"&gt;="&amp;A2802,user_list!I:I,days!G2802)+SUMIFS(user_list!O:O,user_list!F:F,"&lt;="&amp;A2802,user_list!G:G,"&gt;="&amp;A2802,user_list!I:I,days!G2802-1)</f>
        <v>0.44468860831323592</v>
      </c>
      <c r="E2802">
        <f>COUNTIF(user_list!G:G,A2802)</f>
        <v>0</v>
      </c>
      <c r="F2802">
        <f t="shared" si="86"/>
        <v>9</v>
      </c>
      <c r="G2802">
        <f t="shared" si="87"/>
        <v>2022</v>
      </c>
    </row>
    <row r="2803" spans="1:7" x14ac:dyDescent="0.3">
      <c r="A2803" s="52">
        <v>44806</v>
      </c>
      <c r="B2803">
        <f>SUMIFS(user_list!O:O,user_list!F:F,"&lt;="&amp;A2803,user_list!G:G,"&gt;="&amp;A2803)</f>
        <v>0.66165620090582855</v>
      </c>
      <c r="C2803">
        <f>SUMIFS(user_list!P:P,user_list!F:F,"&lt;="&amp;A2803,user_list!G:G,"&gt;="&amp;A2803)</f>
        <v>1.6552998061190713</v>
      </c>
      <c r="D2803">
        <f>SUMIFS(user_list!O:O,user_list!F:F,"&lt;="&amp;A2803,user_list!G:G,"&gt;="&amp;A2803,user_list!I:I,days!G2803)+SUMIFS(user_list!O:O,user_list!F:F,"&lt;="&amp;A2803,user_list!G:G,"&gt;="&amp;A2803,user_list!I:I,days!G2803-1)</f>
        <v>0.44468860831323592</v>
      </c>
      <c r="E2803">
        <f>COUNTIF(user_list!G:G,A2803)</f>
        <v>0</v>
      </c>
      <c r="F2803">
        <f t="shared" si="86"/>
        <v>9</v>
      </c>
      <c r="G2803">
        <f t="shared" si="87"/>
        <v>2022</v>
      </c>
    </row>
    <row r="2804" spans="1:7" x14ac:dyDescent="0.3">
      <c r="A2804" s="52">
        <v>44807</v>
      </c>
      <c r="B2804">
        <f>SUMIFS(user_list!O:O,user_list!F:F,"&lt;="&amp;A2804,user_list!G:G,"&gt;="&amp;A2804)</f>
        <v>0.66165620090582855</v>
      </c>
      <c r="C2804">
        <f>SUMIFS(user_list!P:P,user_list!F:F,"&lt;="&amp;A2804,user_list!G:G,"&gt;="&amp;A2804)</f>
        <v>1.6552998061190713</v>
      </c>
      <c r="D2804">
        <f>SUMIFS(user_list!O:O,user_list!F:F,"&lt;="&amp;A2804,user_list!G:G,"&gt;="&amp;A2804,user_list!I:I,days!G2804)+SUMIFS(user_list!O:O,user_list!F:F,"&lt;="&amp;A2804,user_list!G:G,"&gt;="&amp;A2804,user_list!I:I,days!G2804-1)</f>
        <v>0.44468860831323592</v>
      </c>
      <c r="E2804">
        <f>COUNTIF(user_list!G:G,A2804)</f>
        <v>0</v>
      </c>
      <c r="F2804">
        <f t="shared" si="86"/>
        <v>9</v>
      </c>
      <c r="G2804">
        <f t="shared" si="87"/>
        <v>2022</v>
      </c>
    </row>
    <row r="2805" spans="1:7" x14ac:dyDescent="0.3">
      <c r="A2805" s="52">
        <v>44808</v>
      </c>
      <c r="B2805">
        <f>SUMIFS(user_list!O:O,user_list!F:F,"&lt;="&amp;A2805,user_list!G:G,"&gt;="&amp;A2805)</f>
        <v>0.66165620090582855</v>
      </c>
      <c r="C2805">
        <f>SUMIFS(user_list!P:P,user_list!F:F,"&lt;="&amp;A2805,user_list!G:G,"&gt;="&amp;A2805)</f>
        <v>1.6552998061190713</v>
      </c>
      <c r="D2805">
        <f>SUMIFS(user_list!O:O,user_list!F:F,"&lt;="&amp;A2805,user_list!G:G,"&gt;="&amp;A2805,user_list!I:I,days!G2805)+SUMIFS(user_list!O:O,user_list!F:F,"&lt;="&amp;A2805,user_list!G:G,"&gt;="&amp;A2805,user_list!I:I,days!G2805-1)</f>
        <v>0.44468860831323592</v>
      </c>
      <c r="E2805">
        <f>COUNTIF(user_list!G:G,A2805)</f>
        <v>0</v>
      </c>
      <c r="F2805">
        <f t="shared" si="86"/>
        <v>9</v>
      </c>
      <c r="G2805">
        <f t="shared" si="87"/>
        <v>2022</v>
      </c>
    </row>
    <row r="2806" spans="1:7" x14ac:dyDescent="0.3">
      <c r="A2806" s="52">
        <v>44809</v>
      </c>
      <c r="B2806">
        <f>SUMIFS(user_list!O:O,user_list!F:F,"&lt;="&amp;A2806,user_list!G:G,"&gt;="&amp;A2806)</f>
        <v>0.66165620090582855</v>
      </c>
      <c r="C2806">
        <f>SUMIFS(user_list!P:P,user_list!F:F,"&lt;="&amp;A2806,user_list!G:G,"&gt;="&amp;A2806)</f>
        <v>1.6552998061190713</v>
      </c>
      <c r="D2806">
        <f>SUMIFS(user_list!O:O,user_list!F:F,"&lt;="&amp;A2806,user_list!G:G,"&gt;="&amp;A2806,user_list!I:I,days!G2806)+SUMIFS(user_list!O:O,user_list!F:F,"&lt;="&amp;A2806,user_list!G:G,"&gt;="&amp;A2806,user_list!I:I,days!G2806-1)</f>
        <v>0.44468860831323592</v>
      </c>
      <c r="E2806">
        <f>COUNTIF(user_list!G:G,A2806)</f>
        <v>0</v>
      </c>
      <c r="F2806">
        <f t="shared" si="86"/>
        <v>9</v>
      </c>
      <c r="G2806">
        <f t="shared" si="87"/>
        <v>2022</v>
      </c>
    </row>
    <row r="2807" spans="1:7" x14ac:dyDescent="0.3">
      <c r="A2807" s="52">
        <v>44810</v>
      </c>
      <c r="B2807">
        <f>SUMIFS(user_list!O:O,user_list!F:F,"&lt;="&amp;A2807,user_list!G:G,"&gt;="&amp;A2807)</f>
        <v>0.66165620090582855</v>
      </c>
      <c r="C2807">
        <f>SUMIFS(user_list!P:P,user_list!F:F,"&lt;="&amp;A2807,user_list!G:G,"&gt;="&amp;A2807)</f>
        <v>1.6552998061190713</v>
      </c>
      <c r="D2807">
        <f>SUMIFS(user_list!O:O,user_list!F:F,"&lt;="&amp;A2807,user_list!G:G,"&gt;="&amp;A2807,user_list!I:I,days!G2807)+SUMIFS(user_list!O:O,user_list!F:F,"&lt;="&amp;A2807,user_list!G:G,"&gt;="&amp;A2807,user_list!I:I,days!G2807-1)</f>
        <v>0.44468860831323592</v>
      </c>
      <c r="E2807">
        <f>COUNTIF(user_list!G:G,A2807)</f>
        <v>0</v>
      </c>
      <c r="F2807">
        <f t="shared" si="86"/>
        <v>9</v>
      </c>
      <c r="G2807">
        <f t="shared" si="87"/>
        <v>2022</v>
      </c>
    </row>
    <row r="2808" spans="1:7" x14ac:dyDescent="0.3">
      <c r="A2808" s="52">
        <v>44811</v>
      </c>
      <c r="B2808">
        <f>SUMIFS(user_list!O:O,user_list!F:F,"&lt;="&amp;A2808,user_list!G:G,"&gt;="&amp;A2808)</f>
        <v>0.66165620090582855</v>
      </c>
      <c r="C2808">
        <f>SUMIFS(user_list!P:P,user_list!F:F,"&lt;="&amp;A2808,user_list!G:G,"&gt;="&amp;A2808)</f>
        <v>1.6552998061190713</v>
      </c>
      <c r="D2808">
        <f>SUMIFS(user_list!O:O,user_list!F:F,"&lt;="&amp;A2808,user_list!G:G,"&gt;="&amp;A2808,user_list!I:I,days!G2808)+SUMIFS(user_list!O:O,user_list!F:F,"&lt;="&amp;A2808,user_list!G:G,"&gt;="&amp;A2808,user_list!I:I,days!G2808-1)</f>
        <v>0.44468860831323592</v>
      </c>
      <c r="E2808">
        <f>COUNTIF(user_list!G:G,A2808)</f>
        <v>0</v>
      </c>
      <c r="F2808">
        <f t="shared" si="86"/>
        <v>9</v>
      </c>
      <c r="G2808">
        <f t="shared" si="87"/>
        <v>2022</v>
      </c>
    </row>
    <row r="2809" spans="1:7" x14ac:dyDescent="0.3">
      <c r="A2809" s="52">
        <v>44812</v>
      </c>
      <c r="B2809">
        <f>SUMIFS(user_list!O:O,user_list!F:F,"&lt;="&amp;A2809,user_list!G:G,"&gt;="&amp;A2809)</f>
        <v>0.66165620090582855</v>
      </c>
      <c r="C2809">
        <f>SUMIFS(user_list!P:P,user_list!F:F,"&lt;="&amp;A2809,user_list!G:G,"&gt;="&amp;A2809)</f>
        <v>1.6552998061190713</v>
      </c>
      <c r="D2809">
        <f>SUMIFS(user_list!O:O,user_list!F:F,"&lt;="&amp;A2809,user_list!G:G,"&gt;="&amp;A2809,user_list!I:I,days!G2809)+SUMIFS(user_list!O:O,user_list!F:F,"&lt;="&amp;A2809,user_list!G:G,"&gt;="&amp;A2809,user_list!I:I,days!G2809-1)</f>
        <v>0.44468860831323592</v>
      </c>
      <c r="E2809">
        <f>COUNTIF(user_list!G:G,A2809)</f>
        <v>0</v>
      </c>
      <c r="F2809">
        <f t="shared" si="86"/>
        <v>9</v>
      </c>
      <c r="G2809">
        <f t="shared" si="87"/>
        <v>2022</v>
      </c>
    </row>
    <row r="2810" spans="1:7" x14ac:dyDescent="0.3">
      <c r="A2810" s="52">
        <v>44813</v>
      </c>
      <c r="B2810">
        <f>SUMIFS(user_list!O:O,user_list!F:F,"&lt;="&amp;A2810,user_list!G:G,"&gt;="&amp;A2810)</f>
        <v>0.66165620090582855</v>
      </c>
      <c r="C2810">
        <f>SUMIFS(user_list!P:P,user_list!F:F,"&lt;="&amp;A2810,user_list!G:G,"&gt;="&amp;A2810)</f>
        <v>1.6552998061190713</v>
      </c>
      <c r="D2810">
        <f>SUMIFS(user_list!O:O,user_list!F:F,"&lt;="&amp;A2810,user_list!G:G,"&gt;="&amp;A2810,user_list!I:I,days!G2810)+SUMIFS(user_list!O:O,user_list!F:F,"&lt;="&amp;A2810,user_list!G:G,"&gt;="&amp;A2810,user_list!I:I,days!G2810-1)</f>
        <v>0.44468860831323592</v>
      </c>
      <c r="E2810">
        <f>COUNTIF(user_list!G:G,A2810)</f>
        <v>0</v>
      </c>
      <c r="F2810">
        <f t="shared" si="86"/>
        <v>9</v>
      </c>
      <c r="G2810">
        <f t="shared" si="87"/>
        <v>2022</v>
      </c>
    </row>
    <row r="2811" spans="1:7" x14ac:dyDescent="0.3">
      <c r="A2811" s="52">
        <v>44814</v>
      </c>
      <c r="B2811">
        <f>SUMIFS(user_list!O:O,user_list!F:F,"&lt;="&amp;A2811,user_list!G:G,"&gt;="&amp;A2811)</f>
        <v>0.66165620090582855</v>
      </c>
      <c r="C2811">
        <f>SUMIFS(user_list!P:P,user_list!F:F,"&lt;="&amp;A2811,user_list!G:G,"&gt;="&amp;A2811)</f>
        <v>1.6552998061190713</v>
      </c>
      <c r="D2811">
        <f>SUMIFS(user_list!O:O,user_list!F:F,"&lt;="&amp;A2811,user_list!G:G,"&gt;="&amp;A2811,user_list!I:I,days!G2811)+SUMIFS(user_list!O:O,user_list!F:F,"&lt;="&amp;A2811,user_list!G:G,"&gt;="&amp;A2811,user_list!I:I,days!G2811-1)</f>
        <v>0.44468860831323592</v>
      </c>
      <c r="E2811">
        <f>COUNTIF(user_list!G:G,A2811)</f>
        <v>0</v>
      </c>
      <c r="F2811">
        <f t="shared" si="86"/>
        <v>9</v>
      </c>
      <c r="G2811">
        <f t="shared" si="87"/>
        <v>2022</v>
      </c>
    </row>
    <row r="2812" spans="1:7" x14ac:dyDescent="0.3">
      <c r="A2812" s="52">
        <v>44815</v>
      </c>
      <c r="B2812">
        <f>SUMIFS(user_list!O:O,user_list!F:F,"&lt;="&amp;A2812,user_list!G:G,"&gt;="&amp;A2812)</f>
        <v>0.66165620090582855</v>
      </c>
      <c r="C2812">
        <f>SUMIFS(user_list!P:P,user_list!F:F,"&lt;="&amp;A2812,user_list!G:G,"&gt;="&amp;A2812)</f>
        <v>1.6552998061190713</v>
      </c>
      <c r="D2812">
        <f>SUMIFS(user_list!O:O,user_list!F:F,"&lt;="&amp;A2812,user_list!G:G,"&gt;="&amp;A2812,user_list!I:I,days!G2812)+SUMIFS(user_list!O:O,user_list!F:F,"&lt;="&amp;A2812,user_list!G:G,"&gt;="&amp;A2812,user_list!I:I,days!G2812-1)</f>
        <v>0.44468860831323592</v>
      </c>
      <c r="E2812">
        <f>COUNTIF(user_list!G:G,A2812)</f>
        <v>0</v>
      </c>
      <c r="F2812">
        <f t="shared" si="86"/>
        <v>9</v>
      </c>
      <c r="G2812">
        <f t="shared" si="87"/>
        <v>2022</v>
      </c>
    </row>
    <row r="2813" spans="1:7" x14ac:dyDescent="0.3">
      <c r="A2813" s="52">
        <v>44816</v>
      </c>
      <c r="B2813">
        <f>SUMIFS(user_list!O:O,user_list!F:F,"&lt;="&amp;A2813,user_list!G:G,"&gt;="&amp;A2813)</f>
        <v>0.66165620090582855</v>
      </c>
      <c r="C2813">
        <f>SUMIFS(user_list!P:P,user_list!F:F,"&lt;="&amp;A2813,user_list!G:G,"&gt;="&amp;A2813)</f>
        <v>1.6552998061190713</v>
      </c>
      <c r="D2813">
        <f>SUMIFS(user_list!O:O,user_list!F:F,"&lt;="&amp;A2813,user_list!G:G,"&gt;="&amp;A2813,user_list!I:I,days!G2813)+SUMIFS(user_list!O:O,user_list!F:F,"&lt;="&amp;A2813,user_list!G:G,"&gt;="&amp;A2813,user_list!I:I,days!G2813-1)</f>
        <v>0.44468860831323592</v>
      </c>
      <c r="E2813">
        <f>COUNTIF(user_list!G:G,A2813)</f>
        <v>0</v>
      </c>
      <c r="F2813">
        <f t="shared" si="86"/>
        <v>9</v>
      </c>
      <c r="G2813">
        <f t="shared" si="87"/>
        <v>2022</v>
      </c>
    </row>
    <row r="2814" spans="1:7" x14ac:dyDescent="0.3">
      <c r="A2814" s="52">
        <v>44817</v>
      </c>
      <c r="B2814">
        <f>SUMIFS(user_list!O:O,user_list!F:F,"&lt;="&amp;A2814,user_list!G:G,"&gt;="&amp;A2814)</f>
        <v>0.90731592312805065</v>
      </c>
      <c r="C2814">
        <f>SUMIFS(user_list!P:P,user_list!F:F,"&lt;="&amp;A2814,user_list!G:G,"&gt;="&amp;A2814)</f>
        <v>2.2802998061190709</v>
      </c>
      <c r="D2814">
        <f>SUMIFS(user_list!O:O,user_list!F:F,"&lt;="&amp;A2814,user_list!G:G,"&gt;="&amp;A2814,user_list!I:I,days!G2814)+SUMIFS(user_list!O:O,user_list!F:F,"&lt;="&amp;A2814,user_list!G:G,"&gt;="&amp;A2814,user_list!I:I,days!G2814-1)</f>
        <v>0.44468860831323592</v>
      </c>
      <c r="E2814">
        <f>COUNTIF(user_list!G:G,A2814)</f>
        <v>1</v>
      </c>
      <c r="F2814">
        <f t="shared" si="86"/>
        <v>9</v>
      </c>
      <c r="G2814">
        <f t="shared" si="87"/>
        <v>2022</v>
      </c>
    </row>
    <row r="2815" spans="1:7" x14ac:dyDescent="0.3">
      <c r="A2815" s="52">
        <v>44818</v>
      </c>
      <c r="B2815">
        <f>SUMIFS(user_list!O:O,user_list!F:F,"&lt;="&amp;A2815,user_list!G:G,"&gt;="&amp;A2815)</f>
        <v>0.69034833053545819</v>
      </c>
      <c r="C2815">
        <f>SUMIFS(user_list!P:P,user_list!F:F,"&lt;="&amp;A2815,user_list!G:G,"&gt;="&amp;A2815)</f>
        <v>1.7386331394524044</v>
      </c>
      <c r="D2815">
        <f>SUMIFS(user_list!O:O,user_list!F:F,"&lt;="&amp;A2815,user_list!G:G,"&gt;="&amp;A2815,user_list!I:I,days!G2815)+SUMIFS(user_list!O:O,user_list!F:F,"&lt;="&amp;A2815,user_list!G:G,"&gt;="&amp;A2815,user_list!I:I,days!G2815-1)</f>
        <v>0.44468860831323592</v>
      </c>
      <c r="E2815">
        <f>COUNTIF(user_list!G:G,A2815)</f>
        <v>0</v>
      </c>
      <c r="F2815">
        <f t="shared" si="86"/>
        <v>9</v>
      </c>
      <c r="G2815">
        <f t="shared" si="87"/>
        <v>2022</v>
      </c>
    </row>
    <row r="2816" spans="1:7" x14ac:dyDescent="0.3">
      <c r="A2816" s="52">
        <v>44819</v>
      </c>
      <c r="B2816">
        <f>SUMIFS(user_list!O:O,user_list!F:F,"&lt;="&amp;A2816,user_list!G:G,"&gt;="&amp;A2816)</f>
        <v>0.69034833053545819</v>
      </c>
      <c r="C2816">
        <f>SUMIFS(user_list!P:P,user_list!F:F,"&lt;="&amp;A2816,user_list!G:G,"&gt;="&amp;A2816)</f>
        <v>1.7386331394524044</v>
      </c>
      <c r="D2816">
        <f>SUMIFS(user_list!O:O,user_list!F:F,"&lt;="&amp;A2816,user_list!G:G,"&gt;="&amp;A2816,user_list!I:I,days!G2816)+SUMIFS(user_list!O:O,user_list!F:F,"&lt;="&amp;A2816,user_list!G:G,"&gt;="&amp;A2816,user_list!I:I,days!G2816-1)</f>
        <v>0.44468860831323592</v>
      </c>
      <c r="E2816">
        <f>COUNTIF(user_list!G:G,A2816)</f>
        <v>0</v>
      </c>
      <c r="F2816">
        <f t="shared" si="86"/>
        <v>9</v>
      </c>
      <c r="G2816">
        <f t="shared" si="87"/>
        <v>2022</v>
      </c>
    </row>
    <row r="2817" spans="1:7" x14ac:dyDescent="0.3">
      <c r="A2817" s="52">
        <v>44820</v>
      </c>
      <c r="B2817">
        <f>SUMIFS(user_list!O:O,user_list!F:F,"&lt;="&amp;A2817,user_list!G:G,"&gt;="&amp;A2817)</f>
        <v>0.69034833053545819</v>
      </c>
      <c r="C2817">
        <f>SUMIFS(user_list!P:P,user_list!F:F,"&lt;="&amp;A2817,user_list!G:G,"&gt;="&amp;A2817)</f>
        <v>1.7386331394524044</v>
      </c>
      <c r="D2817">
        <f>SUMIFS(user_list!O:O,user_list!F:F,"&lt;="&amp;A2817,user_list!G:G,"&gt;="&amp;A2817,user_list!I:I,days!G2817)+SUMIFS(user_list!O:O,user_list!F:F,"&lt;="&amp;A2817,user_list!G:G,"&gt;="&amp;A2817,user_list!I:I,days!G2817-1)</f>
        <v>0.44468860831323592</v>
      </c>
      <c r="E2817">
        <f>COUNTIF(user_list!G:G,A2817)</f>
        <v>0</v>
      </c>
      <c r="F2817">
        <f t="shared" si="86"/>
        <v>9</v>
      </c>
      <c r="G2817">
        <f t="shared" si="87"/>
        <v>2022</v>
      </c>
    </row>
    <row r="2818" spans="1:7" x14ac:dyDescent="0.3">
      <c r="A2818" s="52">
        <v>44821</v>
      </c>
      <c r="B2818">
        <f>SUMIFS(user_list!O:O,user_list!F:F,"&lt;="&amp;A2818,user_list!G:G,"&gt;="&amp;A2818)</f>
        <v>0.69034833053545819</v>
      </c>
      <c r="C2818">
        <f>SUMIFS(user_list!P:P,user_list!F:F,"&lt;="&amp;A2818,user_list!G:G,"&gt;="&amp;A2818)</f>
        <v>1.7386331394524044</v>
      </c>
      <c r="D2818">
        <f>SUMIFS(user_list!O:O,user_list!F:F,"&lt;="&amp;A2818,user_list!G:G,"&gt;="&amp;A2818,user_list!I:I,days!G2818)+SUMIFS(user_list!O:O,user_list!F:F,"&lt;="&amp;A2818,user_list!G:G,"&gt;="&amp;A2818,user_list!I:I,days!G2818-1)</f>
        <v>0.44468860831323592</v>
      </c>
      <c r="E2818">
        <f>COUNTIF(user_list!G:G,A2818)</f>
        <v>0</v>
      </c>
      <c r="F2818">
        <f t="shared" ref="F2818:F2881" si="88">MONTH(A2818)</f>
        <v>9</v>
      </c>
      <c r="G2818">
        <f t="shared" ref="G2818:G2881" si="89">YEAR(A2818)</f>
        <v>2022</v>
      </c>
    </row>
    <row r="2819" spans="1:7" x14ac:dyDescent="0.3">
      <c r="A2819" s="52">
        <v>44822</v>
      </c>
      <c r="B2819">
        <f>SUMIFS(user_list!O:O,user_list!F:F,"&lt;="&amp;A2819,user_list!G:G,"&gt;="&amp;A2819)</f>
        <v>0.69034833053545819</v>
      </c>
      <c r="C2819">
        <f>SUMIFS(user_list!P:P,user_list!F:F,"&lt;="&amp;A2819,user_list!G:G,"&gt;="&amp;A2819)</f>
        <v>1.7386331394524044</v>
      </c>
      <c r="D2819">
        <f>SUMIFS(user_list!O:O,user_list!F:F,"&lt;="&amp;A2819,user_list!G:G,"&gt;="&amp;A2819,user_list!I:I,days!G2819)+SUMIFS(user_list!O:O,user_list!F:F,"&lt;="&amp;A2819,user_list!G:G,"&gt;="&amp;A2819,user_list!I:I,days!G2819-1)</f>
        <v>0.44468860831323592</v>
      </c>
      <c r="E2819">
        <f>COUNTIF(user_list!G:G,A2819)</f>
        <v>0</v>
      </c>
      <c r="F2819">
        <f t="shared" si="88"/>
        <v>9</v>
      </c>
      <c r="G2819">
        <f t="shared" si="89"/>
        <v>2022</v>
      </c>
    </row>
    <row r="2820" spans="1:7" x14ac:dyDescent="0.3">
      <c r="A2820" s="52">
        <v>44823</v>
      </c>
      <c r="B2820">
        <f>SUMIFS(user_list!O:O,user_list!F:F,"&lt;="&amp;A2820,user_list!G:G,"&gt;="&amp;A2820)</f>
        <v>0.69034833053545819</v>
      </c>
      <c r="C2820">
        <f>SUMIFS(user_list!P:P,user_list!F:F,"&lt;="&amp;A2820,user_list!G:G,"&gt;="&amp;A2820)</f>
        <v>1.7386331394524044</v>
      </c>
      <c r="D2820">
        <f>SUMIFS(user_list!O:O,user_list!F:F,"&lt;="&amp;A2820,user_list!G:G,"&gt;="&amp;A2820,user_list!I:I,days!G2820)+SUMIFS(user_list!O:O,user_list!F:F,"&lt;="&amp;A2820,user_list!G:G,"&gt;="&amp;A2820,user_list!I:I,days!G2820-1)</f>
        <v>0.44468860831323592</v>
      </c>
      <c r="E2820">
        <f>COUNTIF(user_list!G:G,A2820)</f>
        <v>0</v>
      </c>
      <c r="F2820">
        <f t="shared" si="88"/>
        <v>9</v>
      </c>
      <c r="G2820">
        <f t="shared" si="89"/>
        <v>2022</v>
      </c>
    </row>
    <row r="2821" spans="1:7" x14ac:dyDescent="0.3">
      <c r="A2821" s="52">
        <v>44824</v>
      </c>
      <c r="B2821">
        <f>SUMIFS(user_list!O:O,user_list!F:F,"&lt;="&amp;A2821,user_list!G:G,"&gt;="&amp;A2821)</f>
        <v>0.69034833053545819</v>
      </c>
      <c r="C2821">
        <f>SUMIFS(user_list!P:P,user_list!F:F,"&lt;="&amp;A2821,user_list!G:G,"&gt;="&amp;A2821)</f>
        <v>1.7386331394524044</v>
      </c>
      <c r="D2821">
        <f>SUMIFS(user_list!O:O,user_list!F:F,"&lt;="&amp;A2821,user_list!G:G,"&gt;="&amp;A2821,user_list!I:I,days!G2821)+SUMIFS(user_list!O:O,user_list!F:F,"&lt;="&amp;A2821,user_list!G:G,"&gt;="&amp;A2821,user_list!I:I,days!G2821-1)</f>
        <v>0.44468860831323592</v>
      </c>
      <c r="E2821">
        <f>COUNTIF(user_list!G:G,A2821)</f>
        <v>1</v>
      </c>
      <c r="F2821">
        <f t="shared" si="88"/>
        <v>9</v>
      </c>
      <c r="G2821">
        <f t="shared" si="89"/>
        <v>2022</v>
      </c>
    </row>
    <row r="2822" spans="1:7" x14ac:dyDescent="0.3">
      <c r="A2822" s="52">
        <v>44825</v>
      </c>
      <c r="B2822">
        <f>SUMIFS(user_list!O:O,user_list!F:F,"&lt;="&amp;A2822,user_list!G:G,"&gt;="&amp;A2822)</f>
        <v>1.1413007114878391</v>
      </c>
      <c r="C2822">
        <f>SUMIFS(user_list!P:P,user_list!F:F,"&lt;="&amp;A2822,user_list!G:G,"&gt;="&amp;A2822)</f>
        <v>2.8814902823095472</v>
      </c>
      <c r="D2822">
        <f>SUMIFS(user_list!O:O,user_list!F:F,"&lt;="&amp;A2822,user_list!G:G,"&gt;="&amp;A2822,user_list!I:I,days!G2822)+SUMIFS(user_list!O:O,user_list!F:F,"&lt;="&amp;A2822,user_list!G:G,"&gt;="&amp;A2822,user_list!I:I,days!G2822-1)</f>
        <v>0.21945051307514063</v>
      </c>
      <c r="E2822">
        <f>COUNTIF(user_list!G:G,A2822)</f>
        <v>0</v>
      </c>
      <c r="F2822">
        <f t="shared" si="88"/>
        <v>9</v>
      </c>
      <c r="G2822">
        <f t="shared" si="89"/>
        <v>2022</v>
      </c>
    </row>
    <row r="2823" spans="1:7" x14ac:dyDescent="0.3">
      <c r="A2823" s="52">
        <v>44826</v>
      </c>
      <c r="B2823">
        <f>SUMIFS(user_list!O:O,user_list!F:F,"&lt;="&amp;A2823,user_list!G:G,"&gt;="&amp;A2823)</f>
        <v>1.1413007114878391</v>
      </c>
      <c r="C2823">
        <f>SUMIFS(user_list!P:P,user_list!F:F,"&lt;="&amp;A2823,user_list!G:G,"&gt;="&amp;A2823)</f>
        <v>2.8814902823095472</v>
      </c>
      <c r="D2823">
        <f>SUMIFS(user_list!O:O,user_list!F:F,"&lt;="&amp;A2823,user_list!G:G,"&gt;="&amp;A2823,user_list!I:I,days!G2823)+SUMIFS(user_list!O:O,user_list!F:F,"&lt;="&amp;A2823,user_list!G:G,"&gt;="&amp;A2823,user_list!I:I,days!G2823-1)</f>
        <v>0.21945051307514063</v>
      </c>
      <c r="E2823">
        <f>COUNTIF(user_list!G:G,A2823)</f>
        <v>0</v>
      </c>
      <c r="F2823">
        <f t="shared" si="88"/>
        <v>9</v>
      </c>
      <c r="G2823">
        <f t="shared" si="89"/>
        <v>2022</v>
      </c>
    </row>
    <row r="2824" spans="1:7" x14ac:dyDescent="0.3">
      <c r="A2824" s="52">
        <v>44827</v>
      </c>
      <c r="B2824">
        <f>SUMIFS(user_list!O:O,user_list!F:F,"&lt;="&amp;A2824,user_list!G:G,"&gt;="&amp;A2824)</f>
        <v>1.1413007114878391</v>
      </c>
      <c r="C2824">
        <f>SUMIFS(user_list!P:P,user_list!F:F,"&lt;="&amp;A2824,user_list!G:G,"&gt;="&amp;A2824)</f>
        <v>2.8814902823095472</v>
      </c>
      <c r="D2824">
        <f>SUMIFS(user_list!O:O,user_list!F:F,"&lt;="&amp;A2824,user_list!G:G,"&gt;="&amp;A2824,user_list!I:I,days!G2824)+SUMIFS(user_list!O:O,user_list!F:F,"&lt;="&amp;A2824,user_list!G:G,"&gt;="&amp;A2824,user_list!I:I,days!G2824-1)</f>
        <v>0.21945051307514063</v>
      </c>
      <c r="E2824">
        <f>COUNTIF(user_list!G:G,A2824)</f>
        <v>0</v>
      </c>
      <c r="F2824">
        <f t="shared" si="88"/>
        <v>9</v>
      </c>
      <c r="G2824">
        <f t="shared" si="89"/>
        <v>2022</v>
      </c>
    </row>
    <row r="2825" spans="1:7" x14ac:dyDescent="0.3">
      <c r="A2825" s="52">
        <v>44828</v>
      </c>
      <c r="B2825">
        <f>SUMIFS(user_list!O:O,user_list!F:F,"&lt;="&amp;A2825,user_list!G:G,"&gt;="&amp;A2825)</f>
        <v>1.1413007114878391</v>
      </c>
      <c r="C2825">
        <f>SUMIFS(user_list!P:P,user_list!F:F,"&lt;="&amp;A2825,user_list!G:G,"&gt;="&amp;A2825)</f>
        <v>2.8814902823095472</v>
      </c>
      <c r="D2825">
        <f>SUMIFS(user_list!O:O,user_list!F:F,"&lt;="&amp;A2825,user_list!G:G,"&gt;="&amp;A2825,user_list!I:I,days!G2825)+SUMIFS(user_list!O:O,user_list!F:F,"&lt;="&amp;A2825,user_list!G:G,"&gt;="&amp;A2825,user_list!I:I,days!G2825-1)</f>
        <v>0.21945051307514063</v>
      </c>
      <c r="E2825">
        <f>COUNTIF(user_list!G:G,A2825)</f>
        <v>0</v>
      </c>
      <c r="F2825">
        <f t="shared" si="88"/>
        <v>9</v>
      </c>
      <c r="G2825">
        <f t="shared" si="89"/>
        <v>2022</v>
      </c>
    </row>
    <row r="2826" spans="1:7" x14ac:dyDescent="0.3">
      <c r="A2826" s="52">
        <v>44829</v>
      </c>
      <c r="B2826">
        <f>SUMIFS(user_list!O:O,user_list!F:F,"&lt;="&amp;A2826,user_list!G:G,"&gt;="&amp;A2826)</f>
        <v>1.1413007114878391</v>
      </c>
      <c r="C2826">
        <f>SUMIFS(user_list!P:P,user_list!F:F,"&lt;="&amp;A2826,user_list!G:G,"&gt;="&amp;A2826)</f>
        <v>2.8814902823095472</v>
      </c>
      <c r="D2826">
        <f>SUMIFS(user_list!O:O,user_list!F:F,"&lt;="&amp;A2826,user_list!G:G,"&gt;="&amp;A2826,user_list!I:I,days!G2826)+SUMIFS(user_list!O:O,user_list!F:F,"&lt;="&amp;A2826,user_list!G:G,"&gt;="&amp;A2826,user_list!I:I,days!G2826-1)</f>
        <v>0.21945051307514063</v>
      </c>
      <c r="E2826">
        <f>COUNTIF(user_list!G:G,A2826)</f>
        <v>0</v>
      </c>
      <c r="F2826">
        <f t="shared" si="88"/>
        <v>9</v>
      </c>
      <c r="G2826">
        <f t="shared" si="89"/>
        <v>2022</v>
      </c>
    </row>
    <row r="2827" spans="1:7" x14ac:dyDescent="0.3">
      <c r="A2827" s="52">
        <v>44830</v>
      </c>
      <c r="B2827">
        <f>SUMIFS(user_list!O:O,user_list!F:F,"&lt;="&amp;A2827,user_list!G:G,"&gt;="&amp;A2827)</f>
        <v>1.1413007114878391</v>
      </c>
      <c r="C2827">
        <f>SUMIFS(user_list!P:P,user_list!F:F,"&lt;="&amp;A2827,user_list!G:G,"&gt;="&amp;A2827)</f>
        <v>2.8814902823095472</v>
      </c>
      <c r="D2827">
        <f>SUMIFS(user_list!O:O,user_list!F:F,"&lt;="&amp;A2827,user_list!G:G,"&gt;="&amp;A2827,user_list!I:I,days!G2827)+SUMIFS(user_list!O:O,user_list!F:F,"&lt;="&amp;A2827,user_list!G:G,"&gt;="&amp;A2827,user_list!I:I,days!G2827-1)</f>
        <v>0.21945051307514063</v>
      </c>
      <c r="E2827">
        <f>COUNTIF(user_list!G:G,A2827)</f>
        <v>0</v>
      </c>
      <c r="F2827">
        <f t="shared" si="88"/>
        <v>9</v>
      </c>
      <c r="G2827">
        <f t="shared" si="89"/>
        <v>2022</v>
      </c>
    </row>
    <row r="2828" spans="1:7" x14ac:dyDescent="0.3">
      <c r="A2828" s="52">
        <v>44831</v>
      </c>
      <c r="B2828">
        <f>SUMIFS(user_list!O:O,user_list!F:F,"&lt;="&amp;A2828,user_list!G:G,"&gt;="&amp;A2828)</f>
        <v>1.1413007114878391</v>
      </c>
      <c r="C2828">
        <f>SUMIFS(user_list!P:P,user_list!F:F,"&lt;="&amp;A2828,user_list!G:G,"&gt;="&amp;A2828)</f>
        <v>2.8814902823095472</v>
      </c>
      <c r="D2828">
        <f>SUMIFS(user_list!O:O,user_list!F:F,"&lt;="&amp;A2828,user_list!G:G,"&gt;="&amp;A2828,user_list!I:I,days!G2828)+SUMIFS(user_list!O:O,user_list!F:F,"&lt;="&amp;A2828,user_list!G:G,"&gt;="&amp;A2828,user_list!I:I,days!G2828-1)</f>
        <v>0.21945051307514063</v>
      </c>
      <c r="E2828">
        <f>COUNTIF(user_list!G:G,A2828)</f>
        <v>1</v>
      </c>
      <c r="F2828">
        <f t="shared" si="88"/>
        <v>9</v>
      </c>
      <c r="G2828">
        <f t="shared" si="89"/>
        <v>2022</v>
      </c>
    </row>
    <row r="2829" spans="1:7" x14ac:dyDescent="0.3">
      <c r="A2829" s="52">
        <v>44832</v>
      </c>
      <c r="B2829">
        <f>SUMIFS(user_list!O:O,user_list!F:F,"&lt;="&amp;A2829,user_list!G:G,"&gt;="&amp;A2829)</f>
        <v>0.83152049170761921</v>
      </c>
      <c r="C2829">
        <f>SUMIFS(user_list!P:P,user_list!F:F,"&lt;="&amp;A2829,user_list!G:G,"&gt;="&amp;A2829)</f>
        <v>2.0902814911007561</v>
      </c>
      <c r="D2829">
        <f>SUMIFS(user_list!O:O,user_list!F:F,"&lt;="&amp;A2829,user_list!G:G,"&gt;="&amp;A2829,user_list!I:I,days!G2829)+SUMIFS(user_list!O:O,user_list!F:F,"&lt;="&amp;A2829,user_list!G:G,"&gt;="&amp;A2829,user_list!I:I,days!G2829-1)</f>
        <v>0.585860769485397</v>
      </c>
      <c r="E2829">
        <f>COUNTIF(user_list!G:G,A2829)</f>
        <v>0</v>
      </c>
      <c r="F2829">
        <f t="shared" si="88"/>
        <v>9</v>
      </c>
      <c r="G2829">
        <f t="shared" si="89"/>
        <v>2022</v>
      </c>
    </row>
    <row r="2830" spans="1:7" x14ac:dyDescent="0.3">
      <c r="A2830" s="52">
        <v>44833</v>
      </c>
      <c r="B2830">
        <f>SUMIFS(user_list!O:O,user_list!F:F,"&lt;="&amp;A2830,user_list!G:G,"&gt;="&amp;A2830)</f>
        <v>0.83152049170761921</v>
      </c>
      <c r="C2830">
        <f>SUMIFS(user_list!P:P,user_list!F:F,"&lt;="&amp;A2830,user_list!G:G,"&gt;="&amp;A2830)</f>
        <v>2.0902814911007561</v>
      </c>
      <c r="D2830">
        <f>SUMIFS(user_list!O:O,user_list!F:F,"&lt;="&amp;A2830,user_list!G:G,"&gt;="&amp;A2830,user_list!I:I,days!G2830)+SUMIFS(user_list!O:O,user_list!F:F,"&lt;="&amp;A2830,user_list!G:G,"&gt;="&amp;A2830,user_list!I:I,days!G2830-1)</f>
        <v>0.585860769485397</v>
      </c>
      <c r="E2830">
        <f>COUNTIF(user_list!G:G,A2830)</f>
        <v>0</v>
      </c>
      <c r="F2830">
        <f t="shared" si="88"/>
        <v>9</v>
      </c>
      <c r="G2830">
        <f t="shared" si="89"/>
        <v>2022</v>
      </c>
    </row>
    <row r="2831" spans="1:7" x14ac:dyDescent="0.3">
      <c r="A2831" s="52">
        <v>44834</v>
      </c>
      <c r="B2831">
        <f>SUMIFS(user_list!O:O,user_list!F:F,"&lt;="&amp;A2831,user_list!G:G,"&gt;="&amp;A2831)</f>
        <v>0.83152049170761921</v>
      </c>
      <c r="C2831">
        <f>SUMIFS(user_list!P:P,user_list!F:F,"&lt;="&amp;A2831,user_list!G:G,"&gt;="&amp;A2831)</f>
        <v>2.0902814911007561</v>
      </c>
      <c r="D2831">
        <f>SUMIFS(user_list!O:O,user_list!F:F,"&lt;="&amp;A2831,user_list!G:G,"&gt;="&amp;A2831,user_list!I:I,days!G2831)+SUMIFS(user_list!O:O,user_list!F:F,"&lt;="&amp;A2831,user_list!G:G,"&gt;="&amp;A2831,user_list!I:I,days!G2831-1)</f>
        <v>0.585860769485397</v>
      </c>
      <c r="E2831">
        <f>COUNTIF(user_list!G:G,A2831)</f>
        <v>0</v>
      </c>
      <c r="F2831">
        <f t="shared" si="88"/>
        <v>9</v>
      </c>
      <c r="G2831">
        <f t="shared" si="89"/>
        <v>2022</v>
      </c>
    </row>
    <row r="2832" spans="1:7" x14ac:dyDescent="0.3">
      <c r="A2832" s="52">
        <v>44835</v>
      </c>
      <c r="B2832">
        <f>SUMIFS(user_list!O:O,user_list!F:F,"&lt;="&amp;A2832,user_list!G:G,"&gt;="&amp;A2832)</f>
        <v>0.83152049170761921</v>
      </c>
      <c r="C2832">
        <f>SUMIFS(user_list!P:P,user_list!F:F,"&lt;="&amp;A2832,user_list!G:G,"&gt;="&amp;A2832)</f>
        <v>2.0902814911007561</v>
      </c>
      <c r="D2832">
        <f>SUMIFS(user_list!O:O,user_list!F:F,"&lt;="&amp;A2832,user_list!G:G,"&gt;="&amp;A2832,user_list!I:I,days!G2832)+SUMIFS(user_list!O:O,user_list!F:F,"&lt;="&amp;A2832,user_list!G:G,"&gt;="&amp;A2832,user_list!I:I,days!G2832-1)</f>
        <v>0.585860769485397</v>
      </c>
      <c r="E2832">
        <f>COUNTIF(user_list!G:G,A2832)</f>
        <v>0</v>
      </c>
      <c r="F2832">
        <f t="shared" si="88"/>
        <v>10</v>
      </c>
      <c r="G2832">
        <f t="shared" si="89"/>
        <v>2022</v>
      </c>
    </row>
    <row r="2833" spans="1:7" x14ac:dyDescent="0.3">
      <c r="A2833" s="52">
        <v>44836</v>
      </c>
      <c r="B2833">
        <f>SUMIFS(user_list!O:O,user_list!F:F,"&lt;="&amp;A2833,user_list!G:G,"&gt;="&amp;A2833)</f>
        <v>0.83152049170761921</v>
      </c>
      <c r="C2833">
        <f>SUMIFS(user_list!P:P,user_list!F:F,"&lt;="&amp;A2833,user_list!G:G,"&gt;="&amp;A2833)</f>
        <v>2.0902814911007561</v>
      </c>
      <c r="D2833">
        <f>SUMIFS(user_list!O:O,user_list!F:F,"&lt;="&amp;A2833,user_list!G:G,"&gt;="&amp;A2833,user_list!I:I,days!G2833)+SUMIFS(user_list!O:O,user_list!F:F,"&lt;="&amp;A2833,user_list!G:G,"&gt;="&amp;A2833,user_list!I:I,days!G2833-1)</f>
        <v>0.585860769485397</v>
      </c>
      <c r="E2833">
        <f>COUNTIF(user_list!G:G,A2833)</f>
        <v>0</v>
      </c>
      <c r="F2833">
        <f t="shared" si="88"/>
        <v>10</v>
      </c>
      <c r="G2833">
        <f t="shared" si="89"/>
        <v>2022</v>
      </c>
    </row>
    <row r="2834" spans="1:7" x14ac:dyDescent="0.3">
      <c r="A2834" s="52">
        <v>44837</v>
      </c>
      <c r="B2834">
        <f>SUMIFS(user_list!O:O,user_list!F:F,"&lt;="&amp;A2834,user_list!G:G,"&gt;="&amp;A2834)</f>
        <v>0.83152049170761921</v>
      </c>
      <c r="C2834">
        <f>SUMIFS(user_list!P:P,user_list!F:F,"&lt;="&amp;A2834,user_list!G:G,"&gt;="&amp;A2834)</f>
        <v>2.0902814911007561</v>
      </c>
      <c r="D2834">
        <f>SUMIFS(user_list!O:O,user_list!F:F,"&lt;="&amp;A2834,user_list!G:G,"&gt;="&amp;A2834,user_list!I:I,days!G2834)+SUMIFS(user_list!O:O,user_list!F:F,"&lt;="&amp;A2834,user_list!G:G,"&gt;="&amp;A2834,user_list!I:I,days!G2834-1)</f>
        <v>0.585860769485397</v>
      </c>
      <c r="E2834">
        <f>COUNTIF(user_list!G:G,A2834)</f>
        <v>0</v>
      </c>
      <c r="F2834">
        <f t="shared" si="88"/>
        <v>10</v>
      </c>
      <c r="G2834">
        <f t="shared" si="89"/>
        <v>2022</v>
      </c>
    </row>
    <row r="2835" spans="1:7" x14ac:dyDescent="0.3">
      <c r="A2835" s="52">
        <v>44838</v>
      </c>
      <c r="B2835">
        <f>SUMIFS(user_list!O:O,user_list!F:F,"&lt;="&amp;A2835,user_list!G:G,"&gt;="&amp;A2835)</f>
        <v>0.83152049170761921</v>
      </c>
      <c r="C2835">
        <f>SUMIFS(user_list!P:P,user_list!F:F,"&lt;="&amp;A2835,user_list!G:G,"&gt;="&amp;A2835)</f>
        <v>2.0902814911007561</v>
      </c>
      <c r="D2835">
        <f>SUMIFS(user_list!O:O,user_list!F:F,"&lt;="&amp;A2835,user_list!G:G,"&gt;="&amp;A2835,user_list!I:I,days!G2835)+SUMIFS(user_list!O:O,user_list!F:F,"&lt;="&amp;A2835,user_list!G:G,"&gt;="&amp;A2835,user_list!I:I,days!G2835-1)</f>
        <v>0.585860769485397</v>
      </c>
      <c r="E2835">
        <f>COUNTIF(user_list!G:G,A2835)</f>
        <v>0</v>
      </c>
      <c r="F2835">
        <f t="shared" si="88"/>
        <v>10</v>
      </c>
      <c r="G2835">
        <f t="shared" si="89"/>
        <v>2022</v>
      </c>
    </row>
    <row r="2836" spans="1:7" x14ac:dyDescent="0.3">
      <c r="A2836" s="52">
        <v>44839</v>
      </c>
      <c r="B2836">
        <f>SUMIFS(user_list!O:O,user_list!F:F,"&lt;="&amp;A2836,user_list!G:G,"&gt;="&amp;A2836)</f>
        <v>0.83152049170761921</v>
      </c>
      <c r="C2836">
        <f>SUMIFS(user_list!P:P,user_list!F:F,"&lt;="&amp;A2836,user_list!G:G,"&gt;="&amp;A2836)</f>
        <v>2.0902814911007561</v>
      </c>
      <c r="D2836">
        <f>SUMIFS(user_list!O:O,user_list!F:F,"&lt;="&amp;A2836,user_list!G:G,"&gt;="&amp;A2836,user_list!I:I,days!G2836)+SUMIFS(user_list!O:O,user_list!F:F,"&lt;="&amp;A2836,user_list!G:G,"&gt;="&amp;A2836,user_list!I:I,days!G2836-1)</f>
        <v>0.585860769485397</v>
      </c>
      <c r="E2836">
        <f>COUNTIF(user_list!G:G,A2836)</f>
        <v>1</v>
      </c>
      <c r="F2836">
        <f t="shared" si="88"/>
        <v>10</v>
      </c>
      <c r="G2836">
        <f t="shared" si="89"/>
        <v>2022</v>
      </c>
    </row>
    <row r="2837" spans="1:7" x14ac:dyDescent="0.3">
      <c r="A2837" s="52">
        <v>44840</v>
      </c>
      <c r="B2837">
        <f>SUMIFS(user_list!O:O,user_list!F:F,"&lt;="&amp;A2837,user_list!G:G,"&gt;="&amp;A2837)</f>
        <v>0.70257312328656663</v>
      </c>
      <c r="C2837">
        <f>SUMIFS(user_list!P:P,user_list!F:F,"&lt;="&amp;A2837,user_list!G:G,"&gt;="&amp;A2837)</f>
        <v>1.7744920174165457</v>
      </c>
      <c r="D2837">
        <f>SUMIFS(user_list!O:O,user_list!F:F,"&lt;="&amp;A2837,user_list!G:G,"&gt;="&amp;A2837,user_list!I:I,days!G2837)+SUMIFS(user_list!O:O,user_list!F:F,"&lt;="&amp;A2837,user_list!G:G,"&gt;="&amp;A2837,user_list!I:I,days!G2837-1)</f>
        <v>0.45691340106434442</v>
      </c>
      <c r="E2837">
        <f>COUNTIF(user_list!G:G,A2837)</f>
        <v>1</v>
      </c>
      <c r="F2837">
        <f t="shared" si="88"/>
        <v>10</v>
      </c>
      <c r="G2837">
        <f t="shared" si="89"/>
        <v>2022</v>
      </c>
    </row>
    <row r="2838" spans="1:7" x14ac:dyDescent="0.3">
      <c r="A2838" s="52">
        <v>44841</v>
      </c>
      <c r="B2838">
        <f>SUMIFS(user_list!O:O,user_list!F:F,"&lt;="&amp;A2838,user_list!G:G,"&gt;="&amp;A2838)</f>
        <v>0.61206997863247858</v>
      </c>
      <c r="C2838">
        <f>SUMIFS(user_list!P:P,user_list!F:F,"&lt;="&amp;A2838,user_list!G:G,"&gt;="&amp;A2838)</f>
        <v>1.5480769230769231</v>
      </c>
      <c r="D2838">
        <f>SUMIFS(user_list!O:O,user_list!F:F,"&lt;="&amp;A2838,user_list!G:G,"&gt;="&amp;A2838,user_list!I:I,days!G2838)+SUMIFS(user_list!O:O,user_list!F:F,"&lt;="&amp;A2838,user_list!G:G,"&gt;="&amp;A2838,user_list!I:I,days!G2838-1)</f>
        <v>0.36641025641025637</v>
      </c>
      <c r="E2838">
        <f>COUNTIF(user_list!G:G,A2838)</f>
        <v>0</v>
      </c>
      <c r="F2838">
        <f t="shared" si="88"/>
        <v>10</v>
      </c>
      <c r="G2838">
        <f t="shared" si="89"/>
        <v>2022</v>
      </c>
    </row>
    <row r="2839" spans="1:7" x14ac:dyDescent="0.3">
      <c r="A2839" s="52">
        <v>44842</v>
      </c>
      <c r="B2839">
        <f>SUMIFS(user_list!O:O,user_list!F:F,"&lt;="&amp;A2839,user_list!G:G,"&gt;="&amp;A2839)</f>
        <v>0.61206997863247858</v>
      </c>
      <c r="C2839">
        <f>SUMIFS(user_list!P:P,user_list!F:F,"&lt;="&amp;A2839,user_list!G:G,"&gt;="&amp;A2839)</f>
        <v>1.5480769230769231</v>
      </c>
      <c r="D2839">
        <f>SUMIFS(user_list!O:O,user_list!F:F,"&lt;="&amp;A2839,user_list!G:G,"&gt;="&amp;A2839,user_list!I:I,days!G2839)+SUMIFS(user_list!O:O,user_list!F:F,"&lt;="&amp;A2839,user_list!G:G,"&gt;="&amp;A2839,user_list!I:I,days!G2839-1)</f>
        <v>0.36641025641025637</v>
      </c>
      <c r="E2839">
        <f>COUNTIF(user_list!G:G,A2839)</f>
        <v>0</v>
      </c>
      <c r="F2839">
        <f t="shared" si="88"/>
        <v>10</v>
      </c>
      <c r="G2839">
        <f t="shared" si="89"/>
        <v>2022</v>
      </c>
    </row>
    <row r="2840" spans="1:7" x14ac:dyDescent="0.3">
      <c r="A2840" s="52">
        <v>44843</v>
      </c>
      <c r="B2840">
        <f>SUMIFS(user_list!O:O,user_list!F:F,"&lt;="&amp;A2840,user_list!G:G,"&gt;="&amp;A2840)</f>
        <v>0.61206997863247858</v>
      </c>
      <c r="C2840">
        <f>SUMIFS(user_list!P:P,user_list!F:F,"&lt;="&amp;A2840,user_list!G:G,"&gt;="&amp;A2840)</f>
        <v>1.5480769230769231</v>
      </c>
      <c r="D2840">
        <f>SUMIFS(user_list!O:O,user_list!F:F,"&lt;="&amp;A2840,user_list!G:G,"&gt;="&amp;A2840,user_list!I:I,days!G2840)+SUMIFS(user_list!O:O,user_list!F:F,"&lt;="&amp;A2840,user_list!G:G,"&gt;="&amp;A2840,user_list!I:I,days!G2840-1)</f>
        <v>0.36641025641025637</v>
      </c>
      <c r="E2840">
        <f>COUNTIF(user_list!G:G,A2840)</f>
        <v>0</v>
      </c>
      <c r="F2840">
        <f t="shared" si="88"/>
        <v>10</v>
      </c>
      <c r="G2840">
        <f t="shared" si="89"/>
        <v>2022</v>
      </c>
    </row>
    <row r="2841" spans="1:7" x14ac:dyDescent="0.3">
      <c r="A2841" s="52">
        <v>44844</v>
      </c>
      <c r="B2841">
        <f>SUMIFS(user_list!O:O,user_list!F:F,"&lt;="&amp;A2841,user_list!G:G,"&gt;="&amp;A2841)</f>
        <v>0.87378445950679551</v>
      </c>
      <c r="C2841">
        <f>SUMIFS(user_list!P:P,user_list!F:F,"&lt;="&amp;A2841,user_list!G:G,"&gt;="&amp;A2841)</f>
        <v>2.2086679498241191</v>
      </c>
      <c r="D2841">
        <f>SUMIFS(user_list!O:O,user_list!F:F,"&lt;="&amp;A2841,user_list!G:G,"&gt;="&amp;A2841,user_list!I:I,days!G2841)+SUMIFS(user_list!O:O,user_list!F:F,"&lt;="&amp;A2841,user_list!G:G,"&gt;="&amp;A2841,user_list!I:I,days!G2841-1)</f>
        <v>0.6281247372845733</v>
      </c>
      <c r="E2841">
        <f>COUNTIF(user_list!G:G,A2841)</f>
        <v>1</v>
      </c>
      <c r="F2841">
        <f t="shared" si="88"/>
        <v>10</v>
      </c>
      <c r="G2841">
        <f t="shared" si="89"/>
        <v>2022</v>
      </c>
    </row>
    <row r="2842" spans="1:7" x14ac:dyDescent="0.3">
      <c r="A2842" s="52">
        <v>44845</v>
      </c>
      <c r="B2842">
        <f>SUMIFS(user_list!O:O,user_list!F:F,"&lt;="&amp;A2842,user_list!G:G,"&gt;="&amp;A2842)</f>
        <v>0.50737420309653913</v>
      </c>
      <c r="C2842">
        <f>SUMIFS(user_list!P:P,user_list!F:F,"&lt;="&amp;A2842,user_list!G:G,"&gt;="&amp;A2842)</f>
        <v>1.2855910267471957</v>
      </c>
      <c r="D2842">
        <f>SUMIFS(user_list!O:O,user_list!F:F,"&lt;="&amp;A2842,user_list!G:G,"&gt;="&amp;A2842,user_list!I:I,days!G2842)+SUMIFS(user_list!O:O,user_list!F:F,"&lt;="&amp;A2842,user_list!G:G,"&gt;="&amp;A2842,user_list!I:I,days!G2842-1)</f>
        <v>0.26171448087431698</v>
      </c>
      <c r="E2842">
        <f>COUNTIF(user_list!G:G,A2842)</f>
        <v>0</v>
      </c>
      <c r="F2842">
        <f t="shared" si="88"/>
        <v>10</v>
      </c>
      <c r="G2842">
        <f t="shared" si="89"/>
        <v>2022</v>
      </c>
    </row>
    <row r="2843" spans="1:7" x14ac:dyDescent="0.3">
      <c r="A2843" s="52">
        <v>44846</v>
      </c>
      <c r="B2843">
        <f>SUMIFS(user_list!O:O,user_list!F:F,"&lt;="&amp;A2843,user_list!G:G,"&gt;="&amp;A2843)</f>
        <v>0.50737420309653913</v>
      </c>
      <c r="C2843">
        <f>SUMIFS(user_list!P:P,user_list!F:F,"&lt;="&amp;A2843,user_list!G:G,"&gt;="&amp;A2843)</f>
        <v>1.2855910267471957</v>
      </c>
      <c r="D2843">
        <f>SUMIFS(user_list!O:O,user_list!F:F,"&lt;="&amp;A2843,user_list!G:G,"&gt;="&amp;A2843,user_list!I:I,days!G2843)+SUMIFS(user_list!O:O,user_list!F:F,"&lt;="&amp;A2843,user_list!G:G,"&gt;="&amp;A2843,user_list!I:I,days!G2843-1)</f>
        <v>0.26171448087431698</v>
      </c>
      <c r="E2843">
        <f>COUNTIF(user_list!G:G,A2843)</f>
        <v>0</v>
      </c>
      <c r="F2843">
        <f t="shared" si="88"/>
        <v>10</v>
      </c>
      <c r="G2843">
        <f t="shared" si="89"/>
        <v>2022</v>
      </c>
    </row>
    <row r="2844" spans="1:7" x14ac:dyDescent="0.3">
      <c r="A2844" s="52">
        <v>44847</v>
      </c>
      <c r="B2844">
        <f>SUMIFS(user_list!O:O,user_list!F:F,"&lt;="&amp;A2844,user_list!G:G,"&gt;="&amp;A2844)</f>
        <v>0.50737420309653913</v>
      </c>
      <c r="C2844">
        <f>SUMIFS(user_list!P:P,user_list!F:F,"&lt;="&amp;A2844,user_list!G:G,"&gt;="&amp;A2844)</f>
        <v>1.2855910267471957</v>
      </c>
      <c r="D2844">
        <f>SUMIFS(user_list!O:O,user_list!F:F,"&lt;="&amp;A2844,user_list!G:G,"&gt;="&amp;A2844,user_list!I:I,days!G2844)+SUMIFS(user_list!O:O,user_list!F:F,"&lt;="&amp;A2844,user_list!G:G,"&gt;="&amp;A2844,user_list!I:I,days!G2844-1)</f>
        <v>0.26171448087431698</v>
      </c>
      <c r="E2844">
        <f>COUNTIF(user_list!G:G,A2844)</f>
        <v>0</v>
      </c>
      <c r="F2844">
        <f t="shared" si="88"/>
        <v>10</v>
      </c>
      <c r="G2844">
        <f t="shared" si="89"/>
        <v>2022</v>
      </c>
    </row>
    <row r="2845" spans="1:7" x14ac:dyDescent="0.3">
      <c r="A2845" s="52">
        <v>44848</v>
      </c>
      <c r="B2845">
        <f>SUMIFS(user_list!O:O,user_list!F:F,"&lt;="&amp;A2845,user_list!G:G,"&gt;="&amp;A2845)</f>
        <v>0.50737420309653913</v>
      </c>
      <c r="C2845">
        <f>SUMIFS(user_list!P:P,user_list!F:F,"&lt;="&amp;A2845,user_list!G:G,"&gt;="&amp;A2845)</f>
        <v>1.2855910267471957</v>
      </c>
      <c r="D2845">
        <f>SUMIFS(user_list!O:O,user_list!F:F,"&lt;="&amp;A2845,user_list!G:G,"&gt;="&amp;A2845,user_list!I:I,days!G2845)+SUMIFS(user_list!O:O,user_list!F:F,"&lt;="&amp;A2845,user_list!G:G,"&gt;="&amp;A2845,user_list!I:I,days!G2845-1)</f>
        <v>0.26171448087431698</v>
      </c>
      <c r="E2845">
        <f>COUNTIF(user_list!G:G,A2845)</f>
        <v>0</v>
      </c>
      <c r="F2845">
        <f t="shared" si="88"/>
        <v>10</v>
      </c>
      <c r="G2845">
        <f t="shared" si="89"/>
        <v>2022</v>
      </c>
    </row>
    <row r="2846" spans="1:7" x14ac:dyDescent="0.3">
      <c r="A2846" s="52">
        <v>44849</v>
      </c>
      <c r="B2846">
        <f>SUMIFS(user_list!O:O,user_list!F:F,"&lt;="&amp;A2846,user_list!G:G,"&gt;="&amp;A2846)</f>
        <v>0.50737420309653913</v>
      </c>
      <c r="C2846">
        <f>SUMIFS(user_list!P:P,user_list!F:F,"&lt;="&amp;A2846,user_list!G:G,"&gt;="&amp;A2846)</f>
        <v>1.2855910267471957</v>
      </c>
      <c r="D2846">
        <f>SUMIFS(user_list!O:O,user_list!F:F,"&lt;="&amp;A2846,user_list!G:G,"&gt;="&amp;A2846,user_list!I:I,days!G2846)+SUMIFS(user_list!O:O,user_list!F:F,"&lt;="&amp;A2846,user_list!G:G,"&gt;="&amp;A2846,user_list!I:I,days!G2846-1)</f>
        <v>0.26171448087431698</v>
      </c>
      <c r="E2846">
        <f>COUNTIF(user_list!G:G,A2846)</f>
        <v>0</v>
      </c>
      <c r="F2846">
        <f t="shared" si="88"/>
        <v>10</v>
      </c>
      <c r="G2846">
        <f t="shared" si="89"/>
        <v>2022</v>
      </c>
    </row>
    <row r="2847" spans="1:7" x14ac:dyDescent="0.3">
      <c r="A2847" s="52">
        <v>44850</v>
      </c>
      <c r="B2847">
        <f>SUMIFS(user_list!O:O,user_list!F:F,"&lt;="&amp;A2847,user_list!G:G,"&gt;="&amp;A2847)</f>
        <v>0.50737420309653913</v>
      </c>
      <c r="C2847">
        <f>SUMIFS(user_list!P:P,user_list!F:F,"&lt;="&amp;A2847,user_list!G:G,"&gt;="&amp;A2847)</f>
        <v>1.2855910267471957</v>
      </c>
      <c r="D2847">
        <f>SUMIFS(user_list!O:O,user_list!F:F,"&lt;="&amp;A2847,user_list!G:G,"&gt;="&amp;A2847,user_list!I:I,days!G2847)+SUMIFS(user_list!O:O,user_list!F:F,"&lt;="&amp;A2847,user_list!G:G,"&gt;="&amp;A2847,user_list!I:I,days!G2847-1)</f>
        <v>0.26171448087431698</v>
      </c>
      <c r="E2847">
        <f>COUNTIF(user_list!G:G,A2847)</f>
        <v>0</v>
      </c>
      <c r="F2847">
        <f t="shared" si="88"/>
        <v>10</v>
      </c>
      <c r="G2847">
        <f t="shared" si="89"/>
        <v>2022</v>
      </c>
    </row>
    <row r="2848" spans="1:7" x14ac:dyDescent="0.3">
      <c r="A2848" s="52">
        <v>44851</v>
      </c>
      <c r="B2848">
        <f>SUMIFS(user_list!O:O,user_list!F:F,"&lt;="&amp;A2848,user_list!G:G,"&gt;="&amp;A2848)</f>
        <v>0.50737420309653913</v>
      </c>
      <c r="C2848">
        <f>SUMIFS(user_list!P:P,user_list!F:F,"&lt;="&amp;A2848,user_list!G:G,"&gt;="&amp;A2848)</f>
        <v>1.2855910267471957</v>
      </c>
      <c r="D2848">
        <f>SUMIFS(user_list!O:O,user_list!F:F,"&lt;="&amp;A2848,user_list!G:G,"&gt;="&amp;A2848,user_list!I:I,days!G2848)+SUMIFS(user_list!O:O,user_list!F:F,"&lt;="&amp;A2848,user_list!G:G,"&gt;="&amp;A2848,user_list!I:I,days!G2848-1)</f>
        <v>0.26171448087431698</v>
      </c>
      <c r="E2848">
        <f>COUNTIF(user_list!G:G,A2848)</f>
        <v>0</v>
      </c>
      <c r="F2848">
        <f t="shared" si="88"/>
        <v>10</v>
      </c>
      <c r="G2848">
        <f t="shared" si="89"/>
        <v>2022</v>
      </c>
    </row>
    <row r="2849" spans="1:7" x14ac:dyDescent="0.3">
      <c r="A2849" s="52">
        <v>44852</v>
      </c>
      <c r="B2849">
        <f>SUMIFS(user_list!O:O,user_list!F:F,"&lt;="&amp;A2849,user_list!G:G,"&gt;="&amp;A2849)</f>
        <v>0.50737420309653913</v>
      </c>
      <c r="C2849">
        <f>SUMIFS(user_list!P:P,user_list!F:F,"&lt;="&amp;A2849,user_list!G:G,"&gt;="&amp;A2849)</f>
        <v>1.2855910267471957</v>
      </c>
      <c r="D2849">
        <f>SUMIFS(user_list!O:O,user_list!F:F,"&lt;="&amp;A2849,user_list!G:G,"&gt;="&amp;A2849,user_list!I:I,days!G2849)+SUMIFS(user_list!O:O,user_list!F:F,"&lt;="&amp;A2849,user_list!G:G,"&gt;="&amp;A2849,user_list!I:I,days!G2849-1)</f>
        <v>0.26171448087431698</v>
      </c>
      <c r="E2849">
        <f>COUNTIF(user_list!G:G,A2849)</f>
        <v>0</v>
      </c>
      <c r="F2849">
        <f t="shared" si="88"/>
        <v>10</v>
      </c>
      <c r="G2849">
        <f t="shared" si="89"/>
        <v>2022</v>
      </c>
    </row>
    <row r="2850" spans="1:7" x14ac:dyDescent="0.3">
      <c r="A2850" s="52">
        <v>44853</v>
      </c>
      <c r="B2850">
        <f>SUMIFS(user_list!O:O,user_list!F:F,"&lt;="&amp;A2850,user_list!G:G,"&gt;="&amp;A2850)</f>
        <v>0.50737420309653913</v>
      </c>
      <c r="C2850">
        <f>SUMIFS(user_list!P:P,user_list!F:F,"&lt;="&amp;A2850,user_list!G:G,"&gt;="&amp;A2850)</f>
        <v>1.2855910267471957</v>
      </c>
      <c r="D2850">
        <f>SUMIFS(user_list!O:O,user_list!F:F,"&lt;="&amp;A2850,user_list!G:G,"&gt;="&amp;A2850,user_list!I:I,days!G2850)+SUMIFS(user_list!O:O,user_list!F:F,"&lt;="&amp;A2850,user_list!G:G,"&gt;="&amp;A2850,user_list!I:I,days!G2850-1)</f>
        <v>0.26171448087431698</v>
      </c>
      <c r="E2850">
        <f>COUNTIF(user_list!G:G,A2850)</f>
        <v>0</v>
      </c>
      <c r="F2850">
        <f t="shared" si="88"/>
        <v>10</v>
      </c>
      <c r="G2850">
        <f t="shared" si="89"/>
        <v>2022</v>
      </c>
    </row>
    <row r="2851" spans="1:7" x14ac:dyDescent="0.3">
      <c r="A2851" s="52">
        <v>44854</v>
      </c>
      <c r="B2851">
        <f>SUMIFS(user_list!O:O,user_list!F:F,"&lt;="&amp;A2851,user_list!G:G,"&gt;="&amp;A2851)</f>
        <v>0.50737420309653913</v>
      </c>
      <c r="C2851">
        <f>SUMIFS(user_list!P:P,user_list!F:F,"&lt;="&amp;A2851,user_list!G:G,"&gt;="&amp;A2851)</f>
        <v>1.2855910267471957</v>
      </c>
      <c r="D2851">
        <f>SUMIFS(user_list!O:O,user_list!F:F,"&lt;="&amp;A2851,user_list!G:G,"&gt;="&amp;A2851,user_list!I:I,days!G2851)+SUMIFS(user_list!O:O,user_list!F:F,"&lt;="&amp;A2851,user_list!G:G,"&gt;="&amp;A2851,user_list!I:I,days!G2851-1)</f>
        <v>0.26171448087431698</v>
      </c>
      <c r="E2851">
        <f>COUNTIF(user_list!G:G,A2851)</f>
        <v>0</v>
      </c>
      <c r="F2851">
        <f t="shared" si="88"/>
        <v>10</v>
      </c>
      <c r="G2851">
        <f t="shared" si="89"/>
        <v>2022</v>
      </c>
    </row>
    <row r="2852" spans="1:7" x14ac:dyDescent="0.3">
      <c r="A2852" s="52">
        <v>44855</v>
      </c>
      <c r="B2852">
        <f>SUMIFS(user_list!O:O,user_list!F:F,"&lt;="&amp;A2852,user_list!G:G,"&gt;="&amp;A2852)</f>
        <v>0.50737420309653913</v>
      </c>
      <c r="C2852">
        <f>SUMIFS(user_list!P:P,user_list!F:F,"&lt;="&amp;A2852,user_list!G:G,"&gt;="&amp;A2852)</f>
        <v>1.2855910267471957</v>
      </c>
      <c r="D2852">
        <f>SUMIFS(user_list!O:O,user_list!F:F,"&lt;="&amp;A2852,user_list!G:G,"&gt;="&amp;A2852,user_list!I:I,days!G2852)+SUMIFS(user_list!O:O,user_list!F:F,"&lt;="&amp;A2852,user_list!G:G,"&gt;="&amp;A2852,user_list!I:I,days!G2852-1)</f>
        <v>0.26171448087431698</v>
      </c>
      <c r="E2852">
        <f>COUNTIF(user_list!G:G,A2852)</f>
        <v>0</v>
      </c>
      <c r="F2852">
        <f t="shared" si="88"/>
        <v>10</v>
      </c>
      <c r="G2852">
        <f t="shared" si="89"/>
        <v>2022</v>
      </c>
    </row>
    <row r="2853" spans="1:7" x14ac:dyDescent="0.3">
      <c r="A2853" s="52">
        <v>44856</v>
      </c>
      <c r="B2853">
        <f>SUMIFS(user_list!O:O,user_list!F:F,"&lt;="&amp;A2853,user_list!G:G,"&gt;="&amp;A2853)</f>
        <v>0.50737420309653913</v>
      </c>
      <c r="C2853">
        <f>SUMIFS(user_list!P:P,user_list!F:F,"&lt;="&amp;A2853,user_list!G:G,"&gt;="&amp;A2853)</f>
        <v>1.2855910267471957</v>
      </c>
      <c r="D2853">
        <f>SUMIFS(user_list!O:O,user_list!F:F,"&lt;="&amp;A2853,user_list!G:G,"&gt;="&amp;A2853,user_list!I:I,days!G2853)+SUMIFS(user_list!O:O,user_list!F:F,"&lt;="&amp;A2853,user_list!G:G,"&gt;="&amp;A2853,user_list!I:I,days!G2853-1)</f>
        <v>0.26171448087431698</v>
      </c>
      <c r="E2853">
        <f>COUNTIF(user_list!G:G,A2853)</f>
        <v>1</v>
      </c>
      <c r="F2853">
        <f t="shared" si="88"/>
        <v>10</v>
      </c>
      <c r="G2853">
        <f t="shared" si="89"/>
        <v>2022</v>
      </c>
    </row>
    <row r="2854" spans="1:7" x14ac:dyDescent="0.3">
      <c r="A2854" s="52">
        <v>44857</v>
      </c>
      <c r="B2854">
        <f>SUMIFS(user_list!O:O,user_list!F:F,"&lt;="&amp;A2854,user_list!G:G,"&gt;="&amp;A2854)</f>
        <v>1.6938154909753269</v>
      </c>
      <c r="C2854">
        <f>SUMIFS(user_list!P:P,user_list!F:F,"&lt;="&amp;A2854,user_list!G:G,"&gt;="&amp;A2854)</f>
        <v>5.4242273903835594</v>
      </c>
      <c r="D2854">
        <f>SUMIFS(user_list!O:O,user_list!F:F,"&lt;="&amp;A2854,user_list!G:G,"&gt;="&amp;A2854,user_list!I:I,days!G2854)+SUMIFS(user_list!O:O,user_list!F:F,"&lt;="&amp;A2854,user_list!G:G,"&gt;="&amp;A2854,user_list!I:I,days!G2854-1)</f>
        <v>0.40514882430866034</v>
      </c>
      <c r="E2854">
        <f>COUNTIF(user_list!G:G,A2854)</f>
        <v>0</v>
      </c>
      <c r="F2854">
        <f t="shared" si="88"/>
        <v>10</v>
      </c>
      <c r="G2854">
        <f t="shared" si="89"/>
        <v>2022</v>
      </c>
    </row>
    <row r="2855" spans="1:7" x14ac:dyDescent="0.3">
      <c r="A2855" s="52">
        <v>44858</v>
      </c>
      <c r="B2855">
        <f>SUMIFS(user_list!O:O,user_list!F:F,"&lt;="&amp;A2855,user_list!G:G,"&gt;="&amp;A2855)</f>
        <v>1.6938154909753269</v>
      </c>
      <c r="C2855">
        <f>SUMIFS(user_list!P:P,user_list!F:F,"&lt;="&amp;A2855,user_list!G:G,"&gt;="&amp;A2855)</f>
        <v>5.4242273903835594</v>
      </c>
      <c r="D2855">
        <f>SUMIFS(user_list!O:O,user_list!F:F,"&lt;="&amp;A2855,user_list!G:G,"&gt;="&amp;A2855,user_list!I:I,days!G2855)+SUMIFS(user_list!O:O,user_list!F:F,"&lt;="&amp;A2855,user_list!G:G,"&gt;="&amp;A2855,user_list!I:I,days!G2855-1)</f>
        <v>0.40514882430866034</v>
      </c>
      <c r="E2855">
        <f>COUNTIF(user_list!G:G,A2855)</f>
        <v>0</v>
      </c>
      <c r="F2855">
        <f t="shared" si="88"/>
        <v>10</v>
      </c>
      <c r="G2855">
        <f t="shared" si="89"/>
        <v>2022</v>
      </c>
    </row>
    <row r="2856" spans="1:7" x14ac:dyDescent="0.3">
      <c r="A2856" s="52">
        <v>44859</v>
      </c>
      <c r="B2856">
        <f>SUMIFS(user_list!O:O,user_list!F:F,"&lt;="&amp;A2856,user_list!G:G,"&gt;="&amp;A2856)</f>
        <v>1.7087091079966035</v>
      </c>
      <c r="C2856">
        <f>SUMIFS(user_list!P:P,user_list!F:F,"&lt;="&amp;A2856,user_list!G:G,"&gt;="&amp;A2856)</f>
        <v>5.6795465393197295</v>
      </c>
      <c r="D2856">
        <f>SUMIFS(user_list!O:O,user_list!F:F,"&lt;="&amp;A2856,user_list!G:G,"&gt;="&amp;A2856,user_list!I:I,days!G2856)+SUMIFS(user_list!O:O,user_list!F:F,"&lt;="&amp;A2856,user_list!G:G,"&gt;="&amp;A2856,user_list!I:I,days!G2856-1)</f>
        <v>0.40514882430866034</v>
      </c>
      <c r="E2856">
        <f>COUNTIF(user_list!G:G,A2856)</f>
        <v>0</v>
      </c>
      <c r="F2856">
        <f t="shared" si="88"/>
        <v>10</v>
      </c>
      <c r="G2856">
        <f t="shared" si="89"/>
        <v>2022</v>
      </c>
    </row>
    <row r="2857" spans="1:7" x14ac:dyDescent="0.3">
      <c r="A2857" s="52">
        <v>44860</v>
      </c>
      <c r="B2857">
        <f>SUMIFS(user_list!O:O,user_list!F:F,"&lt;="&amp;A2857,user_list!G:G,"&gt;="&amp;A2857)</f>
        <v>1.7087091079966035</v>
      </c>
      <c r="C2857">
        <f>SUMIFS(user_list!P:P,user_list!F:F,"&lt;="&amp;A2857,user_list!G:G,"&gt;="&amp;A2857)</f>
        <v>5.6795465393197295</v>
      </c>
      <c r="D2857">
        <f>SUMIFS(user_list!O:O,user_list!F:F,"&lt;="&amp;A2857,user_list!G:G,"&gt;="&amp;A2857,user_list!I:I,days!G2857)+SUMIFS(user_list!O:O,user_list!F:F,"&lt;="&amp;A2857,user_list!G:G,"&gt;="&amp;A2857,user_list!I:I,days!G2857-1)</f>
        <v>0.40514882430866034</v>
      </c>
      <c r="E2857">
        <f>COUNTIF(user_list!G:G,A2857)</f>
        <v>0</v>
      </c>
      <c r="F2857">
        <f t="shared" si="88"/>
        <v>10</v>
      </c>
      <c r="G2857">
        <f t="shared" si="89"/>
        <v>2022</v>
      </c>
    </row>
    <row r="2858" spans="1:7" x14ac:dyDescent="0.3">
      <c r="A2858" s="52">
        <v>44861</v>
      </c>
      <c r="B2858">
        <f>SUMIFS(user_list!O:O,user_list!F:F,"&lt;="&amp;A2858,user_list!G:G,"&gt;="&amp;A2858)</f>
        <v>1.7087091079966035</v>
      </c>
      <c r="C2858">
        <f>SUMIFS(user_list!P:P,user_list!F:F,"&lt;="&amp;A2858,user_list!G:G,"&gt;="&amp;A2858)</f>
        <v>5.6795465393197295</v>
      </c>
      <c r="D2858">
        <f>SUMIFS(user_list!O:O,user_list!F:F,"&lt;="&amp;A2858,user_list!G:G,"&gt;="&amp;A2858,user_list!I:I,days!G2858)+SUMIFS(user_list!O:O,user_list!F:F,"&lt;="&amp;A2858,user_list!G:G,"&gt;="&amp;A2858,user_list!I:I,days!G2858-1)</f>
        <v>0.40514882430866034</v>
      </c>
      <c r="E2858">
        <f>COUNTIF(user_list!G:G,A2858)</f>
        <v>0</v>
      </c>
      <c r="F2858">
        <f t="shared" si="88"/>
        <v>10</v>
      </c>
      <c r="G2858">
        <f t="shared" si="89"/>
        <v>2022</v>
      </c>
    </row>
    <row r="2859" spans="1:7" x14ac:dyDescent="0.3">
      <c r="A2859" s="52">
        <v>44862</v>
      </c>
      <c r="B2859">
        <f>SUMIFS(user_list!O:O,user_list!F:F,"&lt;="&amp;A2859,user_list!G:G,"&gt;="&amp;A2859)</f>
        <v>1.7087091079966035</v>
      </c>
      <c r="C2859">
        <f>SUMIFS(user_list!P:P,user_list!F:F,"&lt;="&amp;A2859,user_list!G:G,"&gt;="&amp;A2859)</f>
        <v>5.6795465393197295</v>
      </c>
      <c r="D2859">
        <f>SUMIFS(user_list!O:O,user_list!F:F,"&lt;="&amp;A2859,user_list!G:G,"&gt;="&amp;A2859,user_list!I:I,days!G2859)+SUMIFS(user_list!O:O,user_list!F:F,"&lt;="&amp;A2859,user_list!G:G,"&gt;="&amp;A2859,user_list!I:I,days!G2859-1)</f>
        <v>0.40514882430866034</v>
      </c>
      <c r="E2859">
        <f>COUNTIF(user_list!G:G,A2859)</f>
        <v>0</v>
      </c>
      <c r="F2859">
        <f t="shared" si="88"/>
        <v>10</v>
      </c>
      <c r="G2859">
        <f t="shared" si="89"/>
        <v>2022</v>
      </c>
    </row>
    <row r="2860" spans="1:7" x14ac:dyDescent="0.3">
      <c r="A2860" s="52">
        <v>44863</v>
      </c>
      <c r="B2860">
        <f>SUMIFS(user_list!O:O,user_list!F:F,"&lt;="&amp;A2860,user_list!G:G,"&gt;="&amp;A2860)</f>
        <v>1.7087091079966035</v>
      </c>
      <c r="C2860">
        <f>SUMIFS(user_list!P:P,user_list!F:F,"&lt;="&amp;A2860,user_list!G:G,"&gt;="&amp;A2860)</f>
        <v>5.6795465393197295</v>
      </c>
      <c r="D2860">
        <f>SUMIFS(user_list!O:O,user_list!F:F,"&lt;="&amp;A2860,user_list!G:G,"&gt;="&amp;A2860,user_list!I:I,days!G2860)+SUMIFS(user_list!O:O,user_list!F:F,"&lt;="&amp;A2860,user_list!G:G,"&gt;="&amp;A2860,user_list!I:I,days!G2860-1)</f>
        <v>0.40514882430866034</v>
      </c>
      <c r="E2860">
        <f>COUNTIF(user_list!G:G,A2860)</f>
        <v>0</v>
      </c>
      <c r="F2860">
        <f t="shared" si="88"/>
        <v>10</v>
      </c>
      <c r="G2860">
        <f t="shared" si="89"/>
        <v>2022</v>
      </c>
    </row>
    <row r="2861" spans="1:7" x14ac:dyDescent="0.3">
      <c r="A2861" s="52">
        <v>44864</v>
      </c>
      <c r="B2861">
        <f>SUMIFS(user_list!O:O,user_list!F:F,"&lt;="&amp;A2861,user_list!G:G,"&gt;="&amp;A2861)</f>
        <v>1.7087091079966035</v>
      </c>
      <c r="C2861">
        <f>SUMIFS(user_list!P:P,user_list!F:F,"&lt;="&amp;A2861,user_list!G:G,"&gt;="&amp;A2861)</f>
        <v>5.6795465393197295</v>
      </c>
      <c r="D2861">
        <f>SUMIFS(user_list!O:O,user_list!F:F,"&lt;="&amp;A2861,user_list!G:G,"&gt;="&amp;A2861,user_list!I:I,days!G2861)+SUMIFS(user_list!O:O,user_list!F:F,"&lt;="&amp;A2861,user_list!G:G,"&gt;="&amp;A2861,user_list!I:I,days!G2861-1)</f>
        <v>0.40514882430866034</v>
      </c>
      <c r="E2861">
        <f>COUNTIF(user_list!G:G,A2861)</f>
        <v>0</v>
      </c>
      <c r="F2861">
        <f t="shared" si="88"/>
        <v>10</v>
      </c>
      <c r="G2861">
        <f t="shared" si="89"/>
        <v>2022</v>
      </c>
    </row>
    <row r="2862" spans="1:7" x14ac:dyDescent="0.3">
      <c r="A2862" s="52">
        <v>44865</v>
      </c>
      <c r="B2862">
        <f>SUMIFS(user_list!O:O,user_list!F:F,"&lt;="&amp;A2862,user_list!G:G,"&gt;="&amp;A2862)</f>
        <v>1.7087091079966035</v>
      </c>
      <c r="C2862">
        <f>SUMIFS(user_list!P:P,user_list!F:F,"&lt;="&amp;A2862,user_list!G:G,"&gt;="&amp;A2862)</f>
        <v>5.6795465393197295</v>
      </c>
      <c r="D2862">
        <f>SUMIFS(user_list!O:O,user_list!F:F,"&lt;="&amp;A2862,user_list!G:G,"&gt;="&amp;A2862,user_list!I:I,days!G2862)+SUMIFS(user_list!O:O,user_list!F:F,"&lt;="&amp;A2862,user_list!G:G,"&gt;="&amp;A2862,user_list!I:I,days!G2862-1)</f>
        <v>0.40514882430866034</v>
      </c>
      <c r="E2862">
        <f>COUNTIF(user_list!G:G,A2862)</f>
        <v>0</v>
      </c>
      <c r="F2862">
        <f t="shared" si="88"/>
        <v>10</v>
      </c>
      <c r="G2862">
        <f t="shared" si="89"/>
        <v>2022</v>
      </c>
    </row>
    <row r="2863" spans="1:7" x14ac:dyDescent="0.3">
      <c r="A2863" s="52">
        <v>44866</v>
      </c>
      <c r="B2863">
        <f>SUMIFS(user_list!O:O,user_list!F:F,"&lt;="&amp;A2863,user_list!G:G,"&gt;="&amp;A2863)</f>
        <v>1.7087091079966035</v>
      </c>
      <c r="C2863">
        <f>SUMIFS(user_list!P:P,user_list!F:F,"&lt;="&amp;A2863,user_list!G:G,"&gt;="&amp;A2863)</f>
        <v>5.6795465393197295</v>
      </c>
      <c r="D2863">
        <f>SUMIFS(user_list!O:O,user_list!F:F,"&lt;="&amp;A2863,user_list!G:G,"&gt;="&amp;A2863,user_list!I:I,days!G2863)+SUMIFS(user_list!O:O,user_list!F:F,"&lt;="&amp;A2863,user_list!G:G,"&gt;="&amp;A2863,user_list!I:I,days!G2863-1)</f>
        <v>0.40514882430866034</v>
      </c>
      <c r="E2863">
        <f>COUNTIF(user_list!G:G,A2863)</f>
        <v>1</v>
      </c>
      <c r="F2863">
        <f t="shared" si="88"/>
        <v>11</v>
      </c>
      <c r="G2863">
        <f t="shared" si="89"/>
        <v>2022</v>
      </c>
    </row>
    <row r="2864" spans="1:7" x14ac:dyDescent="0.3">
      <c r="A2864" s="52">
        <v>44867</v>
      </c>
      <c r="B2864">
        <f>SUMIFS(user_list!O:O,user_list!F:F,"&lt;="&amp;A2864,user_list!G:G,"&gt;="&amp;A2864)</f>
        <v>1.2533757746632703</v>
      </c>
      <c r="C2864">
        <f>SUMIFS(user_list!P:P,user_list!F:F,"&lt;="&amp;A2864,user_list!G:G,"&gt;="&amp;A2864)</f>
        <v>3.2795465393197296</v>
      </c>
      <c r="D2864">
        <f>SUMIFS(user_list!O:O,user_list!F:F,"&lt;="&amp;A2864,user_list!G:G,"&gt;="&amp;A2864,user_list!I:I,days!G2864)+SUMIFS(user_list!O:O,user_list!F:F,"&lt;="&amp;A2864,user_list!G:G,"&gt;="&amp;A2864,user_list!I:I,days!G2864-1)</f>
        <v>0.40514882430866034</v>
      </c>
      <c r="E2864">
        <f>COUNTIF(user_list!G:G,A2864)</f>
        <v>0</v>
      </c>
      <c r="F2864">
        <f t="shared" si="88"/>
        <v>11</v>
      </c>
      <c r="G2864">
        <f t="shared" si="89"/>
        <v>2022</v>
      </c>
    </row>
    <row r="2865" spans="1:7" x14ac:dyDescent="0.3">
      <c r="A2865" s="52">
        <v>44868</v>
      </c>
      <c r="B2865">
        <f>SUMIFS(user_list!O:O,user_list!F:F,"&lt;="&amp;A2865,user_list!G:G,"&gt;="&amp;A2865)</f>
        <v>1.2533757746632703</v>
      </c>
      <c r="C2865">
        <f>SUMIFS(user_list!P:P,user_list!F:F,"&lt;="&amp;A2865,user_list!G:G,"&gt;="&amp;A2865)</f>
        <v>3.2795465393197296</v>
      </c>
      <c r="D2865">
        <f>SUMIFS(user_list!O:O,user_list!F:F,"&lt;="&amp;A2865,user_list!G:G,"&gt;="&amp;A2865,user_list!I:I,days!G2865)+SUMIFS(user_list!O:O,user_list!F:F,"&lt;="&amp;A2865,user_list!G:G,"&gt;="&amp;A2865,user_list!I:I,days!G2865-1)</f>
        <v>0.40514882430866034</v>
      </c>
      <c r="E2865">
        <f>COUNTIF(user_list!G:G,A2865)</f>
        <v>0</v>
      </c>
      <c r="F2865">
        <f t="shared" si="88"/>
        <v>11</v>
      </c>
      <c r="G2865">
        <f t="shared" si="89"/>
        <v>2022</v>
      </c>
    </row>
    <row r="2866" spans="1:7" x14ac:dyDescent="0.3">
      <c r="A2866" s="52">
        <v>44869</v>
      </c>
      <c r="B2866">
        <f>SUMIFS(user_list!O:O,user_list!F:F,"&lt;="&amp;A2866,user_list!G:G,"&gt;="&amp;A2866)</f>
        <v>1.2533757746632703</v>
      </c>
      <c r="C2866">
        <f>SUMIFS(user_list!P:P,user_list!F:F,"&lt;="&amp;A2866,user_list!G:G,"&gt;="&amp;A2866)</f>
        <v>3.2795465393197296</v>
      </c>
      <c r="D2866">
        <f>SUMIFS(user_list!O:O,user_list!F:F,"&lt;="&amp;A2866,user_list!G:G,"&gt;="&amp;A2866,user_list!I:I,days!G2866)+SUMIFS(user_list!O:O,user_list!F:F,"&lt;="&amp;A2866,user_list!G:G,"&gt;="&amp;A2866,user_list!I:I,days!G2866-1)</f>
        <v>0.40514882430866034</v>
      </c>
      <c r="E2866">
        <f>COUNTIF(user_list!G:G,A2866)</f>
        <v>1</v>
      </c>
      <c r="F2866">
        <f t="shared" si="88"/>
        <v>11</v>
      </c>
      <c r="G2866">
        <f t="shared" si="89"/>
        <v>2022</v>
      </c>
    </row>
    <row r="2867" spans="1:7" x14ac:dyDescent="0.3">
      <c r="A2867" s="52">
        <v>44870</v>
      </c>
      <c r="B2867">
        <f>SUMIFS(user_list!O:O,user_list!F:F,"&lt;="&amp;A2867,user_list!G:G,"&gt;="&amp;A2867)</f>
        <v>0.56448688577438144</v>
      </c>
      <c r="C2867">
        <f>SUMIFS(user_list!P:P,user_list!F:F,"&lt;="&amp;A2867,user_list!G:G,"&gt;="&amp;A2867)</f>
        <v>1.6406576504308406</v>
      </c>
      <c r="D2867">
        <f>SUMIFS(user_list!O:O,user_list!F:F,"&lt;="&amp;A2867,user_list!G:G,"&gt;="&amp;A2867,user_list!I:I,days!G2867)+SUMIFS(user_list!O:O,user_list!F:F,"&lt;="&amp;A2867,user_list!G:G,"&gt;="&amp;A2867,user_list!I:I,days!G2867-1)</f>
        <v>0.40514882430866034</v>
      </c>
      <c r="E2867">
        <f>COUNTIF(user_list!G:G,A2867)</f>
        <v>0</v>
      </c>
      <c r="F2867">
        <f t="shared" si="88"/>
        <v>11</v>
      </c>
      <c r="G2867">
        <f t="shared" si="89"/>
        <v>2022</v>
      </c>
    </row>
    <row r="2868" spans="1:7" x14ac:dyDescent="0.3">
      <c r="A2868" s="52">
        <v>44871</v>
      </c>
      <c r="B2868">
        <f>SUMIFS(user_list!O:O,user_list!F:F,"&lt;="&amp;A2868,user_list!G:G,"&gt;="&amp;A2868)</f>
        <v>0.56448688577438144</v>
      </c>
      <c r="C2868">
        <f>SUMIFS(user_list!P:P,user_list!F:F,"&lt;="&amp;A2868,user_list!G:G,"&gt;="&amp;A2868)</f>
        <v>1.6406576504308406</v>
      </c>
      <c r="D2868">
        <f>SUMIFS(user_list!O:O,user_list!F:F,"&lt;="&amp;A2868,user_list!G:G,"&gt;="&amp;A2868,user_list!I:I,days!G2868)+SUMIFS(user_list!O:O,user_list!F:F,"&lt;="&amp;A2868,user_list!G:G,"&gt;="&amp;A2868,user_list!I:I,days!G2868-1)</f>
        <v>0.40514882430866034</v>
      </c>
      <c r="E2868">
        <f>COUNTIF(user_list!G:G,A2868)</f>
        <v>0</v>
      </c>
      <c r="F2868">
        <f t="shared" si="88"/>
        <v>11</v>
      </c>
      <c r="G2868">
        <f t="shared" si="89"/>
        <v>2022</v>
      </c>
    </row>
    <row r="2869" spans="1:7" x14ac:dyDescent="0.3">
      <c r="A2869" s="52">
        <v>44872</v>
      </c>
      <c r="B2869">
        <f>SUMIFS(user_list!O:O,user_list!F:F,"&lt;="&amp;A2869,user_list!G:G,"&gt;="&amp;A2869)</f>
        <v>0.56448688577438144</v>
      </c>
      <c r="C2869">
        <f>SUMIFS(user_list!P:P,user_list!F:F,"&lt;="&amp;A2869,user_list!G:G,"&gt;="&amp;A2869)</f>
        <v>1.6406576504308406</v>
      </c>
      <c r="D2869">
        <f>SUMIFS(user_list!O:O,user_list!F:F,"&lt;="&amp;A2869,user_list!G:G,"&gt;="&amp;A2869,user_list!I:I,days!G2869)+SUMIFS(user_list!O:O,user_list!F:F,"&lt;="&amp;A2869,user_list!G:G,"&gt;="&amp;A2869,user_list!I:I,days!G2869-1)</f>
        <v>0.40514882430866034</v>
      </c>
      <c r="E2869">
        <f>COUNTIF(user_list!G:G,A2869)</f>
        <v>0</v>
      </c>
      <c r="F2869">
        <f t="shared" si="88"/>
        <v>11</v>
      </c>
      <c r="G2869">
        <f t="shared" si="89"/>
        <v>2022</v>
      </c>
    </row>
    <row r="2870" spans="1:7" x14ac:dyDescent="0.3">
      <c r="A2870" s="52">
        <v>44873</v>
      </c>
      <c r="B2870">
        <f>SUMIFS(user_list!O:O,user_list!F:F,"&lt;="&amp;A2870,user_list!G:G,"&gt;="&amp;A2870)</f>
        <v>0.56448688577438144</v>
      </c>
      <c r="C2870">
        <f>SUMIFS(user_list!P:P,user_list!F:F,"&lt;="&amp;A2870,user_list!G:G,"&gt;="&amp;A2870)</f>
        <v>1.6406576504308406</v>
      </c>
      <c r="D2870">
        <f>SUMIFS(user_list!O:O,user_list!F:F,"&lt;="&amp;A2870,user_list!G:G,"&gt;="&amp;A2870,user_list!I:I,days!G2870)+SUMIFS(user_list!O:O,user_list!F:F,"&lt;="&amp;A2870,user_list!G:G,"&gt;="&amp;A2870,user_list!I:I,days!G2870-1)</f>
        <v>0.40514882430866034</v>
      </c>
      <c r="E2870">
        <f>COUNTIF(user_list!G:G,A2870)</f>
        <v>0</v>
      </c>
      <c r="F2870">
        <f t="shared" si="88"/>
        <v>11</v>
      </c>
      <c r="G2870">
        <f t="shared" si="89"/>
        <v>2022</v>
      </c>
    </row>
    <row r="2871" spans="1:7" x14ac:dyDescent="0.3">
      <c r="A2871" s="52">
        <v>44874</v>
      </c>
      <c r="B2871">
        <f>SUMIFS(user_list!O:O,user_list!F:F,"&lt;="&amp;A2871,user_list!G:G,"&gt;="&amp;A2871)</f>
        <v>0.56448688577438144</v>
      </c>
      <c r="C2871">
        <f>SUMIFS(user_list!P:P,user_list!F:F,"&lt;="&amp;A2871,user_list!G:G,"&gt;="&amp;A2871)</f>
        <v>1.6406576504308406</v>
      </c>
      <c r="D2871">
        <f>SUMIFS(user_list!O:O,user_list!F:F,"&lt;="&amp;A2871,user_list!G:G,"&gt;="&amp;A2871,user_list!I:I,days!G2871)+SUMIFS(user_list!O:O,user_list!F:F,"&lt;="&amp;A2871,user_list!G:G,"&gt;="&amp;A2871,user_list!I:I,days!G2871-1)</f>
        <v>0.40514882430866034</v>
      </c>
      <c r="E2871">
        <f>COUNTIF(user_list!G:G,A2871)</f>
        <v>0</v>
      </c>
      <c r="F2871">
        <f t="shared" si="88"/>
        <v>11</v>
      </c>
      <c r="G2871">
        <f t="shared" si="89"/>
        <v>2022</v>
      </c>
    </row>
    <row r="2872" spans="1:7" x14ac:dyDescent="0.3">
      <c r="A2872" s="52">
        <v>44875</v>
      </c>
      <c r="B2872">
        <f>SUMIFS(user_list!O:O,user_list!F:F,"&lt;="&amp;A2872,user_list!G:G,"&gt;="&amp;A2872)</f>
        <v>0.56448688577438144</v>
      </c>
      <c r="C2872">
        <f>SUMIFS(user_list!P:P,user_list!F:F,"&lt;="&amp;A2872,user_list!G:G,"&gt;="&amp;A2872)</f>
        <v>1.6406576504308406</v>
      </c>
      <c r="D2872">
        <f>SUMIFS(user_list!O:O,user_list!F:F,"&lt;="&amp;A2872,user_list!G:G,"&gt;="&amp;A2872,user_list!I:I,days!G2872)+SUMIFS(user_list!O:O,user_list!F:F,"&lt;="&amp;A2872,user_list!G:G,"&gt;="&amp;A2872,user_list!I:I,days!G2872-1)</f>
        <v>0.40514882430866034</v>
      </c>
      <c r="E2872">
        <f>COUNTIF(user_list!G:G,A2872)</f>
        <v>1</v>
      </c>
      <c r="F2872">
        <f t="shared" si="88"/>
        <v>11</v>
      </c>
      <c r="G2872">
        <f t="shared" si="89"/>
        <v>2022</v>
      </c>
    </row>
    <row r="2873" spans="1:7" x14ac:dyDescent="0.3">
      <c r="A2873" s="52">
        <v>44876</v>
      </c>
      <c r="B2873">
        <f>SUMIFS(user_list!O:O,user_list!F:F,"&lt;="&amp;A2873,user_list!G:G,"&gt;="&amp;A2873)</f>
        <v>0.41657021910771475</v>
      </c>
      <c r="C2873">
        <f>SUMIFS(user_list!P:P,user_list!F:F,"&lt;="&amp;A2873,user_list!G:G,"&gt;="&amp;A2873)</f>
        <v>1.2656576504308406</v>
      </c>
      <c r="D2873">
        <f>SUMIFS(user_list!O:O,user_list!F:F,"&lt;="&amp;A2873,user_list!G:G,"&gt;="&amp;A2873,user_list!I:I,days!G2873)+SUMIFS(user_list!O:O,user_list!F:F,"&lt;="&amp;A2873,user_list!G:G,"&gt;="&amp;A2873,user_list!I:I,days!G2873-1)</f>
        <v>0.25723215764199364</v>
      </c>
      <c r="E2873">
        <f>COUNTIF(user_list!G:G,A2873)</f>
        <v>0</v>
      </c>
      <c r="F2873">
        <f t="shared" si="88"/>
        <v>11</v>
      </c>
      <c r="G2873">
        <f t="shared" si="89"/>
        <v>2022</v>
      </c>
    </row>
    <row r="2874" spans="1:7" x14ac:dyDescent="0.3">
      <c r="A2874" s="52">
        <v>44877</v>
      </c>
      <c r="B2874">
        <f>SUMIFS(user_list!O:O,user_list!F:F,"&lt;="&amp;A2874,user_list!G:G,"&gt;="&amp;A2874)</f>
        <v>0.58916908916421185</v>
      </c>
      <c r="C2874">
        <f>SUMIFS(user_list!P:P,user_list!F:F,"&lt;="&amp;A2874,user_list!G:G,"&gt;="&amp;A2874)</f>
        <v>1.4859966334816881</v>
      </c>
      <c r="D2874">
        <f>SUMIFS(user_list!O:O,user_list!F:F,"&lt;="&amp;A2874,user_list!G:G,"&gt;="&amp;A2874,user_list!I:I,days!G2874)+SUMIFS(user_list!O:O,user_list!F:F,"&lt;="&amp;A2874,user_list!G:G,"&gt;="&amp;A2874,user_list!I:I,days!G2874-1)</f>
        <v>0.25723215764199364</v>
      </c>
      <c r="E2874">
        <f>COUNTIF(user_list!G:G,A2874)</f>
        <v>0</v>
      </c>
      <c r="F2874">
        <f t="shared" si="88"/>
        <v>11</v>
      </c>
      <c r="G2874">
        <f t="shared" si="89"/>
        <v>2022</v>
      </c>
    </row>
    <row r="2875" spans="1:7" x14ac:dyDescent="0.3">
      <c r="A2875" s="52">
        <v>44878</v>
      </c>
      <c r="B2875">
        <f>SUMIFS(user_list!O:O,user_list!F:F,"&lt;="&amp;A2875,user_list!G:G,"&gt;="&amp;A2875)</f>
        <v>0.58916908916421185</v>
      </c>
      <c r="C2875">
        <f>SUMIFS(user_list!P:P,user_list!F:F,"&lt;="&amp;A2875,user_list!G:G,"&gt;="&amp;A2875)</f>
        <v>1.4859966334816881</v>
      </c>
      <c r="D2875">
        <f>SUMIFS(user_list!O:O,user_list!F:F,"&lt;="&amp;A2875,user_list!G:G,"&gt;="&amp;A2875,user_list!I:I,days!G2875)+SUMIFS(user_list!O:O,user_list!F:F,"&lt;="&amp;A2875,user_list!G:G,"&gt;="&amp;A2875,user_list!I:I,days!G2875-1)</f>
        <v>0.25723215764199364</v>
      </c>
      <c r="E2875">
        <f>COUNTIF(user_list!G:G,A2875)</f>
        <v>0</v>
      </c>
      <c r="F2875">
        <f t="shared" si="88"/>
        <v>11</v>
      </c>
      <c r="G2875">
        <f t="shared" si="89"/>
        <v>2022</v>
      </c>
    </row>
    <row r="2876" spans="1:7" x14ac:dyDescent="0.3">
      <c r="A2876" s="52">
        <v>44879</v>
      </c>
      <c r="B2876">
        <f>SUMIFS(user_list!O:O,user_list!F:F,"&lt;="&amp;A2876,user_list!G:G,"&gt;="&amp;A2876)</f>
        <v>1.2694121447197673</v>
      </c>
      <c r="C2876">
        <f>SUMIFS(user_list!P:P,user_list!F:F,"&lt;="&amp;A2876,user_list!G:G,"&gt;="&amp;A2876)</f>
        <v>3.1109966334816881</v>
      </c>
      <c r="D2876">
        <f>SUMIFS(user_list!O:O,user_list!F:F,"&lt;="&amp;A2876,user_list!G:G,"&gt;="&amp;A2876,user_list!I:I,days!G2876)+SUMIFS(user_list!O:O,user_list!F:F,"&lt;="&amp;A2876,user_list!G:G,"&gt;="&amp;A2876,user_list!I:I,days!G2876-1)</f>
        <v>0.93747521319754923</v>
      </c>
      <c r="E2876">
        <f>COUNTIF(user_list!G:G,A2876)</f>
        <v>0</v>
      </c>
      <c r="F2876">
        <f t="shared" si="88"/>
        <v>11</v>
      </c>
      <c r="G2876">
        <f t="shared" si="89"/>
        <v>2022</v>
      </c>
    </row>
    <row r="2877" spans="1:7" x14ac:dyDescent="0.3">
      <c r="A2877" s="52">
        <v>44880</v>
      </c>
      <c r="B2877">
        <f>SUMIFS(user_list!O:O,user_list!F:F,"&lt;="&amp;A2877,user_list!G:G,"&gt;="&amp;A2877)</f>
        <v>1.2694121447197673</v>
      </c>
      <c r="C2877">
        <f>SUMIFS(user_list!P:P,user_list!F:F,"&lt;="&amp;A2877,user_list!G:G,"&gt;="&amp;A2877)</f>
        <v>3.1109966334816881</v>
      </c>
      <c r="D2877">
        <f>SUMIFS(user_list!O:O,user_list!F:F,"&lt;="&amp;A2877,user_list!G:G,"&gt;="&amp;A2877,user_list!I:I,days!G2877)+SUMIFS(user_list!O:O,user_list!F:F,"&lt;="&amp;A2877,user_list!G:G,"&gt;="&amp;A2877,user_list!I:I,days!G2877-1)</f>
        <v>0.93747521319754923</v>
      </c>
      <c r="E2877">
        <f>COUNTIF(user_list!G:G,A2877)</f>
        <v>0</v>
      </c>
      <c r="F2877">
        <f t="shared" si="88"/>
        <v>11</v>
      </c>
      <c r="G2877">
        <f t="shared" si="89"/>
        <v>2022</v>
      </c>
    </row>
    <row r="2878" spans="1:7" x14ac:dyDescent="0.3">
      <c r="A2878" s="52">
        <v>44881</v>
      </c>
      <c r="B2878">
        <f>SUMIFS(user_list!O:O,user_list!F:F,"&lt;="&amp;A2878,user_list!G:G,"&gt;="&amp;A2878)</f>
        <v>1.2694121447197673</v>
      </c>
      <c r="C2878">
        <f>SUMIFS(user_list!P:P,user_list!F:F,"&lt;="&amp;A2878,user_list!G:G,"&gt;="&amp;A2878)</f>
        <v>3.1109966334816881</v>
      </c>
      <c r="D2878">
        <f>SUMIFS(user_list!O:O,user_list!F:F,"&lt;="&amp;A2878,user_list!G:G,"&gt;="&amp;A2878,user_list!I:I,days!G2878)+SUMIFS(user_list!O:O,user_list!F:F,"&lt;="&amp;A2878,user_list!G:G,"&gt;="&amp;A2878,user_list!I:I,days!G2878-1)</f>
        <v>0.93747521319754923</v>
      </c>
      <c r="E2878">
        <f>COUNTIF(user_list!G:G,A2878)</f>
        <v>0</v>
      </c>
      <c r="F2878">
        <f t="shared" si="88"/>
        <v>11</v>
      </c>
      <c r="G2878">
        <f t="shared" si="89"/>
        <v>2022</v>
      </c>
    </row>
    <row r="2879" spans="1:7" x14ac:dyDescent="0.3">
      <c r="A2879" s="52">
        <v>44882</v>
      </c>
      <c r="B2879">
        <f>SUMIFS(user_list!O:O,user_list!F:F,"&lt;="&amp;A2879,user_list!G:G,"&gt;="&amp;A2879)</f>
        <v>1.2694121447197673</v>
      </c>
      <c r="C2879">
        <f>SUMIFS(user_list!P:P,user_list!F:F,"&lt;="&amp;A2879,user_list!G:G,"&gt;="&amp;A2879)</f>
        <v>3.1109966334816881</v>
      </c>
      <c r="D2879">
        <f>SUMIFS(user_list!O:O,user_list!F:F,"&lt;="&amp;A2879,user_list!G:G,"&gt;="&amp;A2879,user_list!I:I,days!G2879)+SUMIFS(user_list!O:O,user_list!F:F,"&lt;="&amp;A2879,user_list!G:G,"&gt;="&amp;A2879,user_list!I:I,days!G2879-1)</f>
        <v>0.93747521319754923</v>
      </c>
      <c r="E2879">
        <f>COUNTIF(user_list!G:G,A2879)</f>
        <v>0</v>
      </c>
      <c r="F2879">
        <f t="shared" si="88"/>
        <v>11</v>
      </c>
      <c r="G2879">
        <f t="shared" si="89"/>
        <v>2022</v>
      </c>
    </row>
    <row r="2880" spans="1:7" x14ac:dyDescent="0.3">
      <c r="A2880" s="52">
        <v>44883</v>
      </c>
      <c r="B2880">
        <f>SUMIFS(user_list!O:O,user_list!F:F,"&lt;="&amp;A2880,user_list!G:G,"&gt;="&amp;A2880)</f>
        <v>1.2694121447197673</v>
      </c>
      <c r="C2880">
        <f>SUMIFS(user_list!P:P,user_list!F:F,"&lt;="&amp;A2880,user_list!G:G,"&gt;="&amp;A2880)</f>
        <v>3.1109966334816881</v>
      </c>
      <c r="D2880">
        <f>SUMIFS(user_list!O:O,user_list!F:F,"&lt;="&amp;A2880,user_list!G:G,"&gt;="&amp;A2880,user_list!I:I,days!G2880)+SUMIFS(user_list!O:O,user_list!F:F,"&lt;="&amp;A2880,user_list!G:G,"&gt;="&amp;A2880,user_list!I:I,days!G2880-1)</f>
        <v>0.93747521319754923</v>
      </c>
      <c r="E2880">
        <f>COUNTIF(user_list!G:G,A2880)</f>
        <v>0</v>
      </c>
      <c r="F2880">
        <f t="shared" si="88"/>
        <v>11</v>
      </c>
      <c r="G2880">
        <f t="shared" si="89"/>
        <v>2022</v>
      </c>
    </row>
    <row r="2881" spans="1:7" x14ac:dyDescent="0.3">
      <c r="A2881" s="52">
        <v>44884</v>
      </c>
      <c r="B2881">
        <f>SUMIFS(user_list!O:O,user_list!F:F,"&lt;="&amp;A2881,user_list!G:G,"&gt;="&amp;A2881)</f>
        <v>1.2694121447197673</v>
      </c>
      <c r="C2881">
        <f>SUMIFS(user_list!P:P,user_list!F:F,"&lt;="&amp;A2881,user_list!G:G,"&gt;="&amp;A2881)</f>
        <v>3.1109966334816881</v>
      </c>
      <c r="D2881">
        <f>SUMIFS(user_list!O:O,user_list!F:F,"&lt;="&amp;A2881,user_list!G:G,"&gt;="&amp;A2881,user_list!I:I,days!G2881)+SUMIFS(user_list!O:O,user_list!F:F,"&lt;="&amp;A2881,user_list!G:G,"&gt;="&amp;A2881,user_list!I:I,days!G2881-1)</f>
        <v>0.93747521319754923</v>
      </c>
      <c r="E2881">
        <f>COUNTIF(user_list!G:G,A2881)</f>
        <v>0</v>
      </c>
      <c r="F2881">
        <f t="shared" si="88"/>
        <v>11</v>
      </c>
      <c r="G2881">
        <f t="shared" si="89"/>
        <v>2022</v>
      </c>
    </row>
    <row r="2882" spans="1:7" x14ac:dyDescent="0.3">
      <c r="A2882" s="52">
        <v>44885</v>
      </c>
      <c r="B2882">
        <f>SUMIFS(user_list!O:O,user_list!F:F,"&lt;="&amp;A2882,user_list!G:G,"&gt;="&amp;A2882)</f>
        <v>1.2694121447197673</v>
      </c>
      <c r="C2882">
        <f>SUMIFS(user_list!P:P,user_list!F:F,"&lt;="&amp;A2882,user_list!G:G,"&gt;="&amp;A2882)</f>
        <v>3.1109966334816881</v>
      </c>
      <c r="D2882">
        <f>SUMIFS(user_list!O:O,user_list!F:F,"&lt;="&amp;A2882,user_list!G:G,"&gt;="&amp;A2882,user_list!I:I,days!G2882)+SUMIFS(user_list!O:O,user_list!F:F,"&lt;="&amp;A2882,user_list!G:G,"&gt;="&amp;A2882,user_list!I:I,days!G2882-1)</f>
        <v>0.93747521319754923</v>
      </c>
      <c r="E2882">
        <f>COUNTIF(user_list!G:G,A2882)</f>
        <v>0</v>
      </c>
      <c r="F2882">
        <f t="shared" ref="F2882:F2945" si="90">MONTH(A2882)</f>
        <v>11</v>
      </c>
      <c r="G2882">
        <f t="shared" ref="G2882:G2945" si="91">YEAR(A2882)</f>
        <v>2022</v>
      </c>
    </row>
    <row r="2883" spans="1:7" x14ac:dyDescent="0.3">
      <c r="A2883" s="52">
        <v>44886</v>
      </c>
      <c r="B2883">
        <f>SUMIFS(user_list!O:O,user_list!F:F,"&lt;="&amp;A2883,user_list!G:G,"&gt;="&amp;A2883)</f>
        <v>1.5353380706456932</v>
      </c>
      <c r="C2883">
        <f>SUMIFS(user_list!P:P,user_list!F:F,"&lt;="&amp;A2883,user_list!G:G,"&gt;="&amp;A2883)</f>
        <v>3.7776633001483546</v>
      </c>
      <c r="D2883">
        <f>SUMIFS(user_list!O:O,user_list!F:F,"&lt;="&amp;A2883,user_list!G:G,"&gt;="&amp;A2883,user_list!I:I,days!G2883)+SUMIFS(user_list!O:O,user_list!F:F,"&lt;="&amp;A2883,user_list!G:G,"&gt;="&amp;A2883,user_list!I:I,days!G2883-1)</f>
        <v>1.2034011391234753</v>
      </c>
      <c r="E2883">
        <f>COUNTIF(user_list!G:G,A2883)</f>
        <v>1</v>
      </c>
      <c r="F2883">
        <f t="shared" si="90"/>
        <v>11</v>
      </c>
      <c r="G2883">
        <f t="shared" si="91"/>
        <v>2022</v>
      </c>
    </row>
    <row r="2884" spans="1:7" x14ac:dyDescent="0.3">
      <c r="A2884" s="52">
        <v>44887</v>
      </c>
      <c r="B2884">
        <f>SUMIFS(user_list!O:O,user_list!F:F,"&lt;="&amp;A2884,user_list!G:G,"&gt;="&amp;A2884)</f>
        <v>0.85509501509013786</v>
      </c>
      <c r="C2884">
        <f>SUMIFS(user_list!P:P,user_list!F:F,"&lt;="&amp;A2884,user_list!G:G,"&gt;="&amp;A2884)</f>
        <v>2.1526633001483546</v>
      </c>
      <c r="D2884">
        <f>SUMIFS(user_list!O:O,user_list!F:F,"&lt;="&amp;A2884,user_list!G:G,"&gt;="&amp;A2884,user_list!I:I,days!G2884)+SUMIFS(user_list!O:O,user_list!F:F,"&lt;="&amp;A2884,user_list!G:G,"&gt;="&amp;A2884,user_list!I:I,days!G2884-1)</f>
        <v>0.52315808356791971</v>
      </c>
      <c r="E2884">
        <f>COUNTIF(user_list!G:G,A2884)</f>
        <v>0</v>
      </c>
      <c r="F2884">
        <f t="shared" si="90"/>
        <v>11</v>
      </c>
      <c r="G2884">
        <f t="shared" si="91"/>
        <v>2022</v>
      </c>
    </row>
    <row r="2885" spans="1:7" x14ac:dyDescent="0.3">
      <c r="A2885" s="52">
        <v>44888</v>
      </c>
      <c r="B2885">
        <f>SUMIFS(user_list!O:O,user_list!F:F,"&lt;="&amp;A2885,user_list!G:G,"&gt;="&amp;A2885)</f>
        <v>0.85509501509013786</v>
      </c>
      <c r="C2885">
        <f>SUMIFS(user_list!P:P,user_list!F:F,"&lt;="&amp;A2885,user_list!G:G,"&gt;="&amp;A2885)</f>
        <v>2.1526633001483546</v>
      </c>
      <c r="D2885">
        <f>SUMIFS(user_list!O:O,user_list!F:F,"&lt;="&amp;A2885,user_list!G:G,"&gt;="&amp;A2885,user_list!I:I,days!G2885)+SUMIFS(user_list!O:O,user_list!F:F,"&lt;="&amp;A2885,user_list!G:G,"&gt;="&amp;A2885,user_list!I:I,days!G2885-1)</f>
        <v>0.52315808356791971</v>
      </c>
      <c r="E2885">
        <f>COUNTIF(user_list!G:G,A2885)</f>
        <v>0</v>
      </c>
      <c r="F2885">
        <f t="shared" si="90"/>
        <v>11</v>
      </c>
      <c r="G2885">
        <f t="shared" si="91"/>
        <v>2022</v>
      </c>
    </row>
    <row r="2886" spans="1:7" x14ac:dyDescent="0.3">
      <c r="A2886" s="52">
        <v>44889</v>
      </c>
      <c r="B2886">
        <f>SUMIFS(user_list!O:O,user_list!F:F,"&lt;="&amp;A2886,user_list!G:G,"&gt;="&amp;A2886)</f>
        <v>1.1509283484234711</v>
      </c>
      <c r="C2886">
        <f>SUMIFS(user_list!P:P,user_list!F:F,"&lt;="&amp;A2886,user_list!G:G,"&gt;="&amp;A2886)</f>
        <v>2.9026633001483546</v>
      </c>
      <c r="D2886">
        <f>SUMIFS(user_list!O:O,user_list!F:F,"&lt;="&amp;A2886,user_list!G:G,"&gt;="&amp;A2886,user_list!I:I,days!G2886)+SUMIFS(user_list!O:O,user_list!F:F,"&lt;="&amp;A2886,user_list!G:G,"&gt;="&amp;A2886,user_list!I:I,days!G2886-1)</f>
        <v>0.81899141690125288</v>
      </c>
      <c r="E2886">
        <f>COUNTIF(user_list!G:G,A2886)</f>
        <v>1</v>
      </c>
      <c r="F2886">
        <f t="shared" si="90"/>
        <v>11</v>
      </c>
      <c r="G2886">
        <f t="shared" si="91"/>
        <v>2022</v>
      </c>
    </row>
    <row r="2887" spans="1:7" x14ac:dyDescent="0.3">
      <c r="A2887" s="52">
        <v>44890</v>
      </c>
      <c r="B2887">
        <f>SUMIFS(user_list!O:O,user_list!F:F,"&lt;="&amp;A2887,user_list!G:G,"&gt;="&amp;A2887)</f>
        <v>1.0074940049891277</v>
      </c>
      <c r="C2887">
        <f>SUMIFS(user_list!P:P,user_list!F:F,"&lt;="&amp;A2887,user_list!G:G,"&gt;="&amp;A2887)</f>
        <v>2.5390269365119913</v>
      </c>
      <c r="D2887">
        <f>SUMIFS(user_list!O:O,user_list!F:F,"&lt;="&amp;A2887,user_list!G:G,"&gt;="&amp;A2887,user_list!I:I,days!G2887)+SUMIFS(user_list!O:O,user_list!F:F,"&lt;="&amp;A2887,user_list!G:G,"&gt;="&amp;A2887,user_list!I:I,days!G2887-1)</f>
        <v>0.67555707346690952</v>
      </c>
      <c r="E2887">
        <f>COUNTIF(user_list!G:G,A2887)</f>
        <v>0</v>
      </c>
      <c r="F2887">
        <f t="shared" si="90"/>
        <v>11</v>
      </c>
      <c r="G2887">
        <f t="shared" si="91"/>
        <v>2022</v>
      </c>
    </row>
    <row r="2888" spans="1:7" x14ac:dyDescent="0.3">
      <c r="A2888" s="52">
        <v>44891</v>
      </c>
      <c r="B2888">
        <f>SUMIFS(user_list!O:O,user_list!F:F,"&lt;="&amp;A2888,user_list!G:G,"&gt;="&amp;A2888)</f>
        <v>1.0074940049891277</v>
      </c>
      <c r="C2888">
        <f>SUMIFS(user_list!P:P,user_list!F:F,"&lt;="&amp;A2888,user_list!G:G,"&gt;="&amp;A2888)</f>
        <v>2.5390269365119913</v>
      </c>
      <c r="D2888">
        <f>SUMIFS(user_list!O:O,user_list!F:F,"&lt;="&amp;A2888,user_list!G:G,"&gt;="&amp;A2888,user_list!I:I,days!G2888)+SUMIFS(user_list!O:O,user_list!F:F,"&lt;="&amp;A2888,user_list!G:G,"&gt;="&amp;A2888,user_list!I:I,days!G2888-1)</f>
        <v>0.67555707346690952</v>
      </c>
      <c r="E2888">
        <f>COUNTIF(user_list!G:G,A2888)</f>
        <v>0</v>
      </c>
      <c r="F2888">
        <f t="shared" si="90"/>
        <v>11</v>
      </c>
      <c r="G2888">
        <f t="shared" si="91"/>
        <v>2022</v>
      </c>
    </row>
    <row r="2889" spans="1:7" x14ac:dyDescent="0.3">
      <c r="A2889" s="52">
        <v>44892</v>
      </c>
      <c r="B2889">
        <f>SUMIFS(user_list!O:O,user_list!F:F,"&lt;="&amp;A2889,user_list!G:G,"&gt;="&amp;A2889)</f>
        <v>1.0074940049891277</v>
      </c>
      <c r="C2889">
        <f>SUMIFS(user_list!P:P,user_list!F:F,"&lt;="&amp;A2889,user_list!G:G,"&gt;="&amp;A2889)</f>
        <v>2.5390269365119913</v>
      </c>
      <c r="D2889">
        <f>SUMIFS(user_list!O:O,user_list!F:F,"&lt;="&amp;A2889,user_list!G:G,"&gt;="&amp;A2889,user_list!I:I,days!G2889)+SUMIFS(user_list!O:O,user_list!F:F,"&lt;="&amp;A2889,user_list!G:G,"&gt;="&amp;A2889,user_list!I:I,days!G2889-1)</f>
        <v>0.67555707346690952</v>
      </c>
      <c r="E2889">
        <f>COUNTIF(user_list!G:G,A2889)</f>
        <v>0</v>
      </c>
      <c r="F2889">
        <f t="shared" si="90"/>
        <v>11</v>
      </c>
      <c r="G2889">
        <f t="shared" si="91"/>
        <v>2022</v>
      </c>
    </row>
    <row r="2890" spans="1:7" x14ac:dyDescent="0.3">
      <c r="A2890" s="52">
        <v>44893</v>
      </c>
      <c r="B2890">
        <f>SUMIFS(user_list!O:O,user_list!F:F,"&lt;="&amp;A2890,user_list!G:G,"&gt;="&amp;A2890)</f>
        <v>1.4752970352921579</v>
      </c>
      <c r="C2890">
        <f>SUMIFS(user_list!P:P,user_list!F:F,"&lt;="&amp;A2890,user_list!G:G,"&gt;="&amp;A2890)</f>
        <v>3.7208451183301734</v>
      </c>
      <c r="D2890">
        <f>SUMIFS(user_list!O:O,user_list!F:F,"&lt;="&amp;A2890,user_list!G:G,"&gt;="&amp;A2890,user_list!I:I,days!G2890)+SUMIFS(user_list!O:O,user_list!F:F,"&lt;="&amp;A2890,user_list!G:G,"&gt;="&amp;A2890,user_list!I:I,days!G2890-1)</f>
        <v>1.1433601037699397</v>
      </c>
      <c r="E2890">
        <f>COUNTIF(user_list!G:G,A2890)</f>
        <v>0</v>
      </c>
      <c r="F2890">
        <f t="shared" si="90"/>
        <v>11</v>
      </c>
      <c r="G2890">
        <f t="shared" si="91"/>
        <v>2022</v>
      </c>
    </row>
    <row r="2891" spans="1:7" x14ac:dyDescent="0.3">
      <c r="A2891" s="52">
        <v>44894</v>
      </c>
      <c r="B2891">
        <f>SUMIFS(user_list!O:O,user_list!F:F,"&lt;="&amp;A2891,user_list!G:G,"&gt;="&amp;A2891)</f>
        <v>1.4752970352921579</v>
      </c>
      <c r="C2891">
        <f>SUMIFS(user_list!P:P,user_list!F:F,"&lt;="&amp;A2891,user_list!G:G,"&gt;="&amp;A2891)</f>
        <v>3.7208451183301734</v>
      </c>
      <c r="D2891">
        <f>SUMIFS(user_list!O:O,user_list!F:F,"&lt;="&amp;A2891,user_list!G:G,"&gt;="&amp;A2891,user_list!I:I,days!G2891)+SUMIFS(user_list!O:O,user_list!F:F,"&lt;="&amp;A2891,user_list!G:G,"&gt;="&amp;A2891,user_list!I:I,days!G2891-1)</f>
        <v>1.1433601037699397</v>
      </c>
      <c r="E2891">
        <f>COUNTIF(user_list!G:G,A2891)</f>
        <v>0</v>
      </c>
      <c r="F2891">
        <f t="shared" si="90"/>
        <v>11</v>
      </c>
      <c r="G2891">
        <f t="shared" si="91"/>
        <v>2022</v>
      </c>
    </row>
    <row r="2892" spans="1:7" x14ac:dyDescent="0.3">
      <c r="A2892" s="52">
        <v>44895</v>
      </c>
      <c r="B2892">
        <f>SUMIFS(user_list!O:O,user_list!F:F,"&lt;="&amp;A2892,user_list!G:G,"&gt;="&amp;A2892)</f>
        <v>1.4752970352921579</v>
      </c>
      <c r="C2892">
        <f>SUMIFS(user_list!P:P,user_list!F:F,"&lt;="&amp;A2892,user_list!G:G,"&gt;="&amp;A2892)</f>
        <v>3.7208451183301734</v>
      </c>
      <c r="D2892">
        <f>SUMIFS(user_list!O:O,user_list!F:F,"&lt;="&amp;A2892,user_list!G:G,"&gt;="&amp;A2892,user_list!I:I,days!G2892)+SUMIFS(user_list!O:O,user_list!F:F,"&lt;="&amp;A2892,user_list!G:G,"&gt;="&amp;A2892,user_list!I:I,days!G2892-1)</f>
        <v>1.1433601037699397</v>
      </c>
      <c r="E2892">
        <f>COUNTIF(user_list!G:G,A2892)</f>
        <v>0</v>
      </c>
      <c r="F2892">
        <f t="shared" si="90"/>
        <v>11</v>
      </c>
      <c r="G2892">
        <f t="shared" si="91"/>
        <v>2022</v>
      </c>
    </row>
    <row r="2893" spans="1:7" x14ac:dyDescent="0.3">
      <c r="A2893" s="52">
        <v>44896</v>
      </c>
      <c r="B2893">
        <f>SUMIFS(user_list!O:O,user_list!F:F,"&lt;="&amp;A2893,user_list!G:G,"&gt;="&amp;A2893)</f>
        <v>1.4752970352921579</v>
      </c>
      <c r="C2893">
        <f>SUMIFS(user_list!P:P,user_list!F:F,"&lt;="&amp;A2893,user_list!G:G,"&gt;="&amp;A2893)</f>
        <v>3.7208451183301734</v>
      </c>
      <c r="D2893">
        <f>SUMIFS(user_list!O:O,user_list!F:F,"&lt;="&amp;A2893,user_list!G:G,"&gt;="&amp;A2893,user_list!I:I,days!G2893)+SUMIFS(user_list!O:O,user_list!F:F,"&lt;="&amp;A2893,user_list!G:G,"&gt;="&amp;A2893,user_list!I:I,days!G2893-1)</f>
        <v>1.1433601037699397</v>
      </c>
      <c r="E2893">
        <f>COUNTIF(user_list!G:G,A2893)</f>
        <v>0</v>
      </c>
      <c r="F2893">
        <f t="shared" si="90"/>
        <v>12</v>
      </c>
      <c r="G2893">
        <f t="shared" si="91"/>
        <v>2022</v>
      </c>
    </row>
    <row r="2894" spans="1:7" x14ac:dyDescent="0.3">
      <c r="A2894" s="52">
        <v>44897</v>
      </c>
      <c r="B2894">
        <f>SUMIFS(user_list!O:O,user_list!F:F,"&lt;="&amp;A2894,user_list!G:G,"&gt;="&amp;A2894)</f>
        <v>1.4752970352921579</v>
      </c>
      <c r="C2894">
        <f>SUMIFS(user_list!P:P,user_list!F:F,"&lt;="&amp;A2894,user_list!G:G,"&gt;="&amp;A2894)</f>
        <v>3.7208451183301734</v>
      </c>
      <c r="D2894">
        <f>SUMIFS(user_list!O:O,user_list!F:F,"&lt;="&amp;A2894,user_list!G:G,"&gt;="&amp;A2894,user_list!I:I,days!G2894)+SUMIFS(user_list!O:O,user_list!F:F,"&lt;="&amp;A2894,user_list!G:G,"&gt;="&amp;A2894,user_list!I:I,days!G2894-1)</f>
        <v>1.1433601037699397</v>
      </c>
      <c r="E2894">
        <f>COUNTIF(user_list!G:G,A2894)</f>
        <v>0</v>
      </c>
      <c r="F2894">
        <f t="shared" si="90"/>
        <v>12</v>
      </c>
      <c r="G2894">
        <f t="shared" si="91"/>
        <v>2022</v>
      </c>
    </row>
    <row r="2895" spans="1:7" x14ac:dyDescent="0.3">
      <c r="A2895" s="52">
        <v>44898</v>
      </c>
      <c r="B2895">
        <f>SUMIFS(user_list!O:O,user_list!F:F,"&lt;="&amp;A2895,user_list!G:G,"&gt;="&amp;A2895)</f>
        <v>1.4752970352921579</v>
      </c>
      <c r="C2895">
        <f>SUMIFS(user_list!P:P,user_list!F:F,"&lt;="&amp;A2895,user_list!G:G,"&gt;="&amp;A2895)</f>
        <v>3.7208451183301734</v>
      </c>
      <c r="D2895">
        <f>SUMIFS(user_list!O:O,user_list!F:F,"&lt;="&amp;A2895,user_list!G:G,"&gt;="&amp;A2895,user_list!I:I,days!G2895)+SUMIFS(user_list!O:O,user_list!F:F,"&lt;="&amp;A2895,user_list!G:G,"&gt;="&amp;A2895,user_list!I:I,days!G2895-1)</f>
        <v>1.1433601037699397</v>
      </c>
      <c r="E2895">
        <f>COUNTIF(user_list!G:G,A2895)</f>
        <v>0</v>
      </c>
      <c r="F2895">
        <f t="shared" si="90"/>
        <v>12</v>
      </c>
      <c r="G2895">
        <f t="shared" si="91"/>
        <v>2022</v>
      </c>
    </row>
    <row r="2896" spans="1:7" x14ac:dyDescent="0.3">
      <c r="A2896" s="52">
        <v>44899</v>
      </c>
      <c r="B2896">
        <f>SUMIFS(user_list!O:O,user_list!F:F,"&lt;="&amp;A2896,user_list!G:G,"&gt;="&amp;A2896)</f>
        <v>1.4752970352921579</v>
      </c>
      <c r="C2896">
        <f>SUMIFS(user_list!P:P,user_list!F:F,"&lt;="&amp;A2896,user_list!G:G,"&gt;="&amp;A2896)</f>
        <v>3.7208451183301734</v>
      </c>
      <c r="D2896">
        <f>SUMIFS(user_list!O:O,user_list!F:F,"&lt;="&amp;A2896,user_list!G:G,"&gt;="&amp;A2896,user_list!I:I,days!G2896)+SUMIFS(user_list!O:O,user_list!F:F,"&lt;="&amp;A2896,user_list!G:G,"&gt;="&amp;A2896,user_list!I:I,days!G2896-1)</f>
        <v>1.1433601037699397</v>
      </c>
      <c r="E2896">
        <f>COUNTIF(user_list!G:G,A2896)</f>
        <v>0</v>
      </c>
      <c r="F2896">
        <f t="shared" si="90"/>
        <v>12</v>
      </c>
      <c r="G2896">
        <f t="shared" si="91"/>
        <v>2022</v>
      </c>
    </row>
    <row r="2897" spans="1:7" x14ac:dyDescent="0.3">
      <c r="A2897" s="52">
        <v>44900</v>
      </c>
      <c r="B2897">
        <f>SUMIFS(user_list!O:O,user_list!F:F,"&lt;="&amp;A2897,user_list!G:G,"&gt;="&amp;A2897)</f>
        <v>1.4752970352921579</v>
      </c>
      <c r="C2897">
        <f>SUMIFS(user_list!P:P,user_list!F:F,"&lt;="&amp;A2897,user_list!G:G,"&gt;="&amp;A2897)</f>
        <v>3.7208451183301734</v>
      </c>
      <c r="D2897">
        <f>SUMIFS(user_list!O:O,user_list!F:F,"&lt;="&amp;A2897,user_list!G:G,"&gt;="&amp;A2897,user_list!I:I,days!G2897)+SUMIFS(user_list!O:O,user_list!F:F,"&lt;="&amp;A2897,user_list!G:G,"&gt;="&amp;A2897,user_list!I:I,days!G2897-1)</f>
        <v>1.1433601037699397</v>
      </c>
      <c r="E2897">
        <f>COUNTIF(user_list!G:G,A2897)</f>
        <v>0</v>
      </c>
      <c r="F2897">
        <f t="shared" si="90"/>
        <v>12</v>
      </c>
      <c r="G2897">
        <f t="shared" si="91"/>
        <v>2022</v>
      </c>
    </row>
    <row r="2898" spans="1:7" x14ac:dyDescent="0.3">
      <c r="A2898" s="52">
        <v>44901</v>
      </c>
      <c r="B2898">
        <f>SUMIFS(user_list!O:O,user_list!F:F,"&lt;="&amp;A2898,user_list!G:G,"&gt;="&amp;A2898)</f>
        <v>1.4752970352921579</v>
      </c>
      <c r="C2898">
        <f>SUMIFS(user_list!P:P,user_list!F:F,"&lt;="&amp;A2898,user_list!G:G,"&gt;="&amp;A2898)</f>
        <v>3.7208451183301734</v>
      </c>
      <c r="D2898">
        <f>SUMIFS(user_list!O:O,user_list!F:F,"&lt;="&amp;A2898,user_list!G:G,"&gt;="&amp;A2898,user_list!I:I,days!G2898)+SUMIFS(user_list!O:O,user_list!F:F,"&lt;="&amp;A2898,user_list!G:G,"&gt;="&amp;A2898,user_list!I:I,days!G2898-1)</f>
        <v>1.1433601037699397</v>
      </c>
      <c r="E2898">
        <f>COUNTIF(user_list!G:G,A2898)</f>
        <v>0</v>
      </c>
      <c r="F2898">
        <f t="shared" si="90"/>
        <v>12</v>
      </c>
      <c r="G2898">
        <f t="shared" si="91"/>
        <v>2022</v>
      </c>
    </row>
    <row r="2899" spans="1:7" x14ac:dyDescent="0.3">
      <c r="A2899" s="52">
        <v>44902</v>
      </c>
      <c r="B2899">
        <f>SUMIFS(user_list!O:O,user_list!F:F,"&lt;="&amp;A2899,user_list!G:G,"&gt;="&amp;A2899)</f>
        <v>1.4752970352921579</v>
      </c>
      <c r="C2899">
        <f>SUMIFS(user_list!P:P,user_list!F:F,"&lt;="&amp;A2899,user_list!G:G,"&gt;="&amp;A2899)</f>
        <v>3.7208451183301734</v>
      </c>
      <c r="D2899">
        <f>SUMIFS(user_list!O:O,user_list!F:F,"&lt;="&amp;A2899,user_list!G:G,"&gt;="&amp;A2899,user_list!I:I,days!G2899)+SUMIFS(user_list!O:O,user_list!F:F,"&lt;="&amp;A2899,user_list!G:G,"&gt;="&amp;A2899,user_list!I:I,days!G2899-1)</f>
        <v>1.1433601037699397</v>
      </c>
      <c r="E2899">
        <f>COUNTIF(user_list!G:G,A2899)</f>
        <v>0</v>
      </c>
      <c r="F2899">
        <f t="shared" si="90"/>
        <v>12</v>
      </c>
      <c r="G2899">
        <f t="shared" si="91"/>
        <v>2022</v>
      </c>
    </row>
    <row r="2900" spans="1:7" x14ac:dyDescent="0.3">
      <c r="A2900" s="52">
        <v>44903</v>
      </c>
      <c r="B2900">
        <f>SUMIFS(user_list!O:O,user_list!F:F,"&lt;="&amp;A2900,user_list!G:G,"&gt;="&amp;A2900)</f>
        <v>2.1966859241810472</v>
      </c>
      <c r="C2900">
        <f>SUMIFS(user_list!P:P,user_list!F:F,"&lt;="&amp;A2900,user_list!G:G,"&gt;="&amp;A2900)</f>
        <v>7.7208451183301738</v>
      </c>
      <c r="D2900">
        <f>SUMIFS(user_list!O:O,user_list!F:F,"&lt;="&amp;A2900,user_list!G:G,"&gt;="&amp;A2900,user_list!I:I,days!G2900)+SUMIFS(user_list!O:O,user_list!F:F,"&lt;="&amp;A2900,user_list!G:G,"&gt;="&amp;A2900,user_list!I:I,days!G2900-1)</f>
        <v>1.8647489926588285</v>
      </c>
      <c r="E2900">
        <f>COUNTIF(user_list!G:G,A2900)</f>
        <v>5</v>
      </c>
      <c r="F2900">
        <f t="shared" si="90"/>
        <v>12</v>
      </c>
      <c r="G2900">
        <f t="shared" si="91"/>
        <v>2022</v>
      </c>
    </row>
    <row r="2901" spans="1:7" x14ac:dyDescent="0.3">
      <c r="A2901" s="52">
        <v>44904</v>
      </c>
      <c r="B2901">
        <f>SUMIFS(user_list!O:O,user_list!F:F,"&lt;="&amp;A2901,user_list!G:G,"&gt;="&amp;A2901)</f>
        <v>1.0074014123965351</v>
      </c>
      <c r="C2901">
        <f>SUMIFS(user_list!P:P,user_list!F:F,"&lt;="&amp;A2901,user_list!G:G,"&gt;="&amp;A2901)</f>
        <v>4.8723602698453243</v>
      </c>
      <c r="D2901">
        <f>SUMIFS(user_list!O:O,user_list!F:F,"&lt;="&amp;A2901,user_list!G:G,"&gt;="&amp;A2901,user_list!I:I,days!G2901)+SUMIFS(user_list!O:O,user_list!F:F,"&lt;="&amp;A2901,user_list!G:G,"&gt;="&amp;A2901,user_list!I:I,days!G2901-1)</f>
        <v>0.53796448087431692</v>
      </c>
      <c r="E2901">
        <f>COUNTIF(user_list!G:G,A2901)</f>
        <v>5</v>
      </c>
      <c r="F2901">
        <f t="shared" si="90"/>
        <v>12</v>
      </c>
      <c r="G2901">
        <f t="shared" si="91"/>
        <v>2022</v>
      </c>
    </row>
    <row r="2902" spans="1:7" x14ac:dyDescent="0.3">
      <c r="A2902" s="52">
        <v>44905</v>
      </c>
      <c r="B2902">
        <f>SUMIFS(user_list!O:O,user_list!F:F,"&lt;="&amp;A2902,user_list!G:G,"&gt;="&amp;A2902)</f>
        <v>0.7897147092999961</v>
      </c>
      <c r="C2902">
        <f>SUMIFS(user_list!P:P,user_list!F:F,"&lt;="&amp;A2902,user_list!G:G,"&gt;="&amp;A2902)</f>
        <v>5.9420324009928649</v>
      </c>
      <c r="D2902">
        <f>SUMIFS(user_list!O:O,user_list!F:F,"&lt;="&amp;A2902,user_list!G:G,"&gt;="&amp;A2902,user_list!I:I,days!G2902)+SUMIFS(user_list!O:O,user_list!F:F,"&lt;="&amp;A2902,user_list!G:G,"&gt;="&amp;A2902,user_list!I:I,days!G2902-1)</f>
        <v>0.45777777777777778</v>
      </c>
      <c r="E2902">
        <f>COUNTIF(user_list!G:G,A2902)</f>
        <v>2</v>
      </c>
      <c r="F2902">
        <f t="shared" si="90"/>
        <v>12</v>
      </c>
      <c r="G2902">
        <f t="shared" si="91"/>
        <v>2022</v>
      </c>
    </row>
    <row r="2903" spans="1:7" x14ac:dyDescent="0.3">
      <c r="A2903" s="52">
        <v>44906</v>
      </c>
      <c r="B2903">
        <f>SUMIFS(user_list!O:O,user_list!F:F,"&lt;="&amp;A2903,user_list!G:G,"&gt;="&amp;A2903)</f>
        <v>2.2081544256120531</v>
      </c>
      <c r="C2903">
        <f>SUMIFS(user_list!P:P,user_list!F:F,"&lt;="&amp;A2903,user_list!G:G,"&gt;="&amp;A2903)</f>
        <v>9.325602140945584</v>
      </c>
      <c r="D2903">
        <f>SUMIFS(user_list!O:O,user_list!F:F,"&lt;="&amp;A2903,user_list!G:G,"&gt;="&amp;A2903,user_list!I:I,days!G2903)+SUMIFS(user_list!O:O,user_list!F:F,"&lt;="&amp;A2903,user_list!G:G,"&gt;="&amp;A2903,user_list!I:I,days!G2903-1)</f>
        <v>2.0355555555555558</v>
      </c>
      <c r="E2903">
        <f>COUNTIF(user_list!G:G,A2903)</f>
        <v>0</v>
      </c>
      <c r="F2903">
        <f t="shared" si="90"/>
        <v>12</v>
      </c>
      <c r="G2903">
        <f t="shared" si="91"/>
        <v>2022</v>
      </c>
    </row>
    <row r="2904" spans="1:7" x14ac:dyDescent="0.3">
      <c r="A2904" s="52">
        <v>44907</v>
      </c>
      <c r="B2904">
        <f>SUMIFS(user_list!O:O,user_list!F:F,"&lt;="&amp;A2904,user_list!G:G,"&gt;="&amp;A2904)</f>
        <v>2.2081544256120531</v>
      </c>
      <c r="C2904">
        <f>SUMIFS(user_list!P:P,user_list!F:F,"&lt;="&amp;A2904,user_list!G:G,"&gt;="&amp;A2904)</f>
        <v>9.325602140945584</v>
      </c>
      <c r="D2904">
        <f>SUMIFS(user_list!O:O,user_list!F:F,"&lt;="&amp;A2904,user_list!G:G,"&gt;="&amp;A2904,user_list!I:I,days!G2904)+SUMIFS(user_list!O:O,user_list!F:F,"&lt;="&amp;A2904,user_list!G:G,"&gt;="&amp;A2904,user_list!I:I,days!G2904-1)</f>
        <v>2.0355555555555558</v>
      </c>
      <c r="E2904">
        <f>COUNTIF(user_list!G:G,A2904)</f>
        <v>1</v>
      </c>
      <c r="F2904">
        <f t="shared" si="90"/>
        <v>12</v>
      </c>
      <c r="G2904">
        <f t="shared" si="91"/>
        <v>2022</v>
      </c>
    </row>
    <row r="2905" spans="1:7" x14ac:dyDescent="0.3">
      <c r="A2905" s="52">
        <v>44908</v>
      </c>
      <c r="B2905">
        <f>SUMIFS(user_list!O:O,user_list!F:F,"&lt;="&amp;A2905,user_list!G:G,"&gt;="&amp;A2905)</f>
        <v>3.5453766478342752</v>
      </c>
      <c r="C2905">
        <f>SUMIFS(user_list!P:P,user_list!F:F,"&lt;="&amp;A2905,user_list!G:G,"&gt;="&amp;A2905)</f>
        <v>8.9922688076122519</v>
      </c>
      <c r="D2905">
        <f>SUMIFS(user_list!O:O,user_list!F:F,"&lt;="&amp;A2905,user_list!G:G,"&gt;="&amp;A2905,user_list!I:I,days!G2905)+SUMIFS(user_list!O:O,user_list!F:F,"&lt;="&amp;A2905,user_list!G:G,"&gt;="&amp;A2905,user_list!I:I,days!G2905-1)</f>
        <v>3.3727777777777783</v>
      </c>
      <c r="E2905">
        <f>COUNTIF(user_list!G:G,A2905)</f>
        <v>1</v>
      </c>
      <c r="F2905">
        <f t="shared" si="90"/>
        <v>12</v>
      </c>
      <c r="G2905">
        <f t="shared" si="91"/>
        <v>2022</v>
      </c>
    </row>
    <row r="2906" spans="1:7" x14ac:dyDescent="0.3">
      <c r="A2906" s="52">
        <v>44909</v>
      </c>
      <c r="B2906">
        <f>SUMIFS(user_list!O:O,user_list!F:F,"&lt;="&amp;A2906,user_list!G:G,"&gt;="&amp;A2906)</f>
        <v>1.9675988700564973</v>
      </c>
      <c r="C2906">
        <f>SUMIFS(user_list!P:P,user_list!F:F,"&lt;="&amp;A2906,user_list!G:G,"&gt;="&amp;A2906)</f>
        <v>4.992268807612251</v>
      </c>
      <c r="D2906">
        <f>SUMIFS(user_list!O:O,user_list!F:F,"&lt;="&amp;A2906,user_list!G:G,"&gt;="&amp;A2906,user_list!I:I,days!G2906)+SUMIFS(user_list!O:O,user_list!F:F,"&lt;="&amp;A2906,user_list!G:G,"&gt;="&amp;A2906,user_list!I:I,days!G2906-1)</f>
        <v>1.7949999999999999</v>
      </c>
      <c r="E2906">
        <f>COUNTIF(user_list!G:G,A2906)</f>
        <v>0</v>
      </c>
      <c r="F2906">
        <f t="shared" si="90"/>
        <v>12</v>
      </c>
      <c r="G2906">
        <f t="shared" si="91"/>
        <v>2022</v>
      </c>
    </row>
    <row r="2907" spans="1:7" x14ac:dyDescent="0.3">
      <c r="A2907" s="52">
        <v>44910</v>
      </c>
      <c r="B2907">
        <f>SUMIFS(user_list!O:O,user_list!F:F,"&lt;="&amp;A2907,user_list!G:G,"&gt;="&amp;A2907)</f>
        <v>3.1442655367231644</v>
      </c>
      <c r="C2907">
        <f>SUMIFS(user_list!P:P,user_list!F:F,"&lt;="&amp;A2907,user_list!G:G,"&gt;="&amp;A2907)</f>
        <v>7.9922688076122501</v>
      </c>
      <c r="D2907">
        <f>SUMIFS(user_list!O:O,user_list!F:F,"&lt;="&amp;A2907,user_list!G:G,"&gt;="&amp;A2907,user_list!I:I,days!G2907)+SUMIFS(user_list!O:O,user_list!F:F,"&lt;="&amp;A2907,user_list!G:G,"&gt;="&amp;A2907,user_list!I:I,days!G2907-1)</f>
        <v>2.9716666666666671</v>
      </c>
      <c r="E2907">
        <f>COUNTIF(user_list!G:G,A2907)</f>
        <v>1</v>
      </c>
      <c r="F2907">
        <f t="shared" si="90"/>
        <v>12</v>
      </c>
      <c r="G2907">
        <f t="shared" si="91"/>
        <v>2022</v>
      </c>
    </row>
    <row r="2908" spans="1:7" x14ac:dyDescent="0.3">
      <c r="A2908" s="52">
        <v>44911</v>
      </c>
      <c r="B2908">
        <f>SUMIFS(user_list!O:O,user_list!F:F,"&lt;="&amp;A2908,user_list!G:G,"&gt;="&amp;A2908)</f>
        <v>1.5542655367231641</v>
      </c>
      <c r="C2908">
        <f>SUMIFS(user_list!P:P,user_list!F:F,"&lt;="&amp;A2908,user_list!G:G,"&gt;="&amp;A2908)</f>
        <v>3.9922688076122506</v>
      </c>
      <c r="D2908">
        <f>SUMIFS(user_list!O:O,user_list!F:F,"&lt;="&amp;A2908,user_list!G:G,"&gt;="&amp;A2908,user_list!I:I,days!G2908)+SUMIFS(user_list!O:O,user_list!F:F,"&lt;="&amp;A2908,user_list!G:G,"&gt;="&amp;A2908,user_list!I:I,days!G2908-1)</f>
        <v>1.3816666666666668</v>
      </c>
      <c r="E2908">
        <f>COUNTIF(user_list!G:G,A2908)</f>
        <v>0</v>
      </c>
      <c r="F2908">
        <f t="shared" si="90"/>
        <v>12</v>
      </c>
      <c r="G2908">
        <f t="shared" si="91"/>
        <v>2022</v>
      </c>
    </row>
    <row r="2909" spans="1:7" x14ac:dyDescent="0.3">
      <c r="A2909" s="52">
        <v>44912</v>
      </c>
      <c r="B2909">
        <f>SUMIFS(user_list!O:O,user_list!F:F,"&lt;="&amp;A2909,user_list!G:G,"&gt;="&amp;A2909)</f>
        <v>1.5542655367231641</v>
      </c>
      <c r="C2909">
        <f>SUMIFS(user_list!P:P,user_list!F:F,"&lt;="&amp;A2909,user_list!G:G,"&gt;="&amp;A2909)</f>
        <v>3.9922688076122506</v>
      </c>
      <c r="D2909">
        <f>SUMIFS(user_list!O:O,user_list!F:F,"&lt;="&amp;A2909,user_list!G:G,"&gt;="&amp;A2909,user_list!I:I,days!G2909)+SUMIFS(user_list!O:O,user_list!F:F,"&lt;="&amp;A2909,user_list!G:G,"&gt;="&amp;A2909,user_list!I:I,days!G2909-1)</f>
        <v>1.3816666666666668</v>
      </c>
      <c r="E2909">
        <f>COUNTIF(user_list!G:G,A2909)</f>
        <v>0</v>
      </c>
      <c r="F2909">
        <f t="shared" si="90"/>
        <v>12</v>
      </c>
      <c r="G2909">
        <f t="shared" si="91"/>
        <v>2022</v>
      </c>
    </row>
    <row r="2910" spans="1:7" x14ac:dyDescent="0.3">
      <c r="A2910" s="52">
        <v>44913</v>
      </c>
      <c r="B2910">
        <f>SUMIFS(user_list!O:O,user_list!F:F,"&lt;="&amp;A2910,user_list!G:G,"&gt;="&amp;A2910)</f>
        <v>2.5142655367231646</v>
      </c>
      <c r="C2910">
        <f>SUMIFS(user_list!P:P,user_list!F:F,"&lt;="&amp;A2910,user_list!G:G,"&gt;="&amp;A2910)</f>
        <v>6.3922688076122505</v>
      </c>
      <c r="D2910">
        <f>SUMIFS(user_list!O:O,user_list!F:F,"&lt;="&amp;A2910,user_list!G:G,"&gt;="&amp;A2910,user_list!I:I,days!G2910)+SUMIFS(user_list!O:O,user_list!F:F,"&lt;="&amp;A2910,user_list!G:G,"&gt;="&amp;A2910,user_list!I:I,days!G2910-1)</f>
        <v>2.3416666666666672</v>
      </c>
      <c r="E2910">
        <f>COUNTIF(user_list!G:G,A2910)</f>
        <v>1</v>
      </c>
      <c r="F2910">
        <f t="shared" si="90"/>
        <v>12</v>
      </c>
      <c r="G2910">
        <f t="shared" si="91"/>
        <v>2022</v>
      </c>
    </row>
    <row r="2911" spans="1:7" x14ac:dyDescent="0.3">
      <c r="A2911" s="52">
        <v>44914</v>
      </c>
      <c r="B2911">
        <f>SUMIFS(user_list!O:O,user_list!F:F,"&lt;="&amp;A2911,user_list!G:G,"&gt;="&amp;A2911)</f>
        <v>1.3375988700564974</v>
      </c>
      <c r="C2911">
        <f>SUMIFS(user_list!P:P,user_list!F:F,"&lt;="&amp;A2911,user_list!G:G,"&gt;="&amp;A2911)</f>
        <v>3.3922688076122509</v>
      </c>
      <c r="D2911">
        <f>SUMIFS(user_list!O:O,user_list!F:F,"&lt;="&amp;A2911,user_list!G:G,"&gt;="&amp;A2911,user_list!I:I,days!G2911)+SUMIFS(user_list!O:O,user_list!F:F,"&lt;="&amp;A2911,user_list!G:G,"&gt;="&amp;A2911,user_list!I:I,days!G2911-1)</f>
        <v>1.165</v>
      </c>
      <c r="E2911">
        <f>COUNTIF(user_list!G:G,A2911)</f>
        <v>0</v>
      </c>
      <c r="F2911">
        <f t="shared" si="90"/>
        <v>12</v>
      </c>
      <c r="G2911">
        <f t="shared" si="91"/>
        <v>2022</v>
      </c>
    </row>
    <row r="2912" spans="1:7" x14ac:dyDescent="0.3">
      <c r="A2912" s="52">
        <v>44915</v>
      </c>
      <c r="B2912">
        <f>SUMIFS(user_list!O:O,user_list!F:F,"&lt;="&amp;A2912,user_list!G:G,"&gt;="&amp;A2912)</f>
        <v>1.3375988700564974</v>
      </c>
      <c r="C2912">
        <f>SUMIFS(user_list!P:P,user_list!F:F,"&lt;="&amp;A2912,user_list!G:G,"&gt;="&amp;A2912)</f>
        <v>3.3922688076122509</v>
      </c>
      <c r="D2912">
        <f>SUMIFS(user_list!O:O,user_list!F:F,"&lt;="&amp;A2912,user_list!G:G,"&gt;="&amp;A2912,user_list!I:I,days!G2912)+SUMIFS(user_list!O:O,user_list!F:F,"&lt;="&amp;A2912,user_list!G:G,"&gt;="&amp;A2912,user_list!I:I,days!G2912-1)</f>
        <v>1.165</v>
      </c>
      <c r="E2912">
        <f>COUNTIF(user_list!G:G,A2912)</f>
        <v>0</v>
      </c>
      <c r="F2912">
        <f t="shared" si="90"/>
        <v>12</v>
      </c>
      <c r="G2912">
        <f t="shared" si="91"/>
        <v>2022</v>
      </c>
    </row>
    <row r="2913" spans="1:7" x14ac:dyDescent="0.3">
      <c r="A2913" s="52">
        <v>44916</v>
      </c>
      <c r="B2913">
        <f>SUMIFS(user_list!O:O,user_list!F:F,"&lt;="&amp;A2913,user_list!G:G,"&gt;="&amp;A2913)</f>
        <v>1.3375988700564974</v>
      </c>
      <c r="C2913">
        <f>SUMIFS(user_list!P:P,user_list!F:F,"&lt;="&amp;A2913,user_list!G:G,"&gt;="&amp;A2913)</f>
        <v>3.3922688076122509</v>
      </c>
      <c r="D2913">
        <f>SUMIFS(user_list!O:O,user_list!F:F,"&lt;="&amp;A2913,user_list!G:G,"&gt;="&amp;A2913,user_list!I:I,days!G2913)+SUMIFS(user_list!O:O,user_list!F:F,"&lt;="&amp;A2913,user_list!G:G,"&gt;="&amp;A2913,user_list!I:I,days!G2913-1)</f>
        <v>1.165</v>
      </c>
      <c r="E2913">
        <f>COUNTIF(user_list!G:G,A2913)</f>
        <v>1</v>
      </c>
      <c r="F2913">
        <f t="shared" si="90"/>
        <v>12</v>
      </c>
      <c r="G2913">
        <f t="shared" si="91"/>
        <v>2022</v>
      </c>
    </row>
    <row r="2914" spans="1:7" x14ac:dyDescent="0.3">
      <c r="A2914" s="52">
        <v>44917</v>
      </c>
      <c r="B2914">
        <f>SUMIFS(user_list!O:O,user_list!F:F,"&lt;="&amp;A2914,user_list!G:G,"&gt;="&amp;A2914)</f>
        <v>1.4883009209918141</v>
      </c>
      <c r="C2914">
        <f>SUMIFS(user_list!P:P,user_list!F:F,"&lt;="&amp;A2914,user_list!G:G,"&gt;="&amp;A2914)</f>
        <v>3.5217481855703308</v>
      </c>
      <c r="D2914">
        <f>SUMIFS(user_list!O:O,user_list!F:F,"&lt;="&amp;A2914,user_list!G:G,"&gt;="&amp;A2914,user_list!I:I,days!G2914)+SUMIFS(user_list!O:O,user_list!F:F,"&lt;="&amp;A2914,user_list!G:G,"&gt;="&amp;A2914,user_list!I:I,days!G2914-1)</f>
        <v>1.315702050935317</v>
      </c>
      <c r="E2914">
        <f>COUNTIF(user_list!G:G,A2914)</f>
        <v>1</v>
      </c>
      <c r="F2914">
        <f t="shared" si="90"/>
        <v>12</v>
      </c>
      <c r="G2914">
        <f t="shared" si="91"/>
        <v>2022</v>
      </c>
    </row>
    <row r="2915" spans="1:7" x14ac:dyDescent="0.3">
      <c r="A2915" s="52">
        <v>44918</v>
      </c>
      <c r="B2915">
        <f>SUMIFS(user_list!O:O,user_list!F:F,"&lt;="&amp;A2915,user_list!G:G,"&gt;="&amp;A2915)</f>
        <v>0.52830092099181392</v>
      </c>
      <c r="C2915">
        <f>SUMIFS(user_list!P:P,user_list!F:F,"&lt;="&amp;A2915,user_list!G:G,"&gt;="&amp;A2915)</f>
        <v>1.1217481855703308</v>
      </c>
      <c r="D2915">
        <f>SUMIFS(user_list!O:O,user_list!F:F,"&lt;="&amp;A2915,user_list!G:G,"&gt;="&amp;A2915,user_list!I:I,days!G2915)+SUMIFS(user_list!O:O,user_list!F:F,"&lt;="&amp;A2915,user_list!G:G,"&gt;="&amp;A2915,user_list!I:I,days!G2915-1)</f>
        <v>0.3557020509353167</v>
      </c>
      <c r="E2915">
        <f>COUNTIF(user_list!G:G,A2915)</f>
        <v>0</v>
      </c>
      <c r="F2915">
        <f t="shared" si="90"/>
        <v>12</v>
      </c>
      <c r="G2915">
        <f t="shared" si="91"/>
        <v>2022</v>
      </c>
    </row>
    <row r="2916" spans="1:7" x14ac:dyDescent="0.3">
      <c r="A2916" s="52">
        <v>44919</v>
      </c>
      <c r="B2916">
        <f>SUMIFS(user_list!O:O,user_list!F:F,"&lt;="&amp;A2916,user_list!G:G,"&gt;="&amp;A2916)</f>
        <v>0.52830092099181392</v>
      </c>
      <c r="C2916">
        <f>SUMIFS(user_list!P:P,user_list!F:F,"&lt;="&amp;A2916,user_list!G:G,"&gt;="&amp;A2916)</f>
        <v>1.1217481855703308</v>
      </c>
      <c r="D2916">
        <f>SUMIFS(user_list!O:O,user_list!F:F,"&lt;="&amp;A2916,user_list!G:G,"&gt;="&amp;A2916,user_list!I:I,days!G2916)+SUMIFS(user_list!O:O,user_list!F:F,"&lt;="&amp;A2916,user_list!G:G,"&gt;="&amp;A2916,user_list!I:I,days!G2916-1)</f>
        <v>0.3557020509353167</v>
      </c>
      <c r="E2916">
        <f>COUNTIF(user_list!G:G,A2916)</f>
        <v>0</v>
      </c>
      <c r="F2916">
        <f t="shared" si="90"/>
        <v>12</v>
      </c>
      <c r="G2916">
        <f t="shared" si="91"/>
        <v>2022</v>
      </c>
    </row>
    <row r="2917" spans="1:7" x14ac:dyDescent="0.3">
      <c r="A2917" s="52">
        <v>44920</v>
      </c>
      <c r="B2917">
        <f>SUMIFS(user_list!O:O,user_list!F:F,"&lt;="&amp;A2917,user_list!G:G,"&gt;="&amp;A2917)</f>
        <v>0.52830092099181392</v>
      </c>
      <c r="C2917">
        <f>SUMIFS(user_list!P:P,user_list!F:F,"&lt;="&amp;A2917,user_list!G:G,"&gt;="&amp;A2917)</f>
        <v>1.1217481855703308</v>
      </c>
      <c r="D2917">
        <f>SUMIFS(user_list!O:O,user_list!F:F,"&lt;="&amp;A2917,user_list!G:G,"&gt;="&amp;A2917,user_list!I:I,days!G2917)+SUMIFS(user_list!O:O,user_list!F:F,"&lt;="&amp;A2917,user_list!G:G,"&gt;="&amp;A2917,user_list!I:I,days!G2917-1)</f>
        <v>0.3557020509353167</v>
      </c>
      <c r="E2917">
        <f>COUNTIF(user_list!G:G,A2917)</f>
        <v>0</v>
      </c>
      <c r="F2917">
        <f t="shared" si="90"/>
        <v>12</v>
      </c>
      <c r="G2917">
        <f t="shared" si="91"/>
        <v>2022</v>
      </c>
    </row>
    <row r="2918" spans="1:7" x14ac:dyDescent="0.3">
      <c r="A2918" s="52">
        <v>44921</v>
      </c>
      <c r="B2918">
        <f>SUMIFS(user_list!O:O,user_list!F:F,"&lt;="&amp;A2918,user_list!G:G,"&gt;="&amp;A2918)</f>
        <v>0.52830092099181392</v>
      </c>
      <c r="C2918">
        <f>SUMIFS(user_list!P:P,user_list!F:F,"&lt;="&amp;A2918,user_list!G:G,"&gt;="&amp;A2918)</f>
        <v>1.1217481855703308</v>
      </c>
      <c r="D2918">
        <f>SUMIFS(user_list!O:O,user_list!F:F,"&lt;="&amp;A2918,user_list!G:G,"&gt;="&amp;A2918,user_list!I:I,days!G2918)+SUMIFS(user_list!O:O,user_list!F:F,"&lt;="&amp;A2918,user_list!G:G,"&gt;="&amp;A2918,user_list!I:I,days!G2918-1)</f>
        <v>0.3557020509353167</v>
      </c>
      <c r="E2918">
        <f>COUNTIF(user_list!G:G,A2918)</f>
        <v>0</v>
      </c>
      <c r="F2918">
        <f t="shared" si="90"/>
        <v>12</v>
      </c>
      <c r="G2918">
        <f t="shared" si="91"/>
        <v>2022</v>
      </c>
    </row>
    <row r="2919" spans="1:7" x14ac:dyDescent="0.3">
      <c r="A2919" s="52">
        <v>44922</v>
      </c>
      <c r="B2919">
        <f>SUMIFS(user_list!O:O,user_list!F:F,"&lt;="&amp;A2919,user_list!G:G,"&gt;="&amp;A2919)</f>
        <v>0.52830092099181392</v>
      </c>
      <c r="C2919">
        <f>SUMIFS(user_list!P:P,user_list!F:F,"&lt;="&amp;A2919,user_list!G:G,"&gt;="&amp;A2919)</f>
        <v>1.1217481855703308</v>
      </c>
      <c r="D2919">
        <f>SUMIFS(user_list!O:O,user_list!F:F,"&lt;="&amp;A2919,user_list!G:G,"&gt;="&amp;A2919,user_list!I:I,days!G2919)+SUMIFS(user_list!O:O,user_list!F:F,"&lt;="&amp;A2919,user_list!G:G,"&gt;="&amp;A2919,user_list!I:I,days!G2919-1)</f>
        <v>0.3557020509353167</v>
      </c>
      <c r="E2919">
        <f>COUNTIF(user_list!G:G,A2919)</f>
        <v>0</v>
      </c>
      <c r="F2919">
        <f t="shared" si="90"/>
        <v>12</v>
      </c>
      <c r="G2919">
        <f t="shared" si="91"/>
        <v>2022</v>
      </c>
    </row>
    <row r="2920" spans="1:7" x14ac:dyDescent="0.3">
      <c r="A2920" s="52">
        <v>44923</v>
      </c>
      <c r="B2920">
        <f>SUMIFS(user_list!O:O,user_list!F:F,"&lt;="&amp;A2920,user_list!G:G,"&gt;="&amp;A2920)</f>
        <v>0.52830092099181392</v>
      </c>
      <c r="C2920">
        <f>SUMIFS(user_list!P:P,user_list!F:F,"&lt;="&amp;A2920,user_list!G:G,"&gt;="&amp;A2920)</f>
        <v>1.1217481855703308</v>
      </c>
      <c r="D2920">
        <f>SUMIFS(user_list!O:O,user_list!F:F,"&lt;="&amp;A2920,user_list!G:G,"&gt;="&amp;A2920,user_list!I:I,days!G2920)+SUMIFS(user_list!O:O,user_list!F:F,"&lt;="&amp;A2920,user_list!G:G,"&gt;="&amp;A2920,user_list!I:I,days!G2920-1)</f>
        <v>0.3557020509353167</v>
      </c>
      <c r="E2920">
        <f>COUNTIF(user_list!G:G,A2920)</f>
        <v>0</v>
      </c>
      <c r="F2920">
        <f t="shared" si="90"/>
        <v>12</v>
      </c>
      <c r="G2920">
        <f t="shared" si="91"/>
        <v>2022</v>
      </c>
    </row>
    <row r="2921" spans="1:7" x14ac:dyDescent="0.3">
      <c r="A2921" s="52">
        <v>44924</v>
      </c>
      <c r="B2921">
        <f>SUMIFS(user_list!O:O,user_list!F:F,"&lt;="&amp;A2921,user_list!G:G,"&gt;="&amp;A2921)</f>
        <v>0.52830092099181392</v>
      </c>
      <c r="C2921">
        <f>SUMIFS(user_list!P:P,user_list!F:F,"&lt;="&amp;A2921,user_list!G:G,"&gt;="&amp;A2921)</f>
        <v>1.1217481855703308</v>
      </c>
      <c r="D2921">
        <f>SUMIFS(user_list!O:O,user_list!F:F,"&lt;="&amp;A2921,user_list!G:G,"&gt;="&amp;A2921,user_list!I:I,days!G2921)+SUMIFS(user_list!O:O,user_list!F:F,"&lt;="&amp;A2921,user_list!G:G,"&gt;="&amp;A2921,user_list!I:I,days!G2921-1)</f>
        <v>0.3557020509353167</v>
      </c>
      <c r="E2921">
        <f>COUNTIF(user_list!G:G,A2921)</f>
        <v>0</v>
      </c>
      <c r="F2921">
        <f t="shared" si="90"/>
        <v>12</v>
      </c>
      <c r="G2921">
        <f t="shared" si="91"/>
        <v>2022</v>
      </c>
    </row>
    <row r="2922" spans="1:7" x14ac:dyDescent="0.3">
      <c r="A2922" s="52">
        <v>44925</v>
      </c>
      <c r="B2922">
        <f>SUMIFS(user_list!O:O,user_list!F:F,"&lt;="&amp;A2922,user_list!G:G,"&gt;="&amp;A2922)</f>
        <v>0.52830092099181392</v>
      </c>
      <c r="C2922">
        <f>SUMIFS(user_list!P:P,user_list!F:F,"&lt;="&amp;A2922,user_list!G:G,"&gt;="&amp;A2922)</f>
        <v>1.1217481855703308</v>
      </c>
      <c r="D2922">
        <f>SUMIFS(user_list!O:O,user_list!F:F,"&lt;="&amp;A2922,user_list!G:G,"&gt;="&amp;A2922,user_list!I:I,days!G2922)+SUMIFS(user_list!O:O,user_list!F:F,"&lt;="&amp;A2922,user_list!G:G,"&gt;="&amp;A2922,user_list!I:I,days!G2922-1)</f>
        <v>0.3557020509353167</v>
      </c>
      <c r="E2922">
        <f>COUNTIF(user_list!G:G,A2922)</f>
        <v>0</v>
      </c>
      <c r="F2922">
        <f t="shared" si="90"/>
        <v>12</v>
      </c>
      <c r="G2922">
        <f t="shared" si="91"/>
        <v>2022</v>
      </c>
    </row>
    <row r="2923" spans="1:7" x14ac:dyDescent="0.3">
      <c r="A2923" s="52">
        <v>44926</v>
      </c>
      <c r="B2923">
        <f>SUMIFS(user_list!O:O,user_list!F:F,"&lt;="&amp;A2923,user_list!G:G,"&gt;="&amp;A2923)</f>
        <v>0.52830092099181392</v>
      </c>
      <c r="C2923">
        <f>SUMIFS(user_list!P:P,user_list!F:F,"&lt;="&amp;A2923,user_list!G:G,"&gt;="&amp;A2923)</f>
        <v>1.1217481855703308</v>
      </c>
      <c r="D2923">
        <f>SUMIFS(user_list!O:O,user_list!F:F,"&lt;="&amp;A2923,user_list!G:G,"&gt;="&amp;A2923,user_list!I:I,days!G2923)+SUMIFS(user_list!O:O,user_list!F:F,"&lt;="&amp;A2923,user_list!G:G,"&gt;="&amp;A2923,user_list!I:I,days!G2923-1)</f>
        <v>0.3557020509353167</v>
      </c>
      <c r="E2923">
        <f>COUNTIF(user_list!G:G,A2923)</f>
        <v>0</v>
      </c>
      <c r="F2923">
        <f t="shared" si="90"/>
        <v>12</v>
      </c>
      <c r="G2923">
        <f t="shared" si="91"/>
        <v>2022</v>
      </c>
    </row>
    <row r="2924" spans="1:7" x14ac:dyDescent="0.3">
      <c r="A2924" s="52">
        <v>44927</v>
      </c>
      <c r="B2924">
        <f>SUMIFS(user_list!O:O,user_list!F:F,"&lt;="&amp;A2924,user_list!G:G,"&gt;="&amp;A2924)</f>
        <v>0.52830092099181392</v>
      </c>
      <c r="C2924">
        <f>SUMIFS(user_list!P:P,user_list!F:F,"&lt;="&amp;A2924,user_list!G:G,"&gt;="&amp;A2924)</f>
        <v>1.1217481855703308</v>
      </c>
      <c r="D2924">
        <f>SUMIFS(user_list!O:O,user_list!F:F,"&lt;="&amp;A2924,user_list!G:G,"&gt;="&amp;A2924,user_list!I:I,days!G2924)+SUMIFS(user_list!O:O,user_list!F:F,"&lt;="&amp;A2924,user_list!G:G,"&gt;="&amp;A2924,user_list!I:I,days!G2924-1)</f>
        <v>0.31403538426865002</v>
      </c>
      <c r="E2924">
        <f>COUNTIF(user_list!G:G,A2924)</f>
        <v>0</v>
      </c>
      <c r="F2924">
        <f t="shared" si="90"/>
        <v>1</v>
      </c>
      <c r="G2924">
        <f t="shared" si="91"/>
        <v>2023</v>
      </c>
    </row>
    <row r="2925" spans="1:7" x14ac:dyDescent="0.3">
      <c r="A2925" s="52">
        <v>44928</v>
      </c>
      <c r="B2925">
        <f>SUMIFS(user_list!O:O,user_list!F:F,"&lt;="&amp;A2925,user_list!G:G,"&gt;="&amp;A2925)</f>
        <v>0.80673229354083353</v>
      </c>
      <c r="C2925">
        <f>SUMIFS(user_list!P:P,user_list!F:F,"&lt;="&amp;A2925,user_list!G:G,"&gt;="&amp;A2925)</f>
        <v>1.827630538511507</v>
      </c>
      <c r="D2925">
        <f>SUMIFS(user_list!O:O,user_list!F:F,"&lt;="&amp;A2925,user_list!G:G,"&gt;="&amp;A2925,user_list!I:I,days!G2925)+SUMIFS(user_list!O:O,user_list!F:F,"&lt;="&amp;A2925,user_list!G:G,"&gt;="&amp;A2925,user_list!I:I,days!G2925-1)</f>
        <v>0.59246675681766958</v>
      </c>
      <c r="E2925">
        <f>COUNTIF(user_list!G:G,A2925)</f>
        <v>0</v>
      </c>
      <c r="F2925">
        <f t="shared" si="90"/>
        <v>1</v>
      </c>
      <c r="G2925">
        <f t="shared" si="91"/>
        <v>2023</v>
      </c>
    </row>
    <row r="2926" spans="1:7" x14ac:dyDescent="0.3">
      <c r="A2926" s="52">
        <v>44929</v>
      </c>
      <c r="B2926">
        <f>SUMIFS(user_list!O:O,user_list!F:F,"&lt;="&amp;A2926,user_list!G:G,"&gt;="&amp;A2926)</f>
        <v>0.80673229354083353</v>
      </c>
      <c r="C2926">
        <f>SUMIFS(user_list!P:P,user_list!F:F,"&lt;="&amp;A2926,user_list!G:G,"&gt;="&amp;A2926)</f>
        <v>1.827630538511507</v>
      </c>
      <c r="D2926">
        <f>SUMIFS(user_list!O:O,user_list!F:F,"&lt;="&amp;A2926,user_list!G:G,"&gt;="&amp;A2926,user_list!I:I,days!G2926)+SUMIFS(user_list!O:O,user_list!F:F,"&lt;="&amp;A2926,user_list!G:G,"&gt;="&amp;A2926,user_list!I:I,days!G2926-1)</f>
        <v>0.59246675681766958</v>
      </c>
      <c r="E2926">
        <f>COUNTIF(user_list!G:G,A2926)</f>
        <v>0</v>
      </c>
      <c r="F2926">
        <f t="shared" si="90"/>
        <v>1</v>
      </c>
      <c r="G2926">
        <f t="shared" si="91"/>
        <v>2023</v>
      </c>
    </row>
    <row r="2927" spans="1:7" x14ac:dyDescent="0.3">
      <c r="A2927" s="52">
        <v>44930</v>
      </c>
      <c r="B2927">
        <f>SUMIFS(user_list!O:O,user_list!F:F,"&lt;="&amp;A2927,user_list!G:G,"&gt;="&amp;A2927)</f>
        <v>0.80673229354083353</v>
      </c>
      <c r="C2927">
        <f>SUMIFS(user_list!P:P,user_list!F:F,"&lt;="&amp;A2927,user_list!G:G,"&gt;="&amp;A2927)</f>
        <v>1.827630538511507</v>
      </c>
      <c r="D2927">
        <f>SUMIFS(user_list!O:O,user_list!F:F,"&lt;="&amp;A2927,user_list!G:G,"&gt;="&amp;A2927,user_list!I:I,days!G2927)+SUMIFS(user_list!O:O,user_list!F:F,"&lt;="&amp;A2927,user_list!G:G,"&gt;="&amp;A2927,user_list!I:I,days!G2927-1)</f>
        <v>0.59246675681766958</v>
      </c>
      <c r="E2927">
        <f>COUNTIF(user_list!G:G,A2927)</f>
        <v>0</v>
      </c>
      <c r="F2927">
        <f t="shared" si="90"/>
        <v>1</v>
      </c>
      <c r="G2927">
        <f t="shared" si="91"/>
        <v>2023</v>
      </c>
    </row>
    <row r="2928" spans="1:7" x14ac:dyDescent="0.3">
      <c r="A2928" s="52">
        <v>44931</v>
      </c>
      <c r="B2928">
        <f>SUMIFS(user_list!O:O,user_list!F:F,"&lt;="&amp;A2928,user_list!G:G,"&gt;="&amp;A2928)</f>
        <v>0.80673229354083353</v>
      </c>
      <c r="C2928">
        <f>SUMIFS(user_list!P:P,user_list!F:F,"&lt;="&amp;A2928,user_list!G:G,"&gt;="&amp;A2928)</f>
        <v>1.827630538511507</v>
      </c>
      <c r="D2928">
        <f>SUMIFS(user_list!O:O,user_list!F:F,"&lt;="&amp;A2928,user_list!G:G,"&gt;="&amp;A2928,user_list!I:I,days!G2928)+SUMIFS(user_list!O:O,user_list!F:F,"&lt;="&amp;A2928,user_list!G:G,"&gt;="&amp;A2928,user_list!I:I,days!G2928-1)</f>
        <v>0.59246675681766958</v>
      </c>
      <c r="E2928">
        <f>COUNTIF(user_list!G:G,A2928)</f>
        <v>0</v>
      </c>
      <c r="F2928">
        <f t="shared" si="90"/>
        <v>1</v>
      </c>
      <c r="G2928">
        <f t="shared" si="91"/>
        <v>2023</v>
      </c>
    </row>
    <row r="2929" spans="1:7" x14ac:dyDescent="0.3">
      <c r="A2929" s="52">
        <v>44932</v>
      </c>
      <c r="B2929">
        <f>SUMIFS(user_list!O:O,user_list!F:F,"&lt;="&amp;A2929,user_list!G:G,"&gt;="&amp;A2929)</f>
        <v>0.80673229354083353</v>
      </c>
      <c r="C2929">
        <f>SUMIFS(user_list!P:P,user_list!F:F,"&lt;="&amp;A2929,user_list!G:G,"&gt;="&amp;A2929)</f>
        <v>1.827630538511507</v>
      </c>
      <c r="D2929">
        <f>SUMIFS(user_list!O:O,user_list!F:F,"&lt;="&amp;A2929,user_list!G:G,"&gt;="&amp;A2929,user_list!I:I,days!G2929)+SUMIFS(user_list!O:O,user_list!F:F,"&lt;="&amp;A2929,user_list!G:G,"&gt;="&amp;A2929,user_list!I:I,days!G2929-1)</f>
        <v>0.59246675681766958</v>
      </c>
      <c r="E2929">
        <f>COUNTIF(user_list!G:G,A2929)</f>
        <v>0</v>
      </c>
      <c r="F2929">
        <f t="shared" si="90"/>
        <v>1</v>
      </c>
      <c r="G2929">
        <f t="shared" si="91"/>
        <v>2023</v>
      </c>
    </row>
    <row r="2930" spans="1:7" x14ac:dyDescent="0.3">
      <c r="A2930" s="52">
        <v>44933</v>
      </c>
      <c r="B2930">
        <f>SUMIFS(user_list!O:O,user_list!F:F,"&lt;="&amp;A2930,user_list!G:G,"&gt;="&amp;A2930)</f>
        <v>0.80673229354083353</v>
      </c>
      <c r="C2930">
        <f>SUMIFS(user_list!P:P,user_list!F:F,"&lt;="&amp;A2930,user_list!G:G,"&gt;="&amp;A2930)</f>
        <v>1.827630538511507</v>
      </c>
      <c r="D2930">
        <f>SUMIFS(user_list!O:O,user_list!F:F,"&lt;="&amp;A2930,user_list!G:G,"&gt;="&amp;A2930,user_list!I:I,days!G2930)+SUMIFS(user_list!O:O,user_list!F:F,"&lt;="&amp;A2930,user_list!G:G,"&gt;="&amp;A2930,user_list!I:I,days!G2930-1)</f>
        <v>0.59246675681766958</v>
      </c>
      <c r="E2930">
        <f>COUNTIF(user_list!G:G,A2930)</f>
        <v>0</v>
      </c>
      <c r="F2930">
        <f t="shared" si="90"/>
        <v>1</v>
      </c>
      <c r="G2930">
        <f t="shared" si="91"/>
        <v>2023</v>
      </c>
    </row>
    <row r="2931" spans="1:7" x14ac:dyDescent="0.3">
      <c r="A2931" s="52">
        <v>44934</v>
      </c>
      <c r="B2931">
        <f>SUMIFS(user_list!O:O,user_list!F:F,"&lt;="&amp;A2931,user_list!G:G,"&gt;="&amp;A2931)</f>
        <v>0.80673229354083353</v>
      </c>
      <c r="C2931">
        <f>SUMIFS(user_list!P:P,user_list!F:F,"&lt;="&amp;A2931,user_list!G:G,"&gt;="&amp;A2931)</f>
        <v>1.827630538511507</v>
      </c>
      <c r="D2931">
        <f>SUMIFS(user_list!O:O,user_list!F:F,"&lt;="&amp;A2931,user_list!G:G,"&gt;="&amp;A2931,user_list!I:I,days!G2931)+SUMIFS(user_list!O:O,user_list!F:F,"&lt;="&amp;A2931,user_list!G:G,"&gt;="&amp;A2931,user_list!I:I,days!G2931-1)</f>
        <v>0.59246675681766958</v>
      </c>
      <c r="E2931">
        <f>COUNTIF(user_list!G:G,A2931)</f>
        <v>0</v>
      </c>
      <c r="F2931">
        <f t="shared" si="90"/>
        <v>1</v>
      </c>
      <c r="G2931">
        <f t="shared" si="91"/>
        <v>2023</v>
      </c>
    </row>
    <row r="2932" spans="1:7" x14ac:dyDescent="0.3">
      <c r="A2932" s="52">
        <v>44935</v>
      </c>
      <c r="B2932">
        <f>SUMIFS(user_list!O:O,user_list!F:F,"&lt;="&amp;A2932,user_list!G:G,"&gt;="&amp;A2932)</f>
        <v>0.80673229354083353</v>
      </c>
      <c r="C2932">
        <f>SUMIFS(user_list!P:P,user_list!F:F,"&lt;="&amp;A2932,user_list!G:G,"&gt;="&amp;A2932)</f>
        <v>1.827630538511507</v>
      </c>
      <c r="D2932">
        <f>SUMIFS(user_list!O:O,user_list!F:F,"&lt;="&amp;A2932,user_list!G:G,"&gt;="&amp;A2932,user_list!I:I,days!G2932)+SUMIFS(user_list!O:O,user_list!F:F,"&lt;="&amp;A2932,user_list!G:G,"&gt;="&amp;A2932,user_list!I:I,days!G2932-1)</f>
        <v>0.59246675681766958</v>
      </c>
      <c r="E2932">
        <f>COUNTIF(user_list!G:G,A2932)</f>
        <v>1</v>
      </c>
      <c r="F2932">
        <f t="shared" si="90"/>
        <v>1</v>
      </c>
      <c r="G2932">
        <f t="shared" si="91"/>
        <v>2023</v>
      </c>
    </row>
    <row r="2933" spans="1:7" x14ac:dyDescent="0.3">
      <c r="A2933" s="52">
        <v>44936</v>
      </c>
      <c r="B2933">
        <f>SUMIFS(user_list!O:O,user_list!F:F,"&lt;="&amp;A2933,user_list!G:G,"&gt;="&amp;A2933)</f>
        <v>0.63413342348433621</v>
      </c>
      <c r="C2933">
        <f>SUMIFS(user_list!P:P,user_list!F:F,"&lt;="&amp;A2933,user_list!G:G,"&gt;="&amp;A2933)</f>
        <v>1.6072915554606597</v>
      </c>
      <c r="D2933">
        <f>SUMIFS(user_list!O:O,user_list!F:F,"&lt;="&amp;A2933,user_list!G:G,"&gt;="&amp;A2933,user_list!I:I,days!G2933)+SUMIFS(user_list!O:O,user_list!F:F,"&lt;="&amp;A2933,user_list!G:G,"&gt;="&amp;A2933,user_list!I:I,days!G2933-1)</f>
        <v>0.59246675681766958</v>
      </c>
      <c r="E2933">
        <f>COUNTIF(user_list!G:G,A2933)</f>
        <v>0</v>
      </c>
      <c r="F2933">
        <f t="shared" si="90"/>
        <v>1</v>
      </c>
      <c r="G2933">
        <f t="shared" si="91"/>
        <v>2023</v>
      </c>
    </row>
    <row r="2934" spans="1:7" x14ac:dyDescent="0.3">
      <c r="A2934" s="52">
        <v>44937</v>
      </c>
      <c r="B2934">
        <f>SUMIFS(user_list!O:O,user_list!F:F,"&lt;="&amp;A2934,user_list!G:G,"&gt;="&amp;A2934)</f>
        <v>0.63413342348433621</v>
      </c>
      <c r="C2934">
        <f>SUMIFS(user_list!P:P,user_list!F:F,"&lt;="&amp;A2934,user_list!G:G,"&gt;="&amp;A2934)</f>
        <v>1.6072915554606597</v>
      </c>
      <c r="D2934">
        <f>SUMIFS(user_list!O:O,user_list!F:F,"&lt;="&amp;A2934,user_list!G:G,"&gt;="&amp;A2934,user_list!I:I,days!G2934)+SUMIFS(user_list!O:O,user_list!F:F,"&lt;="&amp;A2934,user_list!G:G,"&gt;="&amp;A2934,user_list!I:I,days!G2934-1)</f>
        <v>0.59246675681766958</v>
      </c>
      <c r="E2934">
        <f>COUNTIF(user_list!G:G,A2934)</f>
        <v>0</v>
      </c>
      <c r="F2934">
        <f t="shared" si="90"/>
        <v>1</v>
      </c>
      <c r="G2934">
        <f t="shared" si="91"/>
        <v>2023</v>
      </c>
    </row>
    <row r="2935" spans="1:7" x14ac:dyDescent="0.3">
      <c r="A2935" s="52">
        <v>44938</v>
      </c>
      <c r="B2935">
        <f>SUMIFS(user_list!O:O,user_list!F:F,"&lt;="&amp;A2935,user_list!G:G,"&gt;="&amp;A2935)</f>
        <v>0.63413342348433621</v>
      </c>
      <c r="C2935">
        <f>SUMIFS(user_list!P:P,user_list!F:F,"&lt;="&amp;A2935,user_list!G:G,"&gt;="&amp;A2935)</f>
        <v>1.6072915554606597</v>
      </c>
      <c r="D2935">
        <f>SUMIFS(user_list!O:O,user_list!F:F,"&lt;="&amp;A2935,user_list!G:G,"&gt;="&amp;A2935,user_list!I:I,days!G2935)+SUMIFS(user_list!O:O,user_list!F:F,"&lt;="&amp;A2935,user_list!G:G,"&gt;="&amp;A2935,user_list!I:I,days!G2935-1)</f>
        <v>0.59246675681766958</v>
      </c>
      <c r="E2935">
        <f>COUNTIF(user_list!G:G,A2935)</f>
        <v>0</v>
      </c>
      <c r="F2935">
        <f t="shared" si="90"/>
        <v>1</v>
      </c>
      <c r="G2935">
        <f t="shared" si="91"/>
        <v>2023</v>
      </c>
    </row>
    <row r="2936" spans="1:7" x14ac:dyDescent="0.3">
      <c r="A2936" s="52">
        <v>44939</v>
      </c>
      <c r="B2936">
        <f>SUMIFS(user_list!O:O,user_list!F:F,"&lt;="&amp;A2936,user_list!G:G,"&gt;="&amp;A2936)</f>
        <v>0.63413342348433621</v>
      </c>
      <c r="C2936">
        <f>SUMIFS(user_list!P:P,user_list!F:F,"&lt;="&amp;A2936,user_list!G:G,"&gt;="&amp;A2936)</f>
        <v>1.6072915554606597</v>
      </c>
      <c r="D2936">
        <f>SUMIFS(user_list!O:O,user_list!F:F,"&lt;="&amp;A2936,user_list!G:G,"&gt;="&amp;A2936,user_list!I:I,days!G2936)+SUMIFS(user_list!O:O,user_list!F:F,"&lt;="&amp;A2936,user_list!G:G,"&gt;="&amp;A2936,user_list!I:I,days!G2936-1)</f>
        <v>0.59246675681766958</v>
      </c>
      <c r="E2936">
        <f>COUNTIF(user_list!G:G,A2936)</f>
        <v>0</v>
      </c>
      <c r="F2936">
        <f t="shared" si="90"/>
        <v>1</v>
      </c>
      <c r="G2936">
        <f t="shared" si="91"/>
        <v>2023</v>
      </c>
    </row>
    <row r="2937" spans="1:7" x14ac:dyDescent="0.3">
      <c r="A2937" s="52">
        <v>44940</v>
      </c>
      <c r="B2937">
        <f>SUMIFS(user_list!O:O,user_list!F:F,"&lt;="&amp;A2937,user_list!G:G,"&gt;="&amp;A2937)</f>
        <v>0.63413342348433621</v>
      </c>
      <c r="C2937">
        <f>SUMIFS(user_list!P:P,user_list!F:F,"&lt;="&amp;A2937,user_list!G:G,"&gt;="&amp;A2937)</f>
        <v>1.6072915554606597</v>
      </c>
      <c r="D2937">
        <f>SUMIFS(user_list!O:O,user_list!F:F,"&lt;="&amp;A2937,user_list!G:G,"&gt;="&amp;A2937,user_list!I:I,days!G2937)+SUMIFS(user_list!O:O,user_list!F:F,"&lt;="&amp;A2937,user_list!G:G,"&gt;="&amp;A2937,user_list!I:I,days!G2937-1)</f>
        <v>0.59246675681766958</v>
      </c>
      <c r="E2937">
        <f>COUNTIF(user_list!G:G,A2937)</f>
        <v>0</v>
      </c>
      <c r="F2937">
        <f t="shared" si="90"/>
        <v>1</v>
      </c>
      <c r="G2937">
        <f t="shared" si="91"/>
        <v>2023</v>
      </c>
    </row>
    <row r="2938" spans="1:7" x14ac:dyDescent="0.3">
      <c r="A2938" s="52">
        <v>44941</v>
      </c>
      <c r="B2938">
        <f>SUMIFS(user_list!O:O,user_list!F:F,"&lt;="&amp;A2938,user_list!G:G,"&gt;="&amp;A2938)</f>
        <v>0.63413342348433621</v>
      </c>
      <c r="C2938">
        <f>SUMIFS(user_list!P:P,user_list!F:F,"&lt;="&amp;A2938,user_list!G:G,"&gt;="&amp;A2938)</f>
        <v>1.6072915554606597</v>
      </c>
      <c r="D2938">
        <f>SUMIFS(user_list!O:O,user_list!F:F,"&lt;="&amp;A2938,user_list!G:G,"&gt;="&amp;A2938,user_list!I:I,days!G2938)+SUMIFS(user_list!O:O,user_list!F:F,"&lt;="&amp;A2938,user_list!G:G,"&gt;="&amp;A2938,user_list!I:I,days!G2938-1)</f>
        <v>0.59246675681766958</v>
      </c>
      <c r="E2938">
        <f>COUNTIF(user_list!G:G,A2938)</f>
        <v>0</v>
      </c>
      <c r="F2938">
        <f t="shared" si="90"/>
        <v>1</v>
      </c>
      <c r="G2938">
        <f t="shared" si="91"/>
        <v>2023</v>
      </c>
    </row>
    <row r="2939" spans="1:7" x14ac:dyDescent="0.3">
      <c r="A2939" s="52">
        <v>44942</v>
      </c>
      <c r="B2939">
        <f>SUMIFS(user_list!O:O,user_list!F:F,"&lt;="&amp;A2939,user_list!G:G,"&gt;="&amp;A2939)</f>
        <v>0.63413342348433621</v>
      </c>
      <c r="C2939">
        <f>SUMIFS(user_list!P:P,user_list!F:F,"&lt;="&amp;A2939,user_list!G:G,"&gt;="&amp;A2939)</f>
        <v>1.6072915554606597</v>
      </c>
      <c r="D2939">
        <f>SUMIFS(user_list!O:O,user_list!F:F,"&lt;="&amp;A2939,user_list!G:G,"&gt;="&amp;A2939,user_list!I:I,days!G2939)+SUMIFS(user_list!O:O,user_list!F:F,"&lt;="&amp;A2939,user_list!G:G,"&gt;="&amp;A2939,user_list!I:I,days!G2939-1)</f>
        <v>0.59246675681766958</v>
      </c>
      <c r="E2939">
        <f>COUNTIF(user_list!G:G,A2939)</f>
        <v>0</v>
      </c>
      <c r="F2939">
        <f t="shared" si="90"/>
        <v>1</v>
      </c>
      <c r="G2939">
        <f t="shared" si="91"/>
        <v>2023</v>
      </c>
    </row>
    <row r="2940" spans="1:7" x14ac:dyDescent="0.3">
      <c r="A2940" s="52">
        <v>44943</v>
      </c>
      <c r="B2940">
        <f>SUMIFS(user_list!O:O,user_list!F:F,"&lt;="&amp;A2940,user_list!G:G,"&gt;="&amp;A2940)</f>
        <v>0.63413342348433621</v>
      </c>
      <c r="C2940">
        <f>SUMIFS(user_list!P:P,user_list!F:F,"&lt;="&amp;A2940,user_list!G:G,"&gt;="&amp;A2940)</f>
        <v>1.6072915554606597</v>
      </c>
      <c r="D2940">
        <f>SUMIFS(user_list!O:O,user_list!F:F,"&lt;="&amp;A2940,user_list!G:G,"&gt;="&amp;A2940,user_list!I:I,days!G2940)+SUMIFS(user_list!O:O,user_list!F:F,"&lt;="&amp;A2940,user_list!G:G,"&gt;="&amp;A2940,user_list!I:I,days!G2940-1)</f>
        <v>0.59246675681766958</v>
      </c>
      <c r="E2940">
        <f>COUNTIF(user_list!G:G,A2940)</f>
        <v>0</v>
      </c>
      <c r="F2940">
        <f t="shared" si="90"/>
        <v>1</v>
      </c>
      <c r="G2940">
        <f t="shared" si="91"/>
        <v>2023</v>
      </c>
    </row>
    <row r="2941" spans="1:7" x14ac:dyDescent="0.3">
      <c r="A2941" s="52">
        <v>44944</v>
      </c>
      <c r="B2941">
        <f>SUMIFS(user_list!O:O,user_list!F:F,"&lt;="&amp;A2941,user_list!G:G,"&gt;="&amp;A2941)</f>
        <v>0.63413342348433621</v>
      </c>
      <c r="C2941">
        <f>SUMIFS(user_list!P:P,user_list!F:F,"&lt;="&amp;A2941,user_list!G:G,"&gt;="&amp;A2941)</f>
        <v>1.6072915554606597</v>
      </c>
      <c r="D2941">
        <f>SUMIFS(user_list!O:O,user_list!F:F,"&lt;="&amp;A2941,user_list!G:G,"&gt;="&amp;A2941,user_list!I:I,days!G2941)+SUMIFS(user_list!O:O,user_list!F:F,"&lt;="&amp;A2941,user_list!G:G,"&gt;="&amp;A2941,user_list!I:I,days!G2941-1)</f>
        <v>0.59246675681766958</v>
      </c>
      <c r="E2941">
        <f>COUNTIF(user_list!G:G,A2941)</f>
        <v>1</v>
      </c>
      <c r="F2941">
        <f t="shared" si="90"/>
        <v>1</v>
      </c>
      <c r="G2941">
        <f t="shared" si="91"/>
        <v>2023</v>
      </c>
    </row>
    <row r="2942" spans="1:7" x14ac:dyDescent="0.3">
      <c r="A2942" s="52">
        <v>44945</v>
      </c>
      <c r="B2942">
        <f>SUMIFS(user_list!O:O,user_list!F:F,"&lt;="&amp;A2942,user_list!G:G,"&gt;="&amp;A2942)</f>
        <v>0.3557020509353167</v>
      </c>
      <c r="C2942">
        <f>SUMIFS(user_list!P:P,user_list!F:F,"&lt;="&amp;A2942,user_list!G:G,"&gt;="&amp;A2942)</f>
        <v>0.90140920251948342</v>
      </c>
      <c r="D2942">
        <f>SUMIFS(user_list!O:O,user_list!F:F,"&lt;="&amp;A2942,user_list!G:G,"&gt;="&amp;A2942,user_list!I:I,days!G2942)+SUMIFS(user_list!O:O,user_list!F:F,"&lt;="&amp;A2942,user_list!G:G,"&gt;="&amp;A2942,user_list!I:I,days!G2942-1)</f>
        <v>0.31403538426865002</v>
      </c>
      <c r="E2942">
        <f>COUNTIF(user_list!G:G,A2942)</f>
        <v>1</v>
      </c>
      <c r="F2942">
        <f t="shared" si="90"/>
        <v>1</v>
      </c>
      <c r="G2942">
        <f t="shared" si="91"/>
        <v>2023</v>
      </c>
    </row>
    <row r="2943" spans="1:7" x14ac:dyDescent="0.3">
      <c r="A2943" s="52">
        <v>44946</v>
      </c>
      <c r="B2943">
        <f>SUMIFS(user_list!O:O,user_list!F:F,"&lt;="&amp;A2943,user_list!G:G,"&gt;="&amp;A2943)</f>
        <v>0.53319794584500468</v>
      </c>
      <c r="C2943">
        <f>SUMIFS(user_list!P:P,user_list!F:F,"&lt;="&amp;A2943,user_list!G:G,"&gt;="&amp;A2943)</f>
        <v>1.3447589562140645</v>
      </c>
      <c r="D2943">
        <f>SUMIFS(user_list!O:O,user_list!F:F,"&lt;="&amp;A2943,user_list!G:G,"&gt;="&amp;A2943,user_list!I:I,days!G2943)+SUMIFS(user_list!O:O,user_list!F:F,"&lt;="&amp;A2943,user_list!G:G,"&gt;="&amp;A2943,user_list!I:I,days!G2943-1)</f>
        <v>0.491531279178338</v>
      </c>
      <c r="E2943">
        <f>COUNTIF(user_list!G:G,A2943)</f>
        <v>0</v>
      </c>
      <c r="F2943">
        <f t="shared" si="90"/>
        <v>1</v>
      </c>
      <c r="G2943">
        <f t="shared" si="91"/>
        <v>2023</v>
      </c>
    </row>
    <row r="2944" spans="1:7" x14ac:dyDescent="0.3">
      <c r="A2944" s="52">
        <v>44947</v>
      </c>
      <c r="B2944">
        <f>SUMIFS(user_list!O:O,user_list!F:F,"&lt;="&amp;A2944,user_list!G:G,"&gt;="&amp;A2944)</f>
        <v>0.53319794584500468</v>
      </c>
      <c r="C2944">
        <f>SUMIFS(user_list!P:P,user_list!F:F,"&lt;="&amp;A2944,user_list!G:G,"&gt;="&amp;A2944)</f>
        <v>1.3447589562140645</v>
      </c>
      <c r="D2944">
        <f>SUMIFS(user_list!O:O,user_list!F:F,"&lt;="&amp;A2944,user_list!G:G,"&gt;="&amp;A2944,user_list!I:I,days!G2944)+SUMIFS(user_list!O:O,user_list!F:F,"&lt;="&amp;A2944,user_list!G:G,"&gt;="&amp;A2944,user_list!I:I,days!G2944-1)</f>
        <v>0.491531279178338</v>
      </c>
      <c r="E2944">
        <f>COUNTIF(user_list!G:G,A2944)</f>
        <v>0</v>
      </c>
      <c r="F2944">
        <f t="shared" si="90"/>
        <v>1</v>
      </c>
      <c r="G2944">
        <f t="shared" si="91"/>
        <v>2023</v>
      </c>
    </row>
    <row r="2945" spans="1:7" x14ac:dyDescent="0.3">
      <c r="A2945" s="52">
        <v>44948</v>
      </c>
      <c r="B2945">
        <f>SUMIFS(user_list!O:O,user_list!F:F,"&lt;="&amp;A2945,user_list!G:G,"&gt;="&amp;A2945)</f>
        <v>0.53319794584500468</v>
      </c>
      <c r="C2945">
        <f>SUMIFS(user_list!P:P,user_list!F:F,"&lt;="&amp;A2945,user_list!G:G,"&gt;="&amp;A2945)</f>
        <v>1.3447589562140645</v>
      </c>
      <c r="D2945">
        <f>SUMIFS(user_list!O:O,user_list!F:F,"&lt;="&amp;A2945,user_list!G:G,"&gt;="&amp;A2945,user_list!I:I,days!G2945)+SUMIFS(user_list!O:O,user_list!F:F,"&lt;="&amp;A2945,user_list!G:G,"&gt;="&amp;A2945,user_list!I:I,days!G2945-1)</f>
        <v>0.491531279178338</v>
      </c>
      <c r="E2945">
        <f>COUNTIF(user_list!G:G,A2945)</f>
        <v>0</v>
      </c>
      <c r="F2945">
        <f t="shared" si="90"/>
        <v>1</v>
      </c>
      <c r="G2945">
        <f t="shared" si="91"/>
        <v>2023</v>
      </c>
    </row>
    <row r="2946" spans="1:7" x14ac:dyDescent="0.3">
      <c r="A2946" s="52">
        <v>44949</v>
      </c>
      <c r="B2946">
        <f>SUMIFS(user_list!O:O,user_list!F:F,"&lt;="&amp;A2946,user_list!G:G,"&gt;="&amp;A2946)</f>
        <v>0.53319794584500468</v>
      </c>
      <c r="C2946">
        <f>SUMIFS(user_list!P:P,user_list!F:F,"&lt;="&amp;A2946,user_list!G:G,"&gt;="&amp;A2946)</f>
        <v>1.3447589562140645</v>
      </c>
      <c r="D2946">
        <f>SUMIFS(user_list!O:O,user_list!F:F,"&lt;="&amp;A2946,user_list!G:G,"&gt;="&amp;A2946,user_list!I:I,days!G2946)+SUMIFS(user_list!O:O,user_list!F:F,"&lt;="&amp;A2946,user_list!G:G,"&gt;="&amp;A2946,user_list!I:I,days!G2946-1)</f>
        <v>0.491531279178338</v>
      </c>
      <c r="E2946">
        <f>COUNTIF(user_list!G:G,A2946)</f>
        <v>0</v>
      </c>
      <c r="F2946">
        <f t="shared" ref="F2946:F3009" si="92">MONTH(A2946)</f>
        <v>1</v>
      </c>
      <c r="G2946">
        <f t="shared" ref="G2946:G3009" si="93">YEAR(A2946)</f>
        <v>2023</v>
      </c>
    </row>
    <row r="2947" spans="1:7" x14ac:dyDescent="0.3">
      <c r="A2947" s="52">
        <v>44950</v>
      </c>
      <c r="B2947">
        <f>SUMIFS(user_list!O:O,user_list!F:F,"&lt;="&amp;A2947,user_list!G:G,"&gt;="&amp;A2947)</f>
        <v>0.53319794584500468</v>
      </c>
      <c r="C2947">
        <f>SUMIFS(user_list!P:P,user_list!F:F,"&lt;="&amp;A2947,user_list!G:G,"&gt;="&amp;A2947)</f>
        <v>1.3447589562140645</v>
      </c>
      <c r="D2947">
        <f>SUMIFS(user_list!O:O,user_list!F:F,"&lt;="&amp;A2947,user_list!G:G,"&gt;="&amp;A2947,user_list!I:I,days!G2947)+SUMIFS(user_list!O:O,user_list!F:F,"&lt;="&amp;A2947,user_list!G:G,"&gt;="&amp;A2947,user_list!I:I,days!G2947-1)</f>
        <v>0.491531279178338</v>
      </c>
      <c r="E2947">
        <f>COUNTIF(user_list!G:G,A2947)</f>
        <v>1</v>
      </c>
      <c r="F2947">
        <f t="shared" si="92"/>
        <v>1</v>
      </c>
      <c r="G2947">
        <f t="shared" si="93"/>
        <v>2023</v>
      </c>
    </row>
    <row r="2948" spans="1:7" x14ac:dyDescent="0.3">
      <c r="A2948" s="52">
        <v>44951</v>
      </c>
      <c r="B2948">
        <f>SUMIFS(user_list!O:O,user_list!F:F,"&lt;="&amp;A2948,user_list!G:G,"&gt;="&amp;A2948)</f>
        <v>0.47003527336860673</v>
      </c>
      <c r="C2948">
        <f>SUMIFS(user_list!P:P,user_list!F:F,"&lt;="&amp;A2948,user_list!G:G,"&gt;="&amp;A2948)</f>
        <v>1.1846282372598163</v>
      </c>
      <c r="D2948">
        <f>SUMIFS(user_list!O:O,user_list!F:F,"&lt;="&amp;A2948,user_list!G:G,"&gt;="&amp;A2948,user_list!I:I,days!G2948)+SUMIFS(user_list!O:O,user_list!F:F,"&lt;="&amp;A2948,user_list!G:G,"&gt;="&amp;A2948,user_list!I:I,days!G2948-1)</f>
        <v>0.42836860670193999</v>
      </c>
      <c r="E2948">
        <f>COUNTIF(user_list!G:G,A2948)</f>
        <v>0</v>
      </c>
      <c r="F2948">
        <f t="shared" si="92"/>
        <v>1</v>
      </c>
      <c r="G2948">
        <f t="shared" si="93"/>
        <v>2023</v>
      </c>
    </row>
    <row r="2949" spans="1:7" x14ac:dyDescent="0.3">
      <c r="A2949" s="52">
        <v>44952</v>
      </c>
      <c r="B2949">
        <f>SUMIFS(user_list!O:O,user_list!F:F,"&lt;="&amp;A2949,user_list!G:G,"&gt;="&amp;A2949)</f>
        <v>0.47003527336860673</v>
      </c>
      <c r="C2949">
        <f>SUMIFS(user_list!P:P,user_list!F:F,"&lt;="&amp;A2949,user_list!G:G,"&gt;="&amp;A2949)</f>
        <v>1.1846282372598163</v>
      </c>
      <c r="D2949">
        <f>SUMIFS(user_list!O:O,user_list!F:F,"&lt;="&amp;A2949,user_list!G:G,"&gt;="&amp;A2949,user_list!I:I,days!G2949)+SUMIFS(user_list!O:O,user_list!F:F,"&lt;="&amp;A2949,user_list!G:G,"&gt;="&amp;A2949,user_list!I:I,days!G2949-1)</f>
        <v>0.42836860670193999</v>
      </c>
      <c r="E2949">
        <f>COUNTIF(user_list!G:G,A2949)</f>
        <v>0</v>
      </c>
      <c r="F2949">
        <f t="shared" si="92"/>
        <v>1</v>
      </c>
      <c r="G2949">
        <f t="shared" si="93"/>
        <v>2023</v>
      </c>
    </row>
    <row r="2950" spans="1:7" x14ac:dyDescent="0.3">
      <c r="A2950" s="52">
        <v>44953</v>
      </c>
      <c r="B2950">
        <f>SUMIFS(user_list!O:O,user_list!F:F,"&lt;="&amp;A2950,user_list!G:G,"&gt;="&amp;A2950)</f>
        <v>0.47003527336860673</v>
      </c>
      <c r="C2950">
        <f>SUMIFS(user_list!P:P,user_list!F:F,"&lt;="&amp;A2950,user_list!G:G,"&gt;="&amp;A2950)</f>
        <v>1.1846282372598163</v>
      </c>
      <c r="D2950">
        <f>SUMIFS(user_list!O:O,user_list!F:F,"&lt;="&amp;A2950,user_list!G:G,"&gt;="&amp;A2950,user_list!I:I,days!G2950)+SUMIFS(user_list!O:O,user_list!F:F,"&lt;="&amp;A2950,user_list!G:G,"&gt;="&amp;A2950,user_list!I:I,days!G2950-1)</f>
        <v>0.42836860670193999</v>
      </c>
      <c r="E2950">
        <f>COUNTIF(user_list!G:G,A2950)</f>
        <v>0</v>
      </c>
      <c r="F2950">
        <f t="shared" si="92"/>
        <v>1</v>
      </c>
      <c r="G2950">
        <f t="shared" si="93"/>
        <v>2023</v>
      </c>
    </row>
    <row r="2951" spans="1:7" x14ac:dyDescent="0.3">
      <c r="A2951" s="52">
        <v>44954</v>
      </c>
      <c r="B2951">
        <f>SUMIFS(user_list!O:O,user_list!F:F,"&lt;="&amp;A2951,user_list!G:G,"&gt;="&amp;A2951)</f>
        <v>0.72818342151675475</v>
      </c>
      <c r="C2951">
        <f>SUMIFS(user_list!P:P,user_list!F:F,"&lt;="&amp;A2951,user_list!G:G,"&gt;="&amp;A2951)</f>
        <v>1.8512949039264828</v>
      </c>
      <c r="D2951">
        <f>SUMIFS(user_list!O:O,user_list!F:F,"&lt;="&amp;A2951,user_list!G:G,"&gt;="&amp;A2951,user_list!I:I,days!G2951)+SUMIFS(user_list!O:O,user_list!F:F,"&lt;="&amp;A2951,user_list!G:G,"&gt;="&amp;A2951,user_list!I:I,days!G2951-1)</f>
        <v>0.68651675485008812</v>
      </c>
      <c r="E2951">
        <f>COUNTIF(user_list!G:G,A2951)</f>
        <v>0</v>
      </c>
      <c r="F2951">
        <f t="shared" si="92"/>
        <v>1</v>
      </c>
      <c r="G2951">
        <f t="shared" si="93"/>
        <v>2023</v>
      </c>
    </row>
    <row r="2952" spans="1:7" x14ac:dyDescent="0.3">
      <c r="A2952" s="52">
        <v>44955</v>
      </c>
      <c r="B2952">
        <f>SUMIFS(user_list!O:O,user_list!F:F,"&lt;="&amp;A2952,user_list!G:G,"&gt;="&amp;A2952)</f>
        <v>0.72818342151675475</v>
      </c>
      <c r="C2952">
        <f>SUMIFS(user_list!P:P,user_list!F:F,"&lt;="&amp;A2952,user_list!G:G,"&gt;="&amp;A2952)</f>
        <v>1.8512949039264828</v>
      </c>
      <c r="D2952">
        <f>SUMIFS(user_list!O:O,user_list!F:F,"&lt;="&amp;A2952,user_list!G:G,"&gt;="&amp;A2952,user_list!I:I,days!G2952)+SUMIFS(user_list!O:O,user_list!F:F,"&lt;="&amp;A2952,user_list!G:G,"&gt;="&amp;A2952,user_list!I:I,days!G2952-1)</f>
        <v>0.68651675485008812</v>
      </c>
      <c r="E2952">
        <f>COUNTIF(user_list!G:G,A2952)</f>
        <v>0</v>
      </c>
      <c r="F2952">
        <f t="shared" si="92"/>
        <v>1</v>
      </c>
      <c r="G2952">
        <f t="shared" si="93"/>
        <v>2023</v>
      </c>
    </row>
    <row r="2953" spans="1:7" x14ac:dyDescent="0.3">
      <c r="A2953" s="52">
        <v>44956</v>
      </c>
      <c r="B2953">
        <f>SUMIFS(user_list!O:O,user_list!F:F,"&lt;="&amp;A2953,user_list!G:G,"&gt;="&amp;A2953)</f>
        <v>0.72818342151675475</v>
      </c>
      <c r="C2953">
        <f>SUMIFS(user_list!P:P,user_list!F:F,"&lt;="&amp;A2953,user_list!G:G,"&gt;="&amp;A2953)</f>
        <v>1.8512949039264828</v>
      </c>
      <c r="D2953">
        <f>SUMIFS(user_list!O:O,user_list!F:F,"&lt;="&amp;A2953,user_list!G:G,"&gt;="&amp;A2953,user_list!I:I,days!G2953)+SUMIFS(user_list!O:O,user_list!F:F,"&lt;="&amp;A2953,user_list!G:G,"&gt;="&amp;A2953,user_list!I:I,days!G2953-1)</f>
        <v>0.68651675485008812</v>
      </c>
      <c r="E2953">
        <f>COUNTIF(user_list!G:G,A2953)</f>
        <v>0</v>
      </c>
      <c r="F2953">
        <f t="shared" si="92"/>
        <v>1</v>
      </c>
      <c r="G2953">
        <f t="shared" si="93"/>
        <v>2023</v>
      </c>
    </row>
    <row r="2954" spans="1:7" x14ac:dyDescent="0.3">
      <c r="A2954" s="52">
        <v>44957</v>
      </c>
      <c r="B2954">
        <f>SUMIFS(user_list!O:O,user_list!F:F,"&lt;="&amp;A2954,user_list!G:G,"&gt;="&amp;A2954)</f>
        <v>0.72818342151675475</v>
      </c>
      <c r="C2954">
        <f>SUMIFS(user_list!P:P,user_list!F:F,"&lt;="&amp;A2954,user_list!G:G,"&gt;="&amp;A2954)</f>
        <v>1.8512949039264828</v>
      </c>
      <c r="D2954">
        <f>SUMIFS(user_list!O:O,user_list!F:F,"&lt;="&amp;A2954,user_list!G:G,"&gt;="&amp;A2954,user_list!I:I,days!G2954)+SUMIFS(user_list!O:O,user_list!F:F,"&lt;="&amp;A2954,user_list!G:G,"&gt;="&amp;A2954,user_list!I:I,days!G2954-1)</f>
        <v>0.68651675485008812</v>
      </c>
      <c r="E2954">
        <f>COUNTIF(user_list!G:G,A2954)</f>
        <v>1</v>
      </c>
      <c r="F2954">
        <f t="shared" si="92"/>
        <v>1</v>
      </c>
      <c r="G2954">
        <f t="shared" si="93"/>
        <v>2023</v>
      </c>
    </row>
    <row r="2955" spans="1:7" x14ac:dyDescent="0.3">
      <c r="A2955" s="52">
        <v>44958</v>
      </c>
      <c r="B2955">
        <f>SUMIFS(user_list!O:O,user_list!F:F,"&lt;="&amp;A2955,user_list!G:G,"&gt;="&amp;A2955)</f>
        <v>0.68651675485008812</v>
      </c>
      <c r="C2955">
        <f>SUMIFS(user_list!P:P,user_list!F:F,"&lt;="&amp;A2955,user_list!G:G,"&gt;="&amp;A2955)</f>
        <v>1.746031746031746</v>
      </c>
      <c r="D2955">
        <f>SUMIFS(user_list!O:O,user_list!F:F,"&lt;="&amp;A2955,user_list!G:G,"&gt;="&amp;A2955,user_list!I:I,days!G2955)+SUMIFS(user_list!O:O,user_list!F:F,"&lt;="&amp;A2955,user_list!G:G,"&gt;="&amp;A2955,user_list!I:I,days!G2955-1)</f>
        <v>0.68651675485008812</v>
      </c>
      <c r="E2955">
        <f>COUNTIF(user_list!G:G,A2955)</f>
        <v>0</v>
      </c>
      <c r="F2955">
        <f t="shared" si="92"/>
        <v>2</v>
      </c>
      <c r="G2955">
        <f t="shared" si="93"/>
        <v>2023</v>
      </c>
    </row>
    <row r="2956" spans="1:7" x14ac:dyDescent="0.3">
      <c r="A2956" s="52">
        <v>44959</v>
      </c>
      <c r="B2956">
        <f>SUMIFS(user_list!O:O,user_list!F:F,"&lt;="&amp;A2956,user_list!G:G,"&gt;="&amp;A2956)</f>
        <v>0.68651675485008812</v>
      </c>
      <c r="C2956">
        <f>SUMIFS(user_list!P:P,user_list!F:F,"&lt;="&amp;A2956,user_list!G:G,"&gt;="&amp;A2956)</f>
        <v>1.746031746031746</v>
      </c>
      <c r="D2956">
        <f>SUMIFS(user_list!O:O,user_list!F:F,"&lt;="&amp;A2956,user_list!G:G,"&gt;="&amp;A2956,user_list!I:I,days!G2956)+SUMIFS(user_list!O:O,user_list!F:F,"&lt;="&amp;A2956,user_list!G:G,"&gt;="&amp;A2956,user_list!I:I,days!G2956-1)</f>
        <v>0.68651675485008812</v>
      </c>
      <c r="E2956">
        <f>COUNTIF(user_list!G:G,A2956)</f>
        <v>0</v>
      </c>
      <c r="F2956">
        <f t="shared" si="92"/>
        <v>2</v>
      </c>
      <c r="G2956">
        <f t="shared" si="93"/>
        <v>2023</v>
      </c>
    </row>
    <row r="2957" spans="1:7" x14ac:dyDescent="0.3">
      <c r="A2957" s="52">
        <v>44960</v>
      </c>
      <c r="B2957">
        <f>SUMIFS(user_list!O:O,user_list!F:F,"&lt;="&amp;A2957,user_list!G:G,"&gt;="&amp;A2957)</f>
        <v>0.68651675485008812</v>
      </c>
      <c r="C2957">
        <f>SUMIFS(user_list!P:P,user_list!F:F,"&lt;="&amp;A2957,user_list!G:G,"&gt;="&amp;A2957)</f>
        <v>1.746031746031746</v>
      </c>
      <c r="D2957">
        <f>SUMIFS(user_list!O:O,user_list!F:F,"&lt;="&amp;A2957,user_list!G:G,"&gt;="&amp;A2957,user_list!I:I,days!G2957)+SUMIFS(user_list!O:O,user_list!F:F,"&lt;="&amp;A2957,user_list!G:G,"&gt;="&amp;A2957,user_list!I:I,days!G2957-1)</f>
        <v>0.68651675485008812</v>
      </c>
      <c r="E2957">
        <f>COUNTIF(user_list!G:G,A2957)</f>
        <v>0</v>
      </c>
      <c r="F2957">
        <f t="shared" si="92"/>
        <v>2</v>
      </c>
      <c r="G2957">
        <f t="shared" si="93"/>
        <v>2023</v>
      </c>
    </row>
    <row r="2958" spans="1:7" x14ac:dyDescent="0.3">
      <c r="A2958" s="52">
        <v>44961</v>
      </c>
      <c r="B2958">
        <f>SUMIFS(user_list!O:O,user_list!F:F,"&lt;="&amp;A2958,user_list!G:G,"&gt;="&amp;A2958)</f>
        <v>0.68651675485008812</v>
      </c>
      <c r="C2958">
        <f>SUMIFS(user_list!P:P,user_list!F:F,"&lt;="&amp;A2958,user_list!G:G,"&gt;="&amp;A2958)</f>
        <v>1.746031746031746</v>
      </c>
      <c r="D2958">
        <f>SUMIFS(user_list!O:O,user_list!F:F,"&lt;="&amp;A2958,user_list!G:G,"&gt;="&amp;A2958,user_list!I:I,days!G2958)+SUMIFS(user_list!O:O,user_list!F:F,"&lt;="&amp;A2958,user_list!G:G,"&gt;="&amp;A2958,user_list!I:I,days!G2958-1)</f>
        <v>0.68651675485008812</v>
      </c>
      <c r="E2958">
        <f>COUNTIF(user_list!G:G,A2958)</f>
        <v>0</v>
      </c>
      <c r="F2958">
        <f t="shared" si="92"/>
        <v>2</v>
      </c>
      <c r="G2958">
        <f t="shared" si="93"/>
        <v>2023</v>
      </c>
    </row>
    <row r="2959" spans="1:7" x14ac:dyDescent="0.3">
      <c r="A2959" s="52">
        <v>44962</v>
      </c>
      <c r="B2959">
        <f>SUMIFS(user_list!O:O,user_list!F:F,"&lt;="&amp;A2959,user_list!G:G,"&gt;="&amp;A2959)</f>
        <v>0.68651675485008812</v>
      </c>
      <c r="C2959">
        <f>SUMIFS(user_list!P:P,user_list!F:F,"&lt;="&amp;A2959,user_list!G:G,"&gt;="&amp;A2959)</f>
        <v>1.746031746031746</v>
      </c>
      <c r="D2959">
        <f>SUMIFS(user_list!O:O,user_list!F:F,"&lt;="&amp;A2959,user_list!G:G,"&gt;="&amp;A2959,user_list!I:I,days!G2959)+SUMIFS(user_list!O:O,user_list!F:F,"&lt;="&amp;A2959,user_list!G:G,"&gt;="&amp;A2959,user_list!I:I,days!G2959-1)</f>
        <v>0.68651675485008812</v>
      </c>
      <c r="E2959">
        <f>COUNTIF(user_list!G:G,A2959)</f>
        <v>0</v>
      </c>
      <c r="F2959">
        <f t="shared" si="92"/>
        <v>2</v>
      </c>
      <c r="G2959">
        <f t="shared" si="93"/>
        <v>2023</v>
      </c>
    </row>
    <row r="2960" spans="1:7" x14ac:dyDescent="0.3">
      <c r="A2960" s="52">
        <v>44963</v>
      </c>
      <c r="B2960">
        <f>SUMIFS(user_list!O:O,user_list!F:F,"&lt;="&amp;A2960,user_list!G:G,"&gt;="&amp;A2960)</f>
        <v>0.68651675485008812</v>
      </c>
      <c r="C2960">
        <f>SUMIFS(user_list!P:P,user_list!F:F,"&lt;="&amp;A2960,user_list!G:G,"&gt;="&amp;A2960)</f>
        <v>1.746031746031746</v>
      </c>
      <c r="D2960">
        <f>SUMIFS(user_list!O:O,user_list!F:F,"&lt;="&amp;A2960,user_list!G:G,"&gt;="&amp;A2960,user_list!I:I,days!G2960)+SUMIFS(user_list!O:O,user_list!F:F,"&lt;="&amp;A2960,user_list!G:G,"&gt;="&amp;A2960,user_list!I:I,days!G2960-1)</f>
        <v>0.68651675485008812</v>
      </c>
      <c r="E2960">
        <f>COUNTIF(user_list!G:G,A2960)</f>
        <v>0</v>
      </c>
      <c r="F2960">
        <f t="shared" si="92"/>
        <v>2</v>
      </c>
      <c r="G2960">
        <f t="shared" si="93"/>
        <v>2023</v>
      </c>
    </row>
    <row r="2961" spans="1:7" x14ac:dyDescent="0.3">
      <c r="A2961" s="52">
        <v>44964</v>
      </c>
      <c r="B2961">
        <f>SUMIFS(user_list!O:O,user_list!F:F,"&lt;="&amp;A2961,user_list!G:G,"&gt;="&amp;A2961)</f>
        <v>0.68651675485008812</v>
      </c>
      <c r="C2961">
        <f>SUMIFS(user_list!P:P,user_list!F:F,"&lt;="&amp;A2961,user_list!G:G,"&gt;="&amp;A2961)</f>
        <v>1.746031746031746</v>
      </c>
      <c r="D2961">
        <f>SUMIFS(user_list!O:O,user_list!F:F,"&lt;="&amp;A2961,user_list!G:G,"&gt;="&amp;A2961,user_list!I:I,days!G2961)+SUMIFS(user_list!O:O,user_list!F:F,"&lt;="&amp;A2961,user_list!G:G,"&gt;="&amp;A2961,user_list!I:I,days!G2961-1)</f>
        <v>0.68651675485008812</v>
      </c>
      <c r="E2961">
        <f>COUNTIF(user_list!G:G,A2961)</f>
        <v>0</v>
      </c>
      <c r="F2961">
        <f t="shared" si="92"/>
        <v>2</v>
      </c>
      <c r="G2961">
        <f t="shared" si="93"/>
        <v>2023</v>
      </c>
    </row>
    <row r="2962" spans="1:7" x14ac:dyDescent="0.3">
      <c r="A2962" s="52">
        <v>44965</v>
      </c>
      <c r="B2962">
        <f>SUMIFS(user_list!O:O,user_list!F:F,"&lt;="&amp;A2962,user_list!G:G,"&gt;="&amp;A2962)</f>
        <v>0.68651675485008812</v>
      </c>
      <c r="C2962">
        <f>SUMIFS(user_list!P:P,user_list!F:F,"&lt;="&amp;A2962,user_list!G:G,"&gt;="&amp;A2962)</f>
        <v>1.746031746031746</v>
      </c>
      <c r="D2962">
        <f>SUMIFS(user_list!O:O,user_list!F:F,"&lt;="&amp;A2962,user_list!G:G,"&gt;="&amp;A2962,user_list!I:I,days!G2962)+SUMIFS(user_list!O:O,user_list!F:F,"&lt;="&amp;A2962,user_list!G:G,"&gt;="&amp;A2962,user_list!I:I,days!G2962-1)</f>
        <v>0.68651675485008812</v>
      </c>
      <c r="E2962">
        <f>COUNTIF(user_list!G:G,A2962)</f>
        <v>0</v>
      </c>
      <c r="F2962">
        <f t="shared" si="92"/>
        <v>2</v>
      </c>
      <c r="G2962">
        <f t="shared" si="93"/>
        <v>2023</v>
      </c>
    </row>
    <row r="2963" spans="1:7" x14ac:dyDescent="0.3">
      <c r="A2963" s="52">
        <v>44966</v>
      </c>
      <c r="B2963">
        <f>SUMIFS(user_list!O:O,user_list!F:F,"&lt;="&amp;A2963,user_list!G:G,"&gt;="&amp;A2963)</f>
        <v>0.68651675485008812</v>
      </c>
      <c r="C2963">
        <f>SUMIFS(user_list!P:P,user_list!F:F,"&lt;="&amp;A2963,user_list!G:G,"&gt;="&amp;A2963)</f>
        <v>1.746031746031746</v>
      </c>
      <c r="D2963">
        <f>SUMIFS(user_list!O:O,user_list!F:F,"&lt;="&amp;A2963,user_list!G:G,"&gt;="&amp;A2963,user_list!I:I,days!G2963)+SUMIFS(user_list!O:O,user_list!F:F,"&lt;="&amp;A2963,user_list!G:G,"&gt;="&amp;A2963,user_list!I:I,days!G2963-1)</f>
        <v>0.68651675485008812</v>
      </c>
      <c r="E2963">
        <f>COUNTIF(user_list!G:G,A2963)</f>
        <v>0</v>
      </c>
      <c r="F2963">
        <f t="shared" si="92"/>
        <v>2</v>
      </c>
      <c r="G2963">
        <f t="shared" si="93"/>
        <v>2023</v>
      </c>
    </row>
    <row r="2964" spans="1:7" x14ac:dyDescent="0.3">
      <c r="A2964" s="52">
        <v>44967</v>
      </c>
      <c r="B2964">
        <f>SUMIFS(user_list!O:O,user_list!F:F,"&lt;="&amp;A2964,user_list!G:G,"&gt;="&amp;A2964)</f>
        <v>0.68651675485008812</v>
      </c>
      <c r="C2964">
        <f>SUMIFS(user_list!P:P,user_list!F:F,"&lt;="&amp;A2964,user_list!G:G,"&gt;="&amp;A2964)</f>
        <v>1.746031746031746</v>
      </c>
      <c r="D2964">
        <f>SUMIFS(user_list!O:O,user_list!F:F,"&lt;="&amp;A2964,user_list!G:G,"&gt;="&amp;A2964,user_list!I:I,days!G2964)+SUMIFS(user_list!O:O,user_list!F:F,"&lt;="&amp;A2964,user_list!G:G,"&gt;="&amp;A2964,user_list!I:I,days!G2964-1)</f>
        <v>0.68651675485008812</v>
      </c>
      <c r="E2964">
        <f>COUNTIF(user_list!G:G,A2964)</f>
        <v>0</v>
      </c>
      <c r="F2964">
        <f t="shared" si="92"/>
        <v>2</v>
      </c>
      <c r="G2964">
        <f t="shared" si="93"/>
        <v>2023</v>
      </c>
    </row>
    <row r="2965" spans="1:7" x14ac:dyDescent="0.3">
      <c r="A2965" s="52">
        <v>44968</v>
      </c>
      <c r="B2965">
        <f>SUMIFS(user_list!O:O,user_list!F:F,"&lt;="&amp;A2965,user_list!G:G,"&gt;="&amp;A2965)</f>
        <v>0.68651675485008812</v>
      </c>
      <c r="C2965">
        <f>SUMIFS(user_list!P:P,user_list!F:F,"&lt;="&amp;A2965,user_list!G:G,"&gt;="&amp;A2965)</f>
        <v>1.746031746031746</v>
      </c>
      <c r="D2965">
        <f>SUMIFS(user_list!O:O,user_list!F:F,"&lt;="&amp;A2965,user_list!G:G,"&gt;="&amp;A2965,user_list!I:I,days!G2965)+SUMIFS(user_list!O:O,user_list!F:F,"&lt;="&amp;A2965,user_list!G:G,"&gt;="&amp;A2965,user_list!I:I,days!G2965-1)</f>
        <v>0.68651675485008812</v>
      </c>
      <c r="E2965">
        <f>COUNTIF(user_list!G:G,A2965)</f>
        <v>0</v>
      </c>
      <c r="F2965">
        <f t="shared" si="92"/>
        <v>2</v>
      </c>
      <c r="G2965">
        <f t="shared" si="93"/>
        <v>2023</v>
      </c>
    </row>
    <row r="2966" spans="1:7" x14ac:dyDescent="0.3">
      <c r="A2966" s="52">
        <v>44969</v>
      </c>
      <c r="B2966">
        <f>SUMIFS(user_list!O:O,user_list!F:F,"&lt;="&amp;A2966,user_list!G:G,"&gt;="&amp;A2966)</f>
        <v>0.68651675485008812</v>
      </c>
      <c r="C2966">
        <f>SUMIFS(user_list!P:P,user_list!F:F,"&lt;="&amp;A2966,user_list!G:G,"&gt;="&amp;A2966)</f>
        <v>1.746031746031746</v>
      </c>
      <c r="D2966">
        <f>SUMIFS(user_list!O:O,user_list!F:F,"&lt;="&amp;A2966,user_list!G:G,"&gt;="&amp;A2966,user_list!I:I,days!G2966)+SUMIFS(user_list!O:O,user_list!F:F,"&lt;="&amp;A2966,user_list!G:G,"&gt;="&amp;A2966,user_list!I:I,days!G2966-1)</f>
        <v>0.68651675485008812</v>
      </c>
      <c r="E2966">
        <f>COUNTIF(user_list!G:G,A2966)</f>
        <v>0</v>
      </c>
      <c r="F2966">
        <f t="shared" si="92"/>
        <v>2</v>
      </c>
      <c r="G2966">
        <f t="shared" si="93"/>
        <v>2023</v>
      </c>
    </row>
    <row r="2967" spans="1:7" x14ac:dyDescent="0.3">
      <c r="A2967" s="52">
        <v>44970</v>
      </c>
      <c r="B2967">
        <f>SUMIFS(user_list!O:O,user_list!F:F,"&lt;="&amp;A2967,user_list!G:G,"&gt;="&amp;A2967)</f>
        <v>0.68651675485008812</v>
      </c>
      <c r="C2967">
        <f>SUMIFS(user_list!P:P,user_list!F:F,"&lt;="&amp;A2967,user_list!G:G,"&gt;="&amp;A2967)</f>
        <v>1.746031746031746</v>
      </c>
      <c r="D2967">
        <f>SUMIFS(user_list!O:O,user_list!F:F,"&lt;="&amp;A2967,user_list!G:G,"&gt;="&amp;A2967,user_list!I:I,days!G2967)+SUMIFS(user_list!O:O,user_list!F:F,"&lt;="&amp;A2967,user_list!G:G,"&gt;="&amp;A2967,user_list!I:I,days!G2967-1)</f>
        <v>0.68651675485008812</v>
      </c>
      <c r="E2967">
        <f>COUNTIF(user_list!G:G,A2967)</f>
        <v>0</v>
      </c>
      <c r="F2967">
        <f t="shared" si="92"/>
        <v>2</v>
      </c>
      <c r="G2967">
        <f t="shared" si="93"/>
        <v>2023</v>
      </c>
    </row>
    <row r="2968" spans="1:7" x14ac:dyDescent="0.3">
      <c r="A2968" s="52">
        <v>44971</v>
      </c>
      <c r="B2968">
        <f>SUMIFS(user_list!O:O,user_list!F:F,"&lt;="&amp;A2968,user_list!G:G,"&gt;="&amp;A2968)</f>
        <v>0.68651675485008812</v>
      </c>
      <c r="C2968">
        <f>SUMIFS(user_list!P:P,user_list!F:F,"&lt;="&amp;A2968,user_list!G:G,"&gt;="&amp;A2968)</f>
        <v>1.746031746031746</v>
      </c>
      <c r="D2968">
        <f>SUMIFS(user_list!O:O,user_list!F:F,"&lt;="&amp;A2968,user_list!G:G,"&gt;="&amp;A2968,user_list!I:I,days!G2968)+SUMIFS(user_list!O:O,user_list!F:F,"&lt;="&amp;A2968,user_list!G:G,"&gt;="&amp;A2968,user_list!I:I,days!G2968-1)</f>
        <v>0.68651675485008812</v>
      </c>
      <c r="E2968">
        <f>COUNTIF(user_list!G:G,A2968)</f>
        <v>1</v>
      </c>
      <c r="F2968">
        <f t="shared" si="92"/>
        <v>2</v>
      </c>
      <c r="G2968">
        <f t="shared" si="93"/>
        <v>2023</v>
      </c>
    </row>
    <row r="2969" spans="1:7" x14ac:dyDescent="0.3">
      <c r="A2969" s="52">
        <v>44972</v>
      </c>
      <c r="B2969">
        <f>SUMIFS(user_list!O:O,user_list!F:F,"&lt;="&amp;A2969,user_list!G:G,"&gt;="&amp;A2969)</f>
        <v>0.42836860670193999</v>
      </c>
      <c r="C2969">
        <f>SUMIFS(user_list!P:P,user_list!F:F,"&lt;="&amp;A2969,user_list!G:G,"&gt;="&amp;A2969)</f>
        <v>1.0793650793650793</v>
      </c>
      <c r="D2969">
        <f>SUMIFS(user_list!O:O,user_list!F:F,"&lt;="&amp;A2969,user_list!G:G,"&gt;="&amp;A2969,user_list!I:I,days!G2969)+SUMIFS(user_list!O:O,user_list!F:F,"&lt;="&amp;A2969,user_list!G:G,"&gt;="&amp;A2969,user_list!I:I,days!G2969-1)</f>
        <v>0.42836860670193999</v>
      </c>
      <c r="E2969">
        <f>COUNTIF(user_list!G:G,A2969)</f>
        <v>0</v>
      </c>
      <c r="F2969">
        <f t="shared" si="92"/>
        <v>2</v>
      </c>
      <c r="G2969">
        <f t="shared" si="93"/>
        <v>2023</v>
      </c>
    </row>
    <row r="2970" spans="1:7" x14ac:dyDescent="0.3">
      <c r="A2970" s="52">
        <v>44973</v>
      </c>
      <c r="B2970">
        <f>SUMIFS(user_list!O:O,user_list!F:F,"&lt;="&amp;A2970,user_list!G:G,"&gt;="&amp;A2970)</f>
        <v>1.2228130511463844</v>
      </c>
      <c r="C2970">
        <f>SUMIFS(user_list!P:P,user_list!F:F,"&lt;="&amp;A2970,user_list!G:G,"&gt;="&amp;A2970)</f>
        <v>3.0793650793650795</v>
      </c>
      <c r="D2970">
        <f>SUMIFS(user_list!O:O,user_list!F:F,"&lt;="&amp;A2970,user_list!G:G,"&gt;="&amp;A2970,user_list!I:I,days!G2970)+SUMIFS(user_list!O:O,user_list!F:F,"&lt;="&amp;A2970,user_list!G:G,"&gt;="&amp;A2970,user_list!I:I,days!G2970-1)</f>
        <v>1.2228130511463844</v>
      </c>
      <c r="E2970">
        <f>COUNTIF(user_list!G:G,A2970)</f>
        <v>1</v>
      </c>
      <c r="F2970">
        <f t="shared" si="92"/>
        <v>2</v>
      </c>
      <c r="G2970">
        <f t="shared" si="93"/>
        <v>2023</v>
      </c>
    </row>
    <row r="2971" spans="1:7" x14ac:dyDescent="0.3">
      <c r="A2971" s="52">
        <v>44974</v>
      </c>
      <c r="B2971">
        <f>SUMIFS(user_list!O:O,user_list!F:F,"&lt;="&amp;A2971,user_list!G:G,"&gt;="&amp;A2971)</f>
        <v>2.3737654320987653</v>
      </c>
      <c r="C2971">
        <f>SUMIFS(user_list!P:P,user_list!F:F,"&lt;="&amp;A2971,user_list!G:G,"&gt;="&amp;A2971)</f>
        <v>4.7222222222222223</v>
      </c>
      <c r="D2971">
        <f>SUMIFS(user_list!O:O,user_list!F:F,"&lt;="&amp;A2971,user_list!G:G,"&gt;="&amp;A2971,user_list!I:I,days!G2971)+SUMIFS(user_list!O:O,user_list!F:F,"&lt;="&amp;A2971,user_list!G:G,"&gt;="&amp;A2971,user_list!I:I,days!G2971-1)</f>
        <v>0.88209876543209875</v>
      </c>
      <c r="E2971">
        <f>COUNTIF(user_list!G:G,A2971)</f>
        <v>1</v>
      </c>
      <c r="F2971">
        <f t="shared" si="92"/>
        <v>2</v>
      </c>
      <c r="G2971">
        <f t="shared" si="93"/>
        <v>2023</v>
      </c>
    </row>
    <row r="2972" spans="1:7" x14ac:dyDescent="0.3">
      <c r="A2972" s="52">
        <v>44975</v>
      </c>
      <c r="B2972">
        <f>SUMIFS(user_list!O:O,user_list!F:F,"&lt;="&amp;A2972,user_list!G:G,"&gt;="&amp;A2972)</f>
        <v>2.4948765432098763</v>
      </c>
      <c r="C2972">
        <f>SUMIFS(user_list!P:P,user_list!F:F,"&lt;="&amp;A2972,user_list!G:G,"&gt;="&amp;A2972)</f>
        <v>6.2222222222222223</v>
      </c>
      <c r="D2972">
        <f>SUMIFS(user_list!O:O,user_list!F:F,"&lt;="&amp;A2972,user_list!G:G,"&gt;="&amp;A2972,user_list!I:I,days!G2972)+SUMIFS(user_list!O:O,user_list!F:F,"&lt;="&amp;A2972,user_list!G:G,"&gt;="&amp;A2972,user_list!I:I,days!G2972-1)</f>
        <v>1.6820987654320989</v>
      </c>
      <c r="E2972">
        <f>COUNTIF(user_list!G:G,A2972)</f>
        <v>2</v>
      </c>
      <c r="F2972">
        <f t="shared" si="92"/>
        <v>2</v>
      </c>
      <c r="G2972">
        <f t="shared" si="93"/>
        <v>2023</v>
      </c>
    </row>
    <row r="2973" spans="1:7" x14ac:dyDescent="0.3">
      <c r="A2973" s="52">
        <v>44976</v>
      </c>
      <c r="B2973">
        <f>SUMIFS(user_list!O:O,user_list!F:F,"&lt;="&amp;A2973,user_list!G:G,"&gt;="&amp;A2973)</f>
        <v>1.945061728395062</v>
      </c>
      <c r="C2973">
        <f>SUMIFS(user_list!P:P,user_list!F:F,"&lt;="&amp;A2973,user_list!G:G,"&gt;="&amp;A2973)</f>
        <v>4.3888888888888893</v>
      </c>
      <c r="D2973">
        <f>SUMIFS(user_list!O:O,user_list!F:F,"&lt;="&amp;A2973,user_list!G:G,"&gt;="&amp;A2973,user_list!I:I,days!G2973)+SUMIFS(user_list!O:O,user_list!F:F,"&lt;="&amp;A2973,user_list!G:G,"&gt;="&amp;A2973,user_list!I:I,days!G2973-1)</f>
        <v>1.945061728395062</v>
      </c>
      <c r="E2973">
        <f>COUNTIF(user_list!G:G,A2973)</f>
        <v>0</v>
      </c>
      <c r="F2973">
        <f t="shared" si="92"/>
        <v>2</v>
      </c>
      <c r="G2973">
        <f t="shared" si="93"/>
        <v>2023</v>
      </c>
    </row>
    <row r="2974" spans="1:7" x14ac:dyDescent="0.3">
      <c r="A2974" s="52">
        <v>44977</v>
      </c>
      <c r="B2974">
        <f>SUMIFS(user_list!O:O,user_list!F:F,"&lt;="&amp;A2974,user_list!G:G,"&gt;="&amp;A2974)</f>
        <v>3.7753395061728394</v>
      </c>
      <c r="C2974">
        <f>SUMIFS(user_list!P:P,user_list!F:F,"&lt;="&amp;A2974,user_list!G:G,"&gt;="&amp;A2974)</f>
        <v>5.3888888888888893</v>
      </c>
      <c r="D2974">
        <f>SUMIFS(user_list!O:O,user_list!F:F,"&lt;="&amp;A2974,user_list!G:G,"&gt;="&amp;A2974,user_list!I:I,days!G2974)+SUMIFS(user_list!O:O,user_list!F:F,"&lt;="&amp;A2974,user_list!G:G,"&gt;="&amp;A2974,user_list!I:I,days!G2974-1)</f>
        <v>1.945061728395062</v>
      </c>
      <c r="E2974">
        <f>COUNTIF(user_list!G:G,A2974)</f>
        <v>1</v>
      </c>
      <c r="F2974">
        <f t="shared" si="92"/>
        <v>2</v>
      </c>
      <c r="G2974">
        <f t="shared" si="93"/>
        <v>2023</v>
      </c>
    </row>
    <row r="2975" spans="1:7" x14ac:dyDescent="0.3">
      <c r="A2975" s="52">
        <v>44978</v>
      </c>
      <c r="B2975">
        <f>SUMIFS(user_list!O:O,user_list!F:F,"&lt;="&amp;A2975,user_list!G:G,"&gt;="&amp;A2975)</f>
        <v>2.3478395061728397</v>
      </c>
      <c r="C2975">
        <f>SUMIFS(user_list!P:P,user_list!F:F,"&lt;="&amp;A2975,user_list!G:G,"&gt;="&amp;A2975)</f>
        <v>5.3888888888888893</v>
      </c>
      <c r="D2975">
        <f>SUMIFS(user_list!O:O,user_list!F:F,"&lt;="&amp;A2975,user_list!G:G,"&gt;="&amp;A2975,user_list!I:I,days!G2975)+SUMIFS(user_list!O:O,user_list!F:F,"&lt;="&amp;A2975,user_list!G:G,"&gt;="&amp;A2975,user_list!I:I,days!G2975-1)</f>
        <v>2.3478395061728397</v>
      </c>
      <c r="E2975">
        <f>COUNTIF(user_list!G:G,A2975)</f>
        <v>2</v>
      </c>
      <c r="F2975">
        <f t="shared" si="92"/>
        <v>2</v>
      </c>
      <c r="G2975">
        <f t="shared" si="93"/>
        <v>2023</v>
      </c>
    </row>
    <row r="2976" spans="1:7" x14ac:dyDescent="0.3">
      <c r="A2976" s="52">
        <v>44979</v>
      </c>
      <c r="B2976">
        <f>SUMIFS(user_list!O:O,user_list!F:F,"&lt;="&amp;A2976,user_list!G:G,"&gt;="&amp;A2976)</f>
        <v>0.7533950617283951</v>
      </c>
      <c r="C2976">
        <f>SUMIFS(user_list!P:P,user_list!F:F,"&lt;="&amp;A2976,user_list!G:G,"&gt;="&amp;A2976)</f>
        <v>1.8888888888888888</v>
      </c>
      <c r="D2976">
        <f>SUMIFS(user_list!O:O,user_list!F:F,"&lt;="&amp;A2976,user_list!G:G,"&gt;="&amp;A2976,user_list!I:I,days!G2976)+SUMIFS(user_list!O:O,user_list!F:F,"&lt;="&amp;A2976,user_list!G:G,"&gt;="&amp;A2976,user_list!I:I,days!G2976-1)</f>
        <v>0.7533950617283951</v>
      </c>
      <c r="E2976">
        <f>COUNTIF(user_list!G:G,A2976)</f>
        <v>0</v>
      </c>
      <c r="F2976">
        <f t="shared" si="92"/>
        <v>2</v>
      </c>
      <c r="G2976">
        <f t="shared" si="93"/>
        <v>2023</v>
      </c>
    </row>
    <row r="2977" spans="1:7" x14ac:dyDescent="0.3">
      <c r="A2977" s="52">
        <v>44980</v>
      </c>
      <c r="B2977">
        <f>SUMIFS(user_list!O:O,user_list!F:F,"&lt;="&amp;A2977,user_list!G:G,"&gt;="&amp;A2977)</f>
        <v>2.403395061728395</v>
      </c>
      <c r="C2977">
        <f>SUMIFS(user_list!P:P,user_list!F:F,"&lt;="&amp;A2977,user_list!G:G,"&gt;="&amp;A2977)</f>
        <v>2.8888888888888888</v>
      </c>
      <c r="D2977">
        <f>SUMIFS(user_list!O:O,user_list!F:F,"&lt;="&amp;A2977,user_list!G:G,"&gt;="&amp;A2977,user_list!I:I,days!G2977)+SUMIFS(user_list!O:O,user_list!F:F,"&lt;="&amp;A2977,user_list!G:G,"&gt;="&amp;A2977,user_list!I:I,days!G2977-1)</f>
        <v>0.7533950617283951</v>
      </c>
      <c r="E2977">
        <f>COUNTIF(user_list!G:G,A2977)</f>
        <v>1</v>
      </c>
      <c r="F2977">
        <f t="shared" si="92"/>
        <v>2</v>
      </c>
      <c r="G2977">
        <f t="shared" si="93"/>
        <v>2023</v>
      </c>
    </row>
    <row r="2978" spans="1:7" x14ac:dyDescent="0.3">
      <c r="A2978" s="52">
        <v>44981</v>
      </c>
      <c r="B2978">
        <f>SUMIFS(user_list!O:O,user_list!F:F,"&lt;="&amp;A2978,user_list!G:G,"&gt;="&amp;A2978)</f>
        <v>0.7533950617283951</v>
      </c>
      <c r="C2978">
        <f>SUMIFS(user_list!P:P,user_list!F:F,"&lt;="&amp;A2978,user_list!G:G,"&gt;="&amp;A2978)</f>
        <v>1.8888888888888888</v>
      </c>
      <c r="D2978">
        <f>SUMIFS(user_list!O:O,user_list!F:F,"&lt;="&amp;A2978,user_list!G:G,"&gt;="&amp;A2978,user_list!I:I,days!G2978)+SUMIFS(user_list!O:O,user_list!F:F,"&lt;="&amp;A2978,user_list!G:G,"&gt;="&amp;A2978,user_list!I:I,days!G2978-1)</f>
        <v>0.7533950617283951</v>
      </c>
      <c r="E2978">
        <f>COUNTIF(user_list!G:G,A2978)</f>
        <v>0</v>
      </c>
      <c r="F2978">
        <f t="shared" si="92"/>
        <v>2</v>
      </c>
      <c r="G2978">
        <f t="shared" si="93"/>
        <v>2023</v>
      </c>
    </row>
    <row r="2979" spans="1:7" x14ac:dyDescent="0.3">
      <c r="A2979" s="52">
        <v>44982</v>
      </c>
      <c r="B2979">
        <f>SUMIFS(user_list!O:O,user_list!F:F,"&lt;="&amp;A2979,user_list!G:G,"&gt;="&amp;A2979)</f>
        <v>0.7533950617283951</v>
      </c>
      <c r="C2979">
        <f>SUMIFS(user_list!P:P,user_list!F:F,"&lt;="&amp;A2979,user_list!G:G,"&gt;="&amp;A2979)</f>
        <v>1.8888888888888888</v>
      </c>
      <c r="D2979">
        <f>SUMIFS(user_list!O:O,user_list!F:F,"&lt;="&amp;A2979,user_list!G:G,"&gt;="&amp;A2979,user_list!I:I,days!G2979)+SUMIFS(user_list!O:O,user_list!F:F,"&lt;="&amp;A2979,user_list!G:G,"&gt;="&amp;A2979,user_list!I:I,days!G2979-1)</f>
        <v>0.7533950617283951</v>
      </c>
      <c r="E2979">
        <f>COUNTIF(user_list!G:G,A2979)</f>
        <v>0</v>
      </c>
      <c r="F2979">
        <f t="shared" si="92"/>
        <v>2</v>
      </c>
      <c r="G2979">
        <f t="shared" si="93"/>
        <v>2023</v>
      </c>
    </row>
    <row r="2980" spans="1:7" x14ac:dyDescent="0.3">
      <c r="A2980" s="52">
        <v>44983</v>
      </c>
      <c r="B2980">
        <f>SUMIFS(user_list!O:O,user_list!F:F,"&lt;="&amp;A2980,user_list!G:G,"&gt;="&amp;A2980)</f>
        <v>0.7533950617283951</v>
      </c>
      <c r="C2980">
        <f>SUMIFS(user_list!P:P,user_list!F:F,"&lt;="&amp;A2980,user_list!G:G,"&gt;="&amp;A2980)</f>
        <v>1.8888888888888888</v>
      </c>
      <c r="D2980">
        <f>SUMIFS(user_list!O:O,user_list!F:F,"&lt;="&amp;A2980,user_list!G:G,"&gt;="&amp;A2980,user_list!I:I,days!G2980)+SUMIFS(user_list!O:O,user_list!F:F,"&lt;="&amp;A2980,user_list!G:G,"&gt;="&amp;A2980,user_list!I:I,days!G2980-1)</f>
        <v>0.7533950617283951</v>
      </c>
      <c r="E2980">
        <f>COUNTIF(user_list!G:G,A2980)</f>
        <v>0</v>
      </c>
      <c r="F2980">
        <f t="shared" si="92"/>
        <v>2</v>
      </c>
      <c r="G2980">
        <f t="shared" si="93"/>
        <v>2023</v>
      </c>
    </row>
    <row r="2981" spans="1:7" x14ac:dyDescent="0.3">
      <c r="A2981" s="52">
        <v>44984</v>
      </c>
      <c r="B2981">
        <f>SUMIFS(user_list!O:O,user_list!F:F,"&lt;="&amp;A2981,user_list!G:G,"&gt;="&amp;A2981)</f>
        <v>0.7533950617283951</v>
      </c>
      <c r="C2981">
        <f>SUMIFS(user_list!P:P,user_list!F:F,"&lt;="&amp;A2981,user_list!G:G,"&gt;="&amp;A2981)</f>
        <v>1.8888888888888888</v>
      </c>
      <c r="D2981">
        <f>SUMIFS(user_list!O:O,user_list!F:F,"&lt;="&amp;A2981,user_list!G:G,"&gt;="&amp;A2981,user_list!I:I,days!G2981)+SUMIFS(user_list!O:O,user_list!F:F,"&lt;="&amp;A2981,user_list!G:G,"&gt;="&amp;A2981,user_list!I:I,days!G2981-1)</f>
        <v>0.7533950617283951</v>
      </c>
      <c r="E2981">
        <f>COUNTIF(user_list!G:G,A2981)</f>
        <v>0</v>
      </c>
      <c r="F2981">
        <f t="shared" si="92"/>
        <v>2</v>
      </c>
      <c r="G2981">
        <f t="shared" si="93"/>
        <v>2023</v>
      </c>
    </row>
    <row r="2982" spans="1:7" x14ac:dyDescent="0.3">
      <c r="A2982" s="52">
        <v>44985</v>
      </c>
      <c r="B2982">
        <f>SUMIFS(user_list!O:O,user_list!F:F,"&lt;="&amp;A2982,user_list!G:G,"&gt;="&amp;A2982)</f>
        <v>0.7533950617283951</v>
      </c>
      <c r="C2982">
        <f>SUMIFS(user_list!P:P,user_list!F:F,"&lt;="&amp;A2982,user_list!G:G,"&gt;="&amp;A2982)</f>
        <v>1.8888888888888888</v>
      </c>
      <c r="D2982">
        <f>SUMIFS(user_list!O:O,user_list!F:F,"&lt;="&amp;A2982,user_list!G:G,"&gt;="&amp;A2982,user_list!I:I,days!G2982)+SUMIFS(user_list!O:O,user_list!F:F,"&lt;="&amp;A2982,user_list!G:G,"&gt;="&amp;A2982,user_list!I:I,days!G2982-1)</f>
        <v>0.7533950617283951</v>
      </c>
      <c r="E2982">
        <f>COUNTIF(user_list!G:G,A2982)</f>
        <v>0</v>
      </c>
      <c r="F2982">
        <f t="shared" si="92"/>
        <v>2</v>
      </c>
      <c r="G2982">
        <f t="shared" si="93"/>
        <v>2023</v>
      </c>
    </row>
    <row r="2983" spans="1:7" x14ac:dyDescent="0.3">
      <c r="A2983" s="52">
        <v>44986</v>
      </c>
      <c r="B2983">
        <f>SUMIFS(user_list!O:O,user_list!F:F,"&lt;="&amp;A2983,user_list!G:G,"&gt;="&amp;A2983)</f>
        <v>0.7533950617283951</v>
      </c>
      <c r="C2983">
        <f>SUMIFS(user_list!P:P,user_list!F:F,"&lt;="&amp;A2983,user_list!G:G,"&gt;="&amp;A2983)</f>
        <v>1.8888888888888888</v>
      </c>
      <c r="D2983">
        <f>SUMIFS(user_list!O:O,user_list!F:F,"&lt;="&amp;A2983,user_list!G:G,"&gt;="&amp;A2983,user_list!I:I,days!G2983)+SUMIFS(user_list!O:O,user_list!F:F,"&lt;="&amp;A2983,user_list!G:G,"&gt;="&amp;A2983,user_list!I:I,days!G2983-1)</f>
        <v>0.7533950617283951</v>
      </c>
      <c r="E2983">
        <f>COUNTIF(user_list!G:G,A2983)</f>
        <v>0</v>
      </c>
      <c r="F2983">
        <f t="shared" si="92"/>
        <v>3</v>
      </c>
      <c r="G2983">
        <f t="shared" si="93"/>
        <v>2023</v>
      </c>
    </row>
    <row r="2984" spans="1:7" x14ac:dyDescent="0.3">
      <c r="A2984" s="52">
        <v>44987</v>
      </c>
      <c r="B2984">
        <f>SUMIFS(user_list!O:O,user_list!F:F,"&lt;="&amp;A2984,user_list!G:G,"&gt;="&amp;A2984)</f>
        <v>0.7533950617283951</v>
      </c>
      <c r="C2984">
        <f>SUMIFS(user_list!P:P,user_list!F:F,"&lt;="&amp;A2984,user_list!G:G,"&gt;="&amp;A2984)</f>
        <v>1.8888888888888888</v>
      </c>
      <c r="D2984">
        <f>SUMIFS(user_list!O:O,user_list!F:F,"&lt;="&amp;A2984,user_list!G:G,"&gt;="&amp;A2984,user_list!I:I,days!G2984)+SUMIFS(user_list!O:O,user_list!F:F,"&lt;="&amp;A2984,user_list!G:G,"&gt;="&amp;A2984,user_list!I:I,days!G2984-1)</f>
        <v>0.7533950617283951</v>
      </c>
      <c r="E2984">
        <f>COUNTIF(user_list!G:G,A2984)</f>
        <v>0</v>
      </c>
      <c r="F2984">
        <f t="shared" si="92"/>
        <v>3</v>
      </c>
      <c r="G2984">
        <f t="shared" si="93"/>
        <v>2023</v>
      </c>
    </row>
    <row r="2985" spans="1:7" x14ac:dyDescent="0.3">
      <c r="A2985" s="52">
        <v>44988</v>
      </c>
      <c r="B2985">
        <f>SUMIFS(user_list!O:O,user_list!F:F,"&lt;="&amp;A2985,user_list!G:G,"&gt;="&amp;A2985)</f>
        <v>0.7533950617283951</v>
      </c>
      <c r="C2985">
        <f>SUMIFS(user_list!P:P,user_list!F:F,"&lt;="&amp;A2985,user_list!G:G,"&gt;="&amp;A2985)</f>
        <v>1.8888888888888888</v>
      </c>
      <c r="D2985">
        <f>SUMIFS(user_list!O:O,user_list!F:F,"&lt;="&amp;A2985,user_list!G:G,"&gt;="&amp;A2985,user_list!I:I,days!G2985)+SUMIFS(user_list!O:O,user_list!F:F,"&lt;="&amp;A2985,user_list!G:G,"&gt;="&amp;A2985,user_list!I:I,days!G2985-1)</f>
        <v>0.7533950617283951</v>
      </c>
      <c r="E2985">
        <f>COUNTIF(user_list!G:G,A2985)</f>
        <v>0</v>
      </c>
      <c r="F2985">
        <f t="shared" si="92"/>
        <v>3</v>
      </c>
      <c r="G2985">
        <f t="shared" si="93"/>
        <v>2023</v>
      </c>
    </row>
    <row r="2986" spans="1:7" x14ac:dyDescent="0.3">
      <c r="A2986" s="52">
        <v>44989</v>
      </c>
      <c r="B2986">
        <f>SUMIFS(user_list!O:O,user_list!F:F,"&lt;="&amp;A2986,user_list!G:G,"&gt;="&amp;A2986)</f>
        <v>0.96728395061728401</v>
      </c>
      <c r="C2986">
        <f>SUMIFS(user_list!P:P,user_list!F:F,"&lt;="&amp;A2986,user_list!G:G,"&gt;="&amp;A2986)</f>
        <v>2.3288888888888888</v>
      </c>
      <c r="D2986">
        <f>SUMIFS(user_list!O:O,user_list!F:F,"&lt;="&amp;A2986,user_list!G:G,"&gt;="&amp;A2986,user_list!I:I,days!G2986)+SUMIFS(user_list!O:O,user_list!F:F,"&lt;="&amp;A2986,user_list!G:G,"&gt;="&amp;A2986,user_list!I:I,days!G2986-1)</f>
        <v>0.96728395061728401</v>
      </c>
      <c r="E2986">
        <f>COUNTIF(user_list!G:G,A2986)</f>
        <v>1</v>
      </c>
      <c r="F2986">
        <f t="shared" si="92"/>
        <v>3</v>
      </c>
      <c r="G2986">
        <f t="shared" si="93"/>
        <v>2023</v>
      </c>
    </row>
    <row r="2987" spans="1:7" x14ac:dyDescent="0.3">
      <c r="A2987" s="52">
        <v>44990</v>
      </c>
      <c r="B2987">
        <f>SUMIFS(user_list!O:O,user_list!F:F,"&lt;="&amp;A2987,user_list!G:G,"&gt;="&amp;A2987)</f>
        <v>1.4086728395061729</v>
      </c>
      <c r="C2987">
        <f>SUMIFS(user_list!P:P,user_list!F:F,"&lt;="&amp;A2987,user_list!G:G,"&gt;="&amp;A2987)</f>
        <v>16.328888888888891</v>
      </c>
      <c r="D2987">
        <f>SUMIFS(user_list!O:O,user_list!F:F,"&lt;="&amp;A2987,user_list!G:G,"&gt;="&amp;A2987,user_list!I:I,days!G2987)+SUMIFS(user_list!O:O,user_list!F:F,"&lt;="&amp;A2987,user_list!G:G,"&gt;="&amp;A2987,user_list!I:I,days!G2987-1)</f>
        <v>0.56450617283950622</v>
      </c>
      <c r="E2987">
        <f>COUNTIF(user_list!G:G,A2987)</f>
        <v>15</v>
      </c>
      <c r="F2987">
        <f t="shared" si="92"/>
        <v>3</v>
      </c>
      <c r="G2987">
        <f t="shared" si="93"/>
        <v>2023</v>
      </c>
    </row>
    <row r="2988" spans="1:7" x14ac:dyDescent="0.3">
      <c r="A2988" s="52">
        <v>44991</v>
      </c>
      <c r="B2988">
        <f>SUMIFS(user_list!O:O,user_list!F:F,"&lt;="&amp;A2988,user_list!G:G,"&gt;="&amp;A2988)</f>
        <v>1.3386728395061729</v>
      </c>
      <c r="C2988">
        <f>SUMIFS(user_list!P:P,user_list!F:F,"&lt;="&amp;A2988,user_list!G:G,"&gt;="&amp;A2988)</f>
        <v>13.328888888888889</v>
      </c>
      <c r="D2988">
        <f>SUMIFS(user_list!O:O,user_list!F:F,"&lt;="&amp;A2988,user_list!G:G,"&gt;="&amp;A2988,user_list!I:I,days!G2988)+SUMIFS(user_list!O:O,user_list!F:F,"&lt;="&amp;A2988,user_list!G:G,"&gt;="&amp;A2988,user_list!I:I,days!G2988-1)</f>
        <v>0.56450617283950622</v>
      </c>
      <c r="E2988">
        <f>COUNTIF(user_list!G:G,A2988)</f>
        <v>11</v>
      </c>
      <c r="F2988">
        <f t="shared" si="92"/>
        <v>3</v>
      </c>
      <c r="G2988">
        <f t="shared" si="93"/>
        <v>2023</v>
      </c>
    </row>
    <row r="2989" spans="1:7" x14ac:dyDescent="0.3">
      <c r="A2989" s="52">
        <v>44992</v>
      </c>
      <c r="B2989">
        <f>SUMIFS(user_list!O:O,user_list!F:F,"&lt;="&amp;A2989,user_list!G:G,"&gt;="&amp;A2989)</f>
        <v>0.56450617283950622</v>
      </c>
      <c r="C2989">
        <f>SUMIFS(user_list!P:P,user_list!F:F,"&lt;="&amp;A2989,user_list!G:G,"&gt;="&amp;A2989)</f>
        <v>1.3288888888888888</v>
      </c>
      <c r="D2989">
        <f>SUMIFS(user_list!O:O,user_list!F:F,"&lt;="&amp;A2989,user_list!G:G,"&gt;="&amp;A2989,user_list!I:I,days!G2989)+SUMIFS(user_list!O:O,user_list!F:F,"&lt;="&amp;A2989,user_list!G:G,"&gt;="&amp;A2989,user_list!I:I,days!G2989-1)</f>
        <v>0.56450617283950622</v>
      </c>
      <c r="E2989">
        <f>COUNTIF(user_list!G:G,A2989)</f>
        <v>0</v>
      </c>
      <c r="F2989">
        <f t="shared" si="92"/>
        <v>3</v>
      </c>
      <c r="G2989">
        <f t="shared" si="93"/>
        <v>2023</v>
      </c>
    </row>
    <row r="2990" spans="1:7" x14ac:dyDescent="0.3">
      <c r="A2990" s="52">
        <v>44993</v>
      </c>
      <c r="B2990">
        <f>SUMIFS(user_list!O:O,user_list!F:F,"&lt;="&amp;A2990,user_list!G:G,"&gt;="&amp;A2990)</f>
        <v>0.56450617283950622</v>
      </c>
      <c r="C2990">
        <f>SUMIFS(user_list!P:P,user_list!F:F,"&lt;="&amp;A2990,user_list!G:G,"&gt;="&amp;A2990)</f>
        <v>1.3288888888888888</v>
      </c>
      <c r="D2990">
        <f>SUMIFS(user_list!O:O,user_list!F:F,"&lt;="&amp;A2990,user_list!G:G,"&gt;="&amp;A2990,user_list!I:I,days!G2990)+SUMIFS(user_list!O:O,user_list!F:F,"&lt;="&amp;A2990,user_list!G:G,"&gt;="&amp;A2990,user_list!I:I,days!G2990-1)</f>
        <v>0.56450617283950622</v>
      </c>
      <c r="E2990">
        <f>COUNTIF(user_list!G:G,A2990)</f>
        <v>1</v>
      </c>
      <c r="F2990">
        <f t="shared" si="92"/>
        <v>3</v>
      </c>
      <c r="G2990">
        <f t="shared" si="93"/>
        <v>2023</v>
      </c>
    </row>
    <row r="2991" spans="1:7" x14ac:dyDescent="0.3">
      <c r="A2991" s="52">
        <v>44994</v>
      </c>
      <c r="B2991">
        <f>SUMIFS(user_list!O:O,user_list!F:F,"&lt;="&amp;A2991,user_list!G:G,"&gt;="&amp;A2991)</f>
        <v>0.30154320987654326</v>
      </c>
      <c r="C2991">
        <f>SUMIFS(user_list!P:P,user_list!F:F,"&lt;="&amp;A2991,user_list!G:G,"&gt;="&amp;A2991)</f>
        <v>0.66222222222222227</v>
      </c>
      <c r="D2991">
        <f>SUMIFS(user_list!O:O,user_list!F:F,"&lt;="&amp;A2991,user_list!G:G,"&gt;="&amp;A2991,user_list!I:I,days!G2991)+SUMIFS(user_list!O:O,user_list!F:F,"&lt;="&amp;A2991,user_list!G:G,"&gt;="&amp;A2991,user_list!I:I,days!G2991-1)</f>
        <v>0.30154320987654326</v>
      </c>
      <c r="E2991">
        <f>COUNTIF(user_list!G:G,A2991)</f>
        <v>0</v>
      </c>
      <c r="F2991">
        <f t="shared" si="92"/>
        <v>3</v>
      </c>
      <c r="G2991">
        <f t="shared" si="93"/>
        <v>2023</v>
      </c>
    </row>
    <row r="2992" spans="1:7" x14ac:dyDescent="0.3">
      <c r="A2992" s="52">
        <v>44995</v>
      </c>
      <c r="B2992">
        <f>SUMIFS(user_list!O:O,user_list!F:F,"&lt;="&amp;A2992,user_list!G:G,"&gt;="&amp;A2992)</f>
        <v>0.31134713144517068</v>
      </c>
      <c r="C2992">
        <f>SUMIFS(user_list!P:P,user_list!F:F,"&lt;="&amp;A2992,user_list!G:G,"&gt;="&amp;A2992)</f>
        <v>0.89751633986928092</v>
      </c>
      <c r="D2992">
        <f>SUMIFS(user_list!O:O,user_list!F:F,"&lt;="&amp;A2992,user_list!G:G,"&gt;="&amp;A2992,user_list!I:I,days!G2992)+SUMIFS(user_list!O:O,user_list!F:F,"&lt;="&amp;A2992,user_list!G:G,"&gt;="&amp;A2992,user_list!I:I,days!G2992-1)</f>
        <v>0.31134713144517068</v>
      </c>
      <c r="E2992">
        <f>COUNTIF(user_list!G:G,A2992)</f>
        <v>0</v>
      </c>
      <c r="F2992">
        <f t="shared" si="92"/>
        <v>3</v>
      </c>
      <c r="G2992">
        <f t="shared" si="93"/>
        <v>2023</v>
      </c>
    </row>
    <row r="2993" spans="1:7" x14ac:dyDescent="0.3">
      <c r="A2993" s="52">
        <v>44996</v>
      </c>
      <c r="B2993">
        <f>SUMIFS(user_list!O:O,user_list!F:F,"&lt;="&amp;A2993,user_list!G:G,"&gt;="&amp;A2993)</f>
        <v>0.31134713144517068</v>
      </c>
      <c r="C2993">
        <f>SUMIFS(user_list!P:P,user_list!F:F,"&lt;="&amp;A2993,user_list!G:G,"&gt;="&amp;A2993)</f>
        <v>0.89751633986928092</v>
      </c>
      <c r="D2993">
        <f>SUMIFS(user_list!O:O,user_list!F:F,"&lt;="&amp;A2993,user_list!G:G,"&gt;="&amp;A2993,user_list!I:I,days!G2993)+SUMIFS(user_list!O:O,user_list!F:F,"&lt;="&amp;A2993,user_list!G:G,"&gt;="&amp;A2993,user_list!I:I,days!G2993-1)</f>
        <v>0.31134713144517068</v>
      </c>
      <c r="E2993">
        <f>COUNTIF(user_list!G:G,A2993)</f>
        <v>0</v>
      </c>
      <c r="F2993">
        <f t="shared" si="92"/>
        <v>3</v>
      </c>
      <c r="G2993">
        <f t="shared" si="93"/>
        <v>2023</v>
      </c>
    </row>
    <row r="2994" spans="1:7" x14ac:dyDescent="0.3">
      <c r="A2994" s="52">
        <v>44997</v>
      </c>
      <c r="B2994">
        <f>SUMIFS(user_list!O:O,user_list!F:F,"&lt;="&amp;A2994,user_list!G:G,"&gt;="&amp;A2994)</f>
        <v>0.51714423289444611</v>
      </c>
      <c r="C2994">
        <f>SUMIFS(user_list!P:P,user_list!F:F,"&lt;="&amp;A2994,user_list!G:G,"&gt;="&amp;A2994)</f>
        <v>1.4192554703040636</v>
      </c>
      <c r="D2994">
        <f>SUMIFS(user_list!O:O,user_list!F:F,"&lt;="&amp;A2994,user_list!G:G,"&gt;="&amp;A2994,user_list!I:I,days!G2994)+SUMIFS(user_list!O:O,user_list!F:F,"&lt;="&amp;A2994,user_list!G:G,"&gt;="&amp;A2994,user_list!I:I,days!G2994-1)</f>
        <v>0.51714423289444611</v>
      </c>
      <c r="E2994">
        <f>COUNTIF(user_list!G:G,A2994)</f>
        <v>0</v>
      </c>
      <c r="F2994">
        <f t="shared" si="92"/>
        <v>3</v>
      </c>
      <c r="G2994">
        <f t="shared" si="93"/>
        <v>2023</v>
      </c>
    </row>
    <row r="2995" spans="1:7" x14ac:dyDescent="0.3">
      <c r="A2995" s="52">
        <v>44998</v>
      </c>
      <c r="B2995">
        <f>SUMIFS(user_list!O:O,user_list!F:F,"&lt;="&amp;A2995,user_list!G:G,"&gt;="&amp;A2995)</f>
        <v>0.51714423289444611</v>
      </c>
      <c r="C2995">
        <f>SUMIFS(user_list!P:P,user_list!F:F,"&lt;="&amp;A2995,user_list!G:G,"&gt;="&amp;A2995)</f>
        <v>1.4192554703040636</v>
      </c>
      <c r="D2995">
        <f>SUMIFS(user_list!O:O,user_list!F:F,"&lt;="&amp;A2995,user_list!G:G,"&gt;="&amp;A2995,user_list!I:I,days!G2995)+SUMIFS(user_list!O:O,user_list!F:F,"&lt;="&amp;A2995,user_list!G:G,"&gt;="&amp;A2995,user_list!I:I,days!G2995-1)</f>
        <v>0.51714423289444611</v>
      </c>
      <c r="E2995">
        <f>COUNTIF(user_list!G:G,A2995)</f>
        <v>0</v>
      </c>
      <c r="F2995">
        <f t="shared" si="92"/>
        <v>3</v>
      </c>
      <c r="G2995">
        <f t="shared" si="93"/>
        <v>2023</v>
      </c>
    </row>
    <row r="2996" spans="1:7" x14ac:dyDescent="0.3">
      <c r="A2996" s="52">
        <v>44999</v>
      </c>
      <c r="B2996">
        <f>SUMIFS(user_list!O:O,user_list!F:F,"&lt;="&amp;A2996,user_list!G:G,"&gt;="&amp;A2996)</f>
        <v>0.51714423289444611</v>
      </c>
      <c r="C2996">
        <f>SUMIFS(user_list!P:P,user_list!F:F,"&lt;="&amp;A2996,user_list!G:G,"&gt;="&amp;A2996)</f>
        <v>1.4192554703040636</v>
      </c>
      <c r="D2996">
        <f>SUMIFS(user_list!O:O,user_list!F:F,"&lt;="&amp;A2996,user_list!G:G,"&gt;="&amp;A2996,user_list!I:I,days!G2996)+SUMIFS(user_list!O:O,user_list!F:F,"&lt;="&amp;A2996,user_list!G:G,"&gt;="&amp;A2996,user_list!I:I,days!G2996-1)</f>
        <v>0.51714423289444611</v>
      </c>
      <c r="E2996">
        <f>COUNTIF(user_list!G:G,A2996)</f>
        <v>0</v>
      </c>
      <c r="F2996">
        <f t="shared" si="92"/>
        <v>3</v>
      </c>
      <c r="G2996">
        <f t="shared" si="93"/>
        <v>2023</v>
      </c>
    </row>
    <row r="2997" spans="1:7" x14ac:dyDescent="0.3">
      <c r="A2997" s="52">
        <v>45000</v>
      </c>
      <c r="B2997">
        <f>SUMIFS(user_list!O:O,user_list!F:F,"&lt;="&amp;A2997,user_list!G:G,"&gt;="&amp;A2997)</f>
        <v>1.3063750021252152</v>
      </c>
      <c r="C2997">
        <f>SUMIFS(user_list!P:P,user_list!F:F,"&lt;="&amp;A2997,user_list!G:G,"&gt;="&amp;A2997)</f>
        <v>5.3423323933809872</v>
      </c>
      <c r="D2997">
        <f>SUMIFS(user_list!O:O,user_list!F:F,"&lt;="&amp;A2997,user_list!G:G,"&gt;="&amp;A2997,user_list!I:I,days!G2997)+SUMIFS(user_list!O:O,user_list!F:F,"&lt;="&amp;A2997,user_list!G:G,"&gt;="&amp;A2997,user_list!I:I,days!G2997-1)</f>
        <v>0.88304166879188206</v>
      </c>
      <c r="E2997">
        <f>COUNTIF(user_list!G:G,A2997)</f>
        <v>2</v>
      </c>
      <c r="F2997">
        <f t="shared" si="92"/>
        <v>3</v>
      </c>
      <c r="G2997">
        <f t="shared" si="93"/>
        <v>2023</v>
      </c>
    </row>
    <row r="2998" spans="1:7" x14ac:dyDescent="0.3">
      <c r="A2998" s="52">
        <v>45001</v>
      </c>
      <c r="B2998">
        <f>SUMIFS(user_list!O:O,user_list!F:F,"&lt;="&amp;A2998,user_list!G:G,"&gt;="&amp;A2998)</f>
        <v>0.88304166879188206</v>
      </c>
      <c r="C2998">
        <f>SUMIFS(user_list!P:P,user_list!F:F,"&lt;="&amp;A2998,user_list!G:G,"&gt;="&amp;A2998)</f>
        <v>2.3423323933809868</v>
      </c>
      <c r="D2998">
        <f>SUMIFS(user_list!O:O,user_list!F:F,"&lt;="&amp;A2998,user_list!G:G,"&gt;="&amp;A2998,user_list!I:I,days!G2998)+SUMIFS(user_list!O:O,user_list!F:F,"&lt;="&amp;A2998,user_list!G:G,"&gt;="&amp;A2998,user_list!I:I,days!G2998-1)</f>
        <v>0.88304166879188206</v>
      </c>
      <c r="E2998">
        <f>COUNTIF(user_list!G:G,A2998)</f>
        <v>0</v>
      </c>
      <c r="F2998">
        <f t="shared" si="92"/>
        <v>3</v>
      </c>
      <c r="G2998">
        <f t="shared" si="93"/>
        <v>2023</v>
      </c>
    </row>
    <row r="2999" spans="1:7" x14ac:dyDescent="0.3">
      <c r="A2999" s="52">
        <v>45002</v>
      </c>
      <c r="B2999">
        <f>SUMIFS(user_list!O:O,user_list!F:F,"&lt;="&amp;A2999,user_list!G:G,"&gt;="&amp;A2999)</f>
        <v>0.88304166879188206</v>
      </c>
      <c r="C2999">
        <f>SUMIFS(user_list!P:P,user_list!F:F,"&lt;="&amp;A2999,user_list!G:G,"&gt;="&amp;A2999)</f>
        <v>2.3423323933809868</v>
      </c>
      <c r="D2999">
        <f>SUMIFS(user_list!O:O,user_list!F:F,"&lt;="&amp;A2999,user_list!G:G,"&gt;="&amp;A2999,user_list!I:I,days!G2999)+SUMIFS(user_list!O:O,user_list!F:F,"&lt;="&amp;A2999,user_list!G:G,"&gt;="&amp;A2999,user_list!I:I,days!G2999-1)</f>
        <v>0.88304166879188206</v>
      </c>
      <c r="E2999">
        <f>COUNTIF(user_list!G:G,A2999)</f>
        <v>0</v>
      </c>
      <c r="F2999">
        <f t="shared" si="92"/>
        <v>3</v>
      </c>
      <c r="G2999">
        <f t="shared" si="93"/>
        <v>2023</v>
      </c>
    </row>
    <row r="3000" spans="1:7" x14ac:dyDescent="0.3">
      <c r="A3000" s="52">
        <v>45003</v>
      </c>
      <c r="B3000">
        <f>SUMIFS(user_list!O:O,user_list!F:F,"&lt;="&amp;A3000,user_list!G:G,"&gt;="&amp;A3000)</f>
        <v>0.88304166879188206</v>
      </c>
      <c r="C3000">
        <f>SUMIFS(user_list!P:P,user_list!F:F,"&lt;="&amp;A3000,user_list!G:G,"&gt;="&amp;A3000)</f>
        <v>2.3423323933809868</v>
      </c>
      <c r="D3000">
        <f>SUMIFS(user_list!O:O,user_list!F:F,"&lt;="&amp;A3000,user_list!G:G,"&gt;="&amp;A3000,user_list!I:I,days!G3000)+SUMIFS(user_list!O:O,user_list!F:F,"&lt;="&amp;A3000,user_list!G:G,"&gt;="&amp;A3000,user_list!I:I,days!G3000-1)</f>
        <v>0.88304166879188206</v>
      </c>
      <c r="E3000">
        <f>COUNTIF(user_list!G:G,A3000)</f>
        <v>0</v>
      </c>
      <c r="F3000">
        <f t="shared" si="92"/>
        <v>3</v>
      </c>
      <c r="G3000">
        <f t="shared" si="93"/>
        <v>2023</v>
      </c>
    </row>
    <row r="3001" spans="1:7" x14ac:dyDescent="0.3">
      <c r="A3001" s="52">
        <v>45004</v>
      </c>
      <c r="B3001">
        <f>SUMIFS(user_list!O:O,user_list!F:F,"&lt;="&amp;A3001,user_list!G:G,"&gt;="&amp;A3001)</f>
        <v>0.88304166879188206</v>
      </c>
      <c r="C3001">
        <f>SUMIFS(user_list!P:P,user_list!F:F,"&lt;="&amp;A3001,user_list!G:G,"&gt;="&amp;A3001)</f>
        <v>2.3423323933809868</v>
      </c>
      <c r="D3001">
        <f>SUMIFS(user_list!O:O,user_list!F:F,"&lt;="&amp;A3001,user_list!G:G,"&gt;="&amp;A3001,user_list!I:I,days!G3001)+SUMIFS(user_list!O:O,user_list!F:F,"&lt;="&amp;A3001,user_list!G:G,"&gt;="&amp;A3001,user_list!I:I,days!G3001-1)</f>
        <v>0.88304166879188206</v>
      </c>
      <c r="E3001">
        <f>COUNTIF(user_list!G:G,A3001)</f>
        <v>1</v>
      </c>
      <c r="F3001">
        <f t="shared" si="92"/>
        <v>3</v>
      </c>
      <c r="G3001">
        <f t="shared" si="93"/>
        <v>2023</v>
      </c>
    </row>
    <row r="3002" spans="1:7" x14ac:dyDescent="0.3">
      <c r="A3002" s="52">
        <v>45005</v>
      </c>
      <c r="B3002">
        <f>SUMIFS(user_list!O:O,user_list!F:F,"&lt;="&amp;A3002,user_list!G:G,"&gt;="&amp;A3002)</f>
        <v>0.79538734780422771</v>
      </c>
      <c r="C3002">
        <f>SUMIFS(user_list!P:P,user_list!F:F,"&lt;="&amp;A3002,user_list!G:G,"&gt;="&amp;A3002)</f>
        <v>2.1201101711587644</v>
      </c>
      <c r="D3002">
        <f>SUMIFS(user_list!O:O,user_list!F:F,"&lt;="&amp;A3002,user_list!G:G,"&gt;="&amp;A3002,user_list!I:I,days!G3002)+SUMIFS(user_list!O:O,user_list!F:F,"&lt;="&amp;A3002,user_list!G:G,"&gt;="&amp;A3002,user_list!I:I,days!G3002-1)</f>
        <v>0.79538734780422771</v>
      </c>
      <c r="E3002">
        <f>COUNTIF(user_list!G:G,A3002)</f>
        <v>0</v>
      </c>
      <c r="F3002">
        <f t="shared" si="92"/>
        <v>3</v>
      </c>
      <c r="G3002">
        <f t="shared" si="93"/>
        <v>2023</v>
      </c>
    </row>
    <row r="3003" spans="1:7" x14ac:dyDescent="0.3">
      <c r="A3003" s="52">
        <v>45006</v>
      </c>
      <c r="B3003">
        <f>SUMIFS(user_list!O:O,user_list!F:F,"&lt;="&amp;A3003,user_list!G:G,"&gt;="&amp;A3003)</f>
        <v>0.79538734780422771</v>
      </c>
      <c r="C3003">
        <f>SUMIFS(user_list!P:P,user_list!F:F,"&lt;="&amp;A3003,user_list!G:G,"&gt;="&amp;A3003)</f>
        <v>2.1201101711587644</v>
      </c>
      <c r="D3003">
        <f>SUMIFS(user_list!O:O,user_list!F:F,"&lt;="&amp;A3003,user_list!G:G,"&gt;="&amp;A3003,user_list!I:I,days!G3003)+SUMIFS(user_list!O:O,user_list!F:F,"&lt;="&amp;A3003,user_list!G:G,"&gt;="&amp;A3003,user_list!I:I,days!G3003-1)</f>
        <v>0.79538734780422771</v>
      </c>
      <c r="E3003">
        <f>COUNTIF(user_list!G:G,A3003)</f>
        <v>0</v>
      </c>
      <c r="F3003">
        <f t="shared" si="92"/>
        <v>3</v>
      </c>
      <c r="G3003">
        <f t="shared" si="93"/>
        <v>2023</v>
      </c>
    </row>
    <row r="3004" spans="1:7" x14ac:dyDescent="0.3">
      <c r="A3004" s="52">
        <v>45007</v>
      </c>
      <c r="B3004">
        <f>SUMIFS(user_list!O:O,user_list!F:F,"&lt;="&amp;A3004,user_list!G:G,"&gt;="&amp;A3004)</f>
        <v>0.79538734780422771</v>
      </c>
      <c r="C3004">
        <f>SUMIFS(user_list!P:P,user_list!F:F,"&lt;="&amp;A3004,user_list!G:G,"&gt;="&amp;A3004)</f>
        <v>2.1201101711587644</v>
      </c>
      <c r="D3004">
        <f>SUMIFS(user_list!O:O,user_list!F:F,"&lt;="&amp;A3004,user_list!G:G,"&gt;="&amp;A3004,user_list!I:I,days!G3004)+SUMIFS(user_list!O:O,user_list!F:F,"&lt;="&amp;A3004,user_list!G:G,"&gt;="&amp;A3004,user_list!I:I,days!G3004-1)</f>
        <v>0.79538734780422771</v>
      </c>
      <c r="E3004">
        <f>COUNTIF(user_list!G:G,A3004)</f>
        <v>0</v>
      </c>
      <c r="F3004">
        <f t="shared" si="92"/>
        <v>3</v>
      </c>
      <c r="G3004">
        <f t="shared" si="93"/>
        <v>2023</v>
      </c>
    </row>
    <row r="3005" spans="1:7" x14ac:dyDescent="0.3">
      <c r="A3005" s="52">
        <v>45008</v>
      </c>
      <c r="B3005">
        <f>SUMIFS(user_list!O:O,user_list!F:F,"&lt;="&amp;A3005,user_list!G:G,"&gt;="&amp;A3005)</f>
        <v>0.79538734780422771</v>
      </c>
      <c r="C3005">
        <f>SUMIFS(user_list!P:P,user_list!F:F,"&lt;="&amp;A3005,user_list!G:G,"&gt;="&amp;A3005)</f>
        <v>2.1201101711587644</v>
      </c>
      <c r="D3005">
        <f>SUMIFS(user_list!O:O,user_list!F:F,"&lt;="&amp;A3005,user_list!G:G,"&gt;="&amp;A3005,user_list!I:I,days!G3005)+SUMIFS(user_list!O:O,user_list!F:F,"&lt;="&amp;A3005,user_list!G:G,"&gt;="&amp;A3005,user_list!I:I,days!G3005-1)</f>
        <v>0.79538734780422771</v>
      </c>
      <c r="E3005">
        <f>COUNTIF(user_list!G:G,A3005)</f>
        <v>0</v>
      </c>
      <c r="F3005">
        <f t="shared" si="92"/>
        <v>3</v>
      </c>
      <c r="G3005">
        <f t="shared" si="93"/>
        <v>2023</v>
      </c>
    </row>
    <row r="3006" spans="1:7" x14ac:dyDescent="0.3">
      <c r="A3006" s="52">
        <v>45009</v>
      </c>
      <c r="B3006">
        <f>SUMIFS(user_list!O:O,user_list!F:F,"&lt;="&amp;A3006,user_list!G:G,"&gt;="&amp;A3006)</f>
        <v>0.79538734780422771</v>
      </c>
      <c r="C3006">
        <f>SUMIFS(user_list!P:P,user_list!F:F,"&lt;="&amp;A3006,user_list!G:G,"&gt;="&amp;A3006)</f>
        <v>2.1201101711587644</v>
      </c>
      <c r="D3006">
        <f>SUMIFS(user_list!O:O,user_list!F:F,"&lt;="&amp;A3006,user_list!G:G,"&gt;="&amp;A3006,user_list!I:I,days!G3006)+SUMIFS(user_list!O:O,user_list!F:F,"&lt;="&amp;A3006,user_list!G:G,"&gt;="&amp;A3006,user_list!I:I,days!G3006-1)</f>
        <v>0.79538734780422771</v>
      </c>
      <c r="E3006">
        <f>COUNTIF(user_list!G:G,A3006)</f>
        <v>0</v>
      </c>
      <c r="F3006">
        <f t="shared" si="92"/>
        <v>3</v>
      </c>
      <c r="G3006">
        <f t="shared" si="93"/>
        <v>2023</v>
      </c>
    </row>
    <row r="3007" spans="1:7" x14ac:dyDescent="0.3">
      <c r="A3007" s="52">
        <v>45010</v>
      </c>
      <c r="B3007">
        <f>SUMIFS(user_list!O:O,user_list!F:F,"&lt;="&amp;A3007,user_list!G:G,"&gt;="&amp;A3007)</f>
        <v>0.79538734780422771</v>
      </c>
      <c r="C3007">
        <f>SUMIFS(user_list!P:P,user_list!F:F,"&lt;="&amp;A3007,user_list!G:G,"&gt;="&amp;A3007)</f>
        <v>2.1201101711587644</v>
      </c>
      <c r="D3007">
        <f>SUMIFS(user_list!O:O,user_list!F:F,"&lt;="&amp;A3007,user_list!G:G,"&gt;="&amp;A3007,user_list!I:I,days!G3007)+SUMIFS(user_list!O:O,user_list!F:F,"&lt;="&amp;A3007,user_list!G:G,"&gt;="&amp;A3007,user_list!I:I,days!G3007-1)</f>
        <v>0.79538734780422771</v>
      </c>
      <c r="E3007">
        <f>COUNTIF(user_list!G:G,A3007)</f>
        <v>0</v>
      </c>
      <c r="F3007">
        <f t="shared" si="92"/>
        <v>3</v>
      </c>
      <c r="G3007">
        <f t="shared" si="93"/>
        <v>2023</v>
      </c>
    </row>
    <row r="3008" spans="1:7" x14ac:dyDescent="0.3">
      <c r="A3008" s="52">
        <v>45011</v>
      </c>
      <c r="B3008">
        <f>SUMIFS(user_list!O:O,user_list!F:F,"&lt;="&amp;A3008,user_list!G:G,"&gt;="&amp;A3008)</f>
        <v>1.1620540144708942</v>
      </c>
      <c r="C3008">
        <f>SUMIFS(user_list!P:P,user_list!F:F,"&lt;="&amp;A3008,user_list!G:G,"&gt;="&amp;A3008)</f>
        <v>3.0431870942356878</v>
      </c>
      <c r="D3008">
        <f>SUMIFS(user_list!O:O,user_list!F:F,"&lt;="&amp;A3008,user_list!G:G,"&gt;="&amp;A3008,user_list!I:I,days!G3008)+SUMIFS(user_list!O:O,user_list!F:F,"&lt;="&amp;A3008,user_list!G:G,"&gt;="&amp;A3008,user_list!I:I,days!G3008-1)</f>
        <v>1.1620540144708942</v>
      </c>
      <c r="E3008">
        <f>COUNTIF(user_list!G:G,A3008)</f>
        <v>0</v>
      </c>
      <c r="F3008">
        <f t="shared" si="92"/>
        <v>3</v>
      </c>
      <c r="G3008">
        <f t="shared" si="93"/>
        <v>2023</v>
      </c>
    </row>
    <row r="3009" spans="1:7" x14ac:dyDescent="0.3">
      <c r="A3009" s="52">
        <v>45012</v>
      </c>
      <c r="B3009">
        <f>SUMIFS(user_list!O:O,user_list!F:F,"&lt;="&amp;A3009,user_list!G:G,"&gt;="&amp;A3009)</f>
        <v>1.1620540144708942</v>
      </c>
      <c r="C3009">
        <f>SUMIFS(user_list!P:P,user_list!F:F,"&lt;="&amp;A3009,user_list!G:G,"&gt;="&amp;A3009)</f>
        <v>3.0431870942356878</v>
      </c>
      <c r="D3009">
        <f>SUMIFS(user_list!O:O,user_list!F:F,"&lt;="&amp;A3009,user_list!G:G,"&gt;="&amp;A3009,user_list!I:I,days!G3009)+SUMIFS(user_list!O:O,user_list!F:F,"&lt;="&amp;A3009,user_list!G:G,"&gt;="&amp;A3009,user_list!I:I,days!G3009-1)</f>
        <v>1.1620540144708942</v>
      </c>
      <c r="E3009">
        <f>COUNTIF(user_list!G:G,A3009)</f>
        <v>1</v>
      </c>
      <c r="F3009">
        <f t="shared" si="92"/>
        <v>3</v>
      </c>
      <c r="G3009">
        <f t="shared" si="93"/>
        <v>2023</v>
      </c>
    </row>
    <row r="3010" spans="1:7" x14ac:dyDescent="0.3">
      <c r="A3010" s="52">
        <v>45013</v>
      </c>
      <c r="B3010">
        <f>SUMIFS(user_list!O:O,user_list!F:F,"&lt;="&amp;A3010,user_list!G:G,"&gt;="&amp;A3010)</f>
        <v>1.1054899119067918</v>
      </c>
      <c r="C3010">
        <f>SUMIFS(user_list!P:P,user_list!F:F,"&lt;="&amp;A3010,user_list!G:G,"&gt;="&amp;A3010)</f>
        <v>5.0001101711587648</v>
      </c>
      <c r="D3010">
        <f>SUMIFS(user_list!O:O,user_list!F:F,"&lt;="&amp;A3010,user_list!G:G,"&gt;="&amp;A3010,user_list!I:I,days!G3010)+SUMIFS(user_list!O:O,user_list!F:F,"&lt;="&amp;A3010,user_list!G:G,"&gt;="&amp;A3010,user_list!I:I,days!G3010-1)</f>
        <v>1.1054899119067918</v>
      </c>
      <c r="E3010">
        <f>COUNTIF(user_list!G:G,A3010)</f>
        <v>1</v>
      </c>
      <c r="F3010">
        <f t="shared" ref="F3010:F3040" si="94">MONTH(A3010)</f>
        <v>3</v>
      </c>
      <c r="G3010">
        <f t="shared" ref="G3010:G3040" si="95">YEAR(A3010)</f>
        <v>2023</v>
      </c>
    </row>
    <row r="3011" spans="1:7" x14ac:dyDescent="0.3">
      <c r="A3011" s="52">
        <v>45014</v>
      </c>
      <c r="B3011">
        <f>SUMIFS(user_list!O:O,user_list!F:F,"&lt;="&amp;A3011,user_list!G:G,"&gt;="&amp;A3011)</f>
        <v>0.89160102301790278</v>
      </c>
      <c r="C3011">
        <f>SUMIFS(user_list!P:P,user_list!F:F,"&lt;="&amp;A3011,user_list!G:G,"&gt;="&amp;A3011)</f>
        <v>4.5601101711587644</v>
      </c>
      <c r="D3011">
        <f>SUMIFS(user_list!O:O,user_list!F:F,"&lt;="&amp;A3011,user_list!G:G,"&gt;="&amp;A3011,user_list!I:I,days!G3011)+SUMIFS(user_list!O:O,user_list!F:F,"&lt;="&amp;A3011,user_list!G:G,"&gt;="&amp;A3011,user_list!I:I,days!G3011-1)</f>
        <v>0.89160102301790278</v>
      </c>
      <c r="E3011">
        <f>COUNTIF(user_list!G:G,A3011)</f>
        <v>0</v>
      </c>
      <c r="F3011">
        <f t="shared" si="94"/>
        <v>3</v>
      </c>
      <c r="G3011">
        <f t="shared" si="95"/>
        <v>2023</v>
      </c>
    </row>
    <row r="3012" spans="1:7" x14ac:dyDescent="0.3">
      <c r="A3012" s="52">
        <v>45015</v>
      </c>
      <c r="B3012">
        <f>SUMIFS(user_list!O:O,user_list!F:F,"&lt;="&amp;A3012,user_list!G:G,"&gt;="&amp;A3012)</f>
        <v>0.89160102301790278</v>
      </c>
      <c r="C3012">
        <f>SUMIFS(user_list!P:P,user_list!F:F,"&lt;="&amp;A3012,user_list!G:G,"&gt;="&amp;A3012)</f>
        <v>4.5601101711587644</v>
      </c>
      <c r="D3012">
        <f>SUMIFS(user_list!O:O,user_list!F:F,"&lt;="&amp;A3012,user_list!G:G,"&gt;="&amp;A3012,user_list!I:I,days!G3012)+SUMIFS(user_list!O:O,user_list!F:F,"&lt;="&amp;A3012,user_list!G:G,"&gt;="&amp;A3012,user_list!I:I,days!G3012-1)</f>
        <v>0.89160102301790278</v>
      </c>
      <c r="E3012">
        <f>COUNTIF(user_list!G:G,A3012)</f>
        <v>0</v>
      </c>
      <c r="F3012">
        <f t="shared" si="94"/>
        <v>3</v>
      </c>
      <c r="G3012">
        <f t="shared" si="95"/>
        <v>2023</v>
      </c>
    </row>
    <row r="3013" spans="1:7" x14ac:dyDescent="0.3">
      <c r="A3013" s="52">
        <v>45016</v>
      </c>
      <c r="B3013">
        <f>SUMIFS(user_list!O:O,user_list!F:F,"&lt;="&amp;A3013,user_list!G:G,"&gt;="&amp;A3013)</f>
        <v>0.89160102301790278</v>
      </c>
      <c r="C3013">
        <f>SUMIFS(user_list!P:P,user_list!F:F,"&lt;="&amp;A3013,user_list!G:G,"&gt;="&amp;A3013)</f>
        <v>4.5601101711587644</v>
      </c>
      <c r="D3013">
        <f>SUMIFS(user_list!O:O,user_list!F:F,"&lt;="&amp;A3013,user_list!G:G,"&gt;="&amp;A3013,user_list!I:I,days!G3013)+SUMIFS(user_list!O:O,user_list!F:F,"&lt;="&amp;A3013,user_list!G:G,"&gt;="&amp;A3013,user_list!I:I,days!G3013-1)</f>
        <v>0.89160102301790278</v>
      </c>
      <c r="E3013">
        <f>COUNTIF(user_list!G:G,A3013)</f>
        <v>0</v>
      </c>
      <c r="F3013">
        <f t="shared" si="94"/>
        <v>3</v>
      </c>
      <c r="G3013">
        <f t="shared" si="95"/>
        <v>2023</v>
      </c>
    </row>
    <row r="3014" spans="1:7" x14ac:dyDescent="0.3">
      <c r="A3014" s="52">
        <v>45017</v>
      </c>
      <c r="B3014">
        <f>SUMIFS(user_list!O:O,user_list!F:F,"&lt;="&amp;A3014,user_list!G:G,"&gt;="&amp;A3014)</f>
        <v>0.89160102301790278</v>
      </c>
      <c r="C3014">
        <f>SUMIFS(user_list!P:P,user_list!F:F,"&lt;="&amp;A3014,user_list!G:G,"&gt;="&amp;A3014)</f>
        <v>4.5601101711587644</v>
      </c>
      <c r="D3014">
        <f>SUMIFS(user_list!O:O,user_list!F:F,"&lt;="&amp;A3014,user_list!G:G,"&gt;="&amp;A3014,user_list!I:I,days!G3014)+SUMIFS(user_list!O:O,user_list!F:F,"&lt;="&amp;A3014,user_list!G:G,"&gt;="&amp;A3014,user_list!I:I,days!G3014-1)</f>
        <v>0.89160102301790278</v>
      </c>
      <c r="E3014">
        <f>COUNTIF(user_list!G:G,A3014)</f>
        <v>0</v>
      </c>
      <c r="F3014">
        <f t="shared" si="94"/>
        <v>4</v>
      </c>
      <c r="G3014">
        <f t="shared" si="95"/>
        <v>2023</v>
      </c>
    </row>
    <row r="3015" spans="1:7" x14ac:dyDescent="0.3">
      <c r="A3015" s="52">
        <v>45018</v>
      </c>
      <c r="B3015">
        <f>SUMIFS(user_list!O:O,user_list!F:F,"&lt;="&amp;A3015,user_list!G:G,"&gt;="&amp;A3015)</f>
        <v>0.89160102301790278</v>
      </c>
      <c r="C3015">
        <f>SUMIFS(user_list!P:P,user_list!F:F,"&lt;="&amp;A3015,user_list!G:G,"&gt;="&amp;A3015)</f>
        <v>4.5601101711587644</v>
      </c>
      <c r="D3015">
        <f>SUMIFS(user_list!O:O,user_list!F:F,"&lt;="&amp;A3015,user_list!G:G,"&gt;="&amp;A3015,user_list!I:I,days!G3015)+SUMIFS(user_list!O:O,user_list!F:F,"&lt;="&amp;A3015,user_list!G:G,"&gt;="&amp;A3015,user_list!I:I,days!G3015-1)</f>
        <v>0.89160102301790278</v>
      </c>
      <c r="E3015">
        <f>COUNTIF(user_list!G:G,A3015)</f>
        <v>0</v>
      </c>
      <c r="F3015">
        <f t="shared" si="94"/>
        <v>4</v>
      </c>
      <c r="G3015">
        <f t="shared" si="95"/>
        <v>2023</v>
      </c>
    </row>
    <row r="3016" spans="1:7" x14ac:dyDescent="0.3">
      <c r="A3016" s="52">
        <v>45019</v>
      </c>
      <c r="B3016">
        <f>SUMIFS(user_list!O:O,user_list!F:F,"&lt;="&amp;A3016,user_list!G:G,"&gt;="&amp;A3016)</f>
        <v>0.89160102301790278</v>
      </c>
      <c r="C3016">
        <f>SUMIFS(user_list!P:P,user_list!F:F,"&lt;="&amp;A3016,user_list!G:G,"&gt;="&amp;A3016)</f>
        <v>4.5601101711587644</v>
      </c>
      <c r="D3016">
        <f>SUMIFS(user_list!O:O,user_list!F:F,"&lt;="&amp;A3016,user_list!G:G,"&gt;="&amp;A3016,user_list!I:I,days!G3016)+SUMIFS(user_list!O:O,user_list!F:F,"&lt;="&amp;A3016,user_list!G:G,"&gt;="&amp;A3016,user_list!I:I,days!G3016-1)</f>
        <v>0.89160102301790278</v>
      </c>
      <c r="E3016">
        <f>COUNTIF(user_list!G:G,A3016)</f>
        <v>1</v>
      </c>
      <c r="F3016">
        <f t="shared" si="94"/>
        <v>4</v>
      </c>
      <c r="G3016">
        <f t="shared" si="95"/>
        <v>2023</v>
      </c>
    </row>
    <row r="3017" spans="1:7" x14ac:dyDescent="0.3">
      <c r="A3017" s="52">
        <v>45020</v>
      </c>
      <c r="B3017">
        <f>SUMIFS(user_list!O:O,user_list!F:F,"&lt;="&amp;A3017,user_list!G:G,"&gt;="&amp;A3017)</f>
        <v>0.68580392156862735</v>
      </c>
      <c r="C3017">
        <f>SUMIFS(user_list!P:P,user_list!F:F,"&lt;="&amp;A3017,user_list!G:G,"&gt;="&amp;A3017)</f>
        <v>4.0383710407239821</v>
      </c>
      <c r="D3017">
        <f>SUMIFS(user_list!O:O,user_list!F:F,"&lt;="&amp;A3017,user_list!G:G,"&gt;="&amp;A3017,user_list!I:I,days!G3017)+SUMIFS(user_list!O:O,user_list!F:F,"&lt;="&amp;A3017,user_list!G:G,"&gt;="&amp;A3017,user_list!I:I,days!G3017-1)</f>
        <v>0.68580392156862735</v>
      </c>
      <c r="E3017">
        <f>COUNTIF(user_list!G:G,A3017)</f>
        <v>0</v>
      </c>
      <c r="F3017">
        <f t="shared" si="94"/>
        <v>4</v>
      </c>
      <c r="G3017">
        <f t="shared" si="95"/>
        <v>2023</v>
      </c>
    </row>
    <row r="3018" spans="1:7" x14ac:dyDescent="0.3">
      <c r="A3018" s="52">
        <v>45021</v>
      </c>
      <c r="B3018">
        <f>SUMIFS(user_list!O:O,user_list!F:F,"&lt;="&amp;A3018,user_list!G:G,"&gt;="&amp;A3018)</f>
        <v>0.68580392156862735</v>
      </c>
      <c r="C3018">
        <f>SUMIFS(user_list!P:P,user_list!F:F,"&lt;="&amp;A3018,user_list!G:G,"&gt;="&amp;A3018)</f>
        <v>4.0383710407239821</v>
      </c>
      <c r="D3018">
        <f>SUMIFS(user_list!O:O,user_list!F:F,"&lt;="&amp;A3018,user_list!G:G,"&gt;="&amp;A3018,user_list!I:I,days!G3018)+SUMIFS(user_list!O:O,user_list!F:F,"&lt;="&amp;A3018,user_list!G:G,"&gt;="&amp;A3018,user_list!I:I,days!G3018-1)</f>
        <v>0.68580392156862735</v>
      </c>
      <c r="E3018">
        <f>COUNTIF(user_list!G:G,A3018)</f>
        <v>0</v>
      </c>
      <c r="F3018">
        <f t="shared" si="94"/>
        <v>4</v>
      </c>
      <c r="G3018">
        <f t="shared" si="95"/>
        <v>2023</v>
      </c>
    </row>
    <row r="3019" spans="1:7" x14ac:dyDescent="0.3">
      <c r="A3019" s="52">
        <v>45022</v>
      </c>
      <c r="B3019">
        <f>SUMIFS(user_list!O:O,user_list!F:F,"&lt;="&amp;A3019,user_list!G:G,"&gt;="&amp;A3019)</f>
        <v>0.68580392156862735</v>
      </c>
      <c r="C3019">
        <f>SUMIFS(user_list!P:P,user_list!F:F,"&lt;="&amp;A3019,user_list!G:G,"&gt;="&amp;A3019)</f>
        <v>4.0383710407239821</v>
      </c>
      <c r="D3019">
        <f>SUMIFS(user_list!O:O,user_list!F:F,"&lt;="&amp;A3019,user_list!G:G,"&gt;="&amp;A3019,user_list!I:I,days!G3019)+SUMIFS(user_list!O:O,user_list!F:F,"&lt;="&amp;A3019,user_list!G:G,"&gt;="&amp;A3019,user_list!I:I,days!G3019-1)</f>
        <v>0.68580392156862735</v>
      </c>
      <c r="E3019">
        <f>COUNTIF(user_list!G:G,A3019)</f>
        <v>0</v>
      </c>
      <c r="F3019">
        <f t="shared" si="94"/>
        <v>4</v>
      </c>
      <c r="G3019">
        <f t="shared" si="95"/>
        <v>2023</v>
      </c>
    </row>
    <row r="3020" spans="1:7" x14ac:dyDescent="0.3">
      <c r="A3020" s="52">
        <v>45023</v>
      </c>
      <c r="B3020">
        <f>SUMIFS(user_list!O:O,user_list!F:F,"&lt;="&amp;A3020,user_list!G:G,"&gt;="&amp;A3020)</f>
        <v>1.0802483660130717</v>
      </c>
      <c r="C3020">
        <f>SUMIFS(user_list!P:P,user_list!F:F,"&lt;="&amp;A3020,user_list!G:G,"&gt;="&amp;A3020)</f>
        <v>5.0383710407239821</v>
      </c>
      <c r="D3020">
        <f>SUMIFS(user_list!O:O,user_list!F:F,"&lt;="&amp;A3020,user_list!G:G,"&gt;="&amp;A3020,user_list!I:I,days!G3020)+SUMIFS(user_list!O:O,user_list!F:F,"&lt;="&amp;A3020,user_list!G:G,"&gt;="&amp;A3020,user_list!I:I,days!G3020-1)</f>
        <v>1.0802483660130717</v>
      </c>
      <c r="E3020">
        <f>COUNTIF(user_list!G:G,A3020)</f>
        <v>1</v>
      </c>
      <c r="F3020">
        <f t="shared" si="94"/>
        <v>4</v>
      </c>
      <c r="G3020">
        <f t="shared" si="95"/>
        <v>2023</v>
      </c>
    </row>
    <row r="3021" spans="1:7" x14ac:dyDescent="0.3">
      <c r="A3021" s="52">
        <v>45024</v>
      </c>
      <c r="B3021">
        <f>SUMIFS(user_list!O:O,user_list!F:F,"&lt;="&amp;A3021,user_list!G:G,"&gt;="&amp;A3021)</f>
        <v>0.71358169934640514</v>
      </c>
      <c r="C3021">
        <f>SUMIFS(user_list!P:P,user_list!F:F,"&lt;="&amp;A3021,user_list!G:G,"&gt;="&amp;A3021)</f>
        <v>4.1152941176470588</v>
      </c>
      <c r="D3021">
        <f>SUMIFS(user_list!O:O,user_list!F:F,"&lt;="&amp;A3021,user_list!G:G,"&gt;="&amp;A3021,user_list!I:I,days!G3021)+SUMIFS(user_list!O:O,user_list!F:F,"&lt;="&amp;A3021,user_list!G:G,"&gt;="&amp;A3021,user_list!I:I,days!G3021-1)</f>
        <v>0.71358169934640514</v>
      </c>
      <c r="E3021">
        <f>COUNTIF(user_list!G:G,A3021)</f>
        <v>0</v>
      </c>
      <c r="F3021">
        <f t="shared" si="94"/>
        <v>4</v>
      </c>
      <c r="G3021">
        <f t="shared" si="95"/>
        <v>2023</v>
      </c>
    </row>
    <row r="3022" spans="1:7" x14ac:dyDescent="0.3">
      <c r="A3022" s="52">
        <v>45025</v>
      </c>
      <c r="B3022">
        <f>SUMIFS(user_list!O:O,user_list!F:F,"&lt;="&amp;A3022,user_list!G:G,"&gt;="&amp;A3022)</f>
        <v>0.71358169934640514</v>
      </c>
      <c r="C3022">
        <f>SUMIFS(user_list!P:P,user_list!F:F,"&lt;="&amp;A3022,user_list!G:G,"&gt;="&amp;A3022)</f>
        <v>4.1152941176470588</v>
      </c>
      <c r="D3022">
        <f>SUMIFS(user_list!O:O,user_list!F:F,"&lt;="&amp;A3022,user_list!G:G,"&gt;="&amp;A3022,user_list!I:I,days!G3022)+SUMIFS(user_list!O:O,user_list!F:F,"&lt;="&amp;A3022,user_list!G:G,"&gt;="&amp;A3022,user_list!I:I,days!G3022-1)</f>
        <v>0.71358169934640514</v>
      </c>
      <c r="E3022">
        <f>COUNTIF(user_list!G:G,A3022)</f>
        <v>0</v>
      </c>
      <c r="F3022">
        <f t="shared" si="94"/>
        <v>4</v>
      </c>
      <c r="G3022">
        <f t="shared" si="95"/>
        <v>2023</v>
      </c>
    </row>
    <row r="3023" spans="1:7" x14ac:dyDescent="0.3">
      <c r="A3023" s="52">
        <v>45026</v>
      </c>
      <c r="B3023">
        <f>SUMIFS(user_list!O:O,user_list!F:F,"&lt;="&amp;A3023,user_list!G:G,"&gt;="&amp;A3023)</f>
        <v>0.71358169934640514</v>
      </c>
      <c r="C3023">
        <f>SUMIFS(user_list!P:P,user_list!F:F,"&lt;="&amp;A3023,user_list!G:G,"&gt;="&amp;A3023)</f>
        <v>4.1152941176470588</v>
      </c>
      <c r="D3023">
        <f>SUMIFS(user_list!O:O,user_list!F:F,"&lt;="&amp;A3023,user_list!G:G,"&gt;="&amp;A3023,user_list!I:I,days!G3023)+SUMIFS(user_list!O:O,user_list!F:F,"&lt;="&amp;A3023,user_list!G:G,"&gt;="&amp;A3023,user_list!I:I,days!G3023-1)</f>
        <v>0.71358169934640514</v>
      </c>
      <c r="E3023">
        <f>COUNTIF(user_list!G:G,A3023)</f>
        <v>0</v>
      </c>
      <c r="F3023">
        <f t="shared" si="94"/>
        <v>4</v>
      </c>
      <c r="G3023">
        <f t="shared" si="95"/>
        <v>2023</v>
      </c>
    </row>
    <row r="3024" spans="1:7" x14ac:dyDescent="0.3">
      <c r="A3024" s="52">
        <v>45027</v>
      </c>
      <c r="B3024">
        <f>SUMIFS(user_list!O:O,user_list!F:F,"&lt;="&amp;A3024,user_list!G:G,"&gt;="&amp;A3024)</f>
        <v>0.71358169934640514</v>
      </c>
      <c r="C3024">
        <f>SUMIFS(user_list!P:P,user_list!F:F,"&lt;="&amp;A3024,user_list!G:G,"&gt;="&amp;A3024)</f>
        <v>4.1152941176470588</v>
      </c>
      <c r="D3024">
        <f>SUMIFS(user_list!O:O,user_list!F:F,"&lt;="&amp;A3024,user_list!G:G,"&gt;="&amp;A3024,user_list!I:I,days!G3024)+SUMIFS(user_list!O:O,user_list!F:F,"&lt;="&amp;A3024,user_list!G:G,"&gt;="&amp;A3024,user_list!I:I,days!G3024-1)</f>
        <v>0.71358169934640514</v>
      </c>
      <c r="E3024">
        <f>COUNTIF(user_list!G:G,A3024)</f>
        <v>0</v>
      </c>
      <c r="F3024">
        <f t="shared" si="94"/>
        <v>4</v>
      </c>
      <c r="G3024">
        <f t="shared" si="95"/>
        <v>2023</v>
      </c>
    </row>
    <row r="3025" spans="1:7" x14ac:dyDescent="0.3">
      <c r="A3025" s="52">
        <v>45028</v>
      </c>
      <c r="B3025">
        <f>SUMIFS(user_list!O:O,user_list!F:F,"&lt;="&amp;A3025,user_list!G:G,"&gt;="&amp;A3025)</f>
        <v>0.71358169934640514</v>
      </c>
      <c r="C3025">
        <f>SUMIFS(user_list!P:P,user_list!F:F,"&lt;="&amp;A3025,user_list!G:G,"&gt;="&amp;A3025)</f>
        <v>4.1152941176470588</v>
      </c>
      <c r="D3025">
        <f>SUMIFS(user_list!O:O,user_list!F:F,"&lt;="&amp;A3025,user_list!G:G,"&gt;="&amp;A3025,user_list!I:I,days!G3025)+SUMIFS(user_list!O:O,user_list!F:F,"&lt;="&amp;A3025,user_list!G:G,"&gt;="&amp;A3025,user_list!I:I,days!G3025-1)</f>
        <v>0.71358169934640514</v>
      </c>
      <c r="E3025">
        <f>COUNTIF(user_list!G:G,A3025)</f>
        <v>0</v>
      </c>
      <c r="F3025">
        <f t="shared" si="94"/>
        <v>4</v>
      </c>
      <c r="G3025">
        <f t="shared" si="95"/>
        <v>2023</v>
      </c>
    </row>
    <row r="3026" spans="1:7" x14ac:dyDescent="0.3">
      <c r="A3026" s="52">
        <v>45029</v>
      </c>
      <c r="B3026">
        <f>SUMIFS(user_list!O:O,user_list!F:F,"&lt;="&amp;A3026,user_list!G:G,"&gt;="&amp;A3026)</f>
        <v>0.71358169934640514</v>
      </c>
      <c r="C3026">
        <f>SUMIFS(user_list!P:P,user_list!F:F,"&lt;="&amp;A3026,user_list!G:G,"&gt;="&amp;A3026)</f>
        <v>4.1152941176470588</v>
      </c>
      <c r="D3026">
        <f>SUMIFS(user_list!O:O,user_list!F:F,"&lt;="&amp;A3026,user_list!G:G,"&gt;="&amp;A3026,user_list!I:I,days!G3026)+SUMIFS(user_list!O:O,user_list!F:F,"&lt;="&amp;A3026,user_list!G:G,"&gt;="&amp;A3026,user_list!I:I,days!G3026-1)</f>
        <v>0.71358169934640514</v>
      </c>
      <c r="E3026">
        <f>COUNTIF(user_list!G:G,A3026)</f>
        <v>0</v>
      </c>
      <c r="F3026">
        <f t="shared" si="94"/>
        <v>4</v>
      </c>
      <c r="G3026">
        <f t="shared" si="95"/>
        <v>2023</v>
      </c>
    </row>
    <row r="3027" spans="1:7" x14ac:dyDescent="0.3">
      <c r="A3027" s="52">
        <v>45030</v>
      </c>
      <c r="B3027">
        <f>SUMIFS(user_list!O:O,user_list!F:F,"&lt;="&amp;A3027,user_list!G:G,"&gt;="&amp;A3027)</f>
        <v>1.4927483660130718</v>
      </c>
      <c r="C3027">
        <f>SUMIFS(user_list!P:P,user_list!F:F,"&lt;="&amp;A3027,user_list!G:G,"&gt;="&amp;A3027)</f>
        <v>5.1152941176470588</v>
      </c>
      <c r="D3027">
        <f>SUMIFS(user_list!O:O,user_list!F:F,"&lt;="&amp;A3027,user_list!G:G,"&gt;="&amp;A3027,user_list!I:I,days!G3027)+SUMIFS(user_list!O:O,user_list!F:F,"&lt;="&amp;A3027,user_list!G:G,"&gt;="&amp;A3027,user_list!I:I,days!G3027-1)</f>
        <v>0.71358169934640514</v>
      </c>
      <c r="E3027">
        <f>COUNTIF(user_list!G:G,A3027)</f>
        <v>1</v>
      </c>
      <c r="F3027">
        <f t="shared" si="94"/>
        <v>4</v>
      </c>
      <c r="G3027">
        <f t="shared" si="95"/>
        <v>2023</v>
      </c>
    </row>
    <row r="3028" spans="1:7" x14ac:dyDescent="0.3">
      <c r="A3028" s="52">
        <v>45031</v>
      </c>
      <c r="B3028">
        <f>SUMIFS(user_list!O:O,user_list!F:F,"&lt;="&amp;A3028,user_list!G:G,"&gt;="&amp;A3028)</f>
        <v>2.4663594771241835</v>
      </c>
      <c r="C3028">
        <f>SUMIFS(user_list!P:P,user_list!F:F,"&lt;="&amp;A3028,user_list!G:G,"&gt;="&amp;A3028)</f>
        <v>5.1152941176470588</v>
      </c>
      <c r="D3028">
        <f>SUMIFS(user_list!O:O,user_list!F:F,"&lt;="&amp;A3028,user_list!G:G,"&gt;="&amp;A3028,user_list!I:I,days!G3028)+SUMIFS(user_list!O:O,user_list!F:F,"&lt;="&amp;A3028,user_list!G:G,"&gt;="&amp;A3028,user_list!I:I,days!G3028-1)</f>
        <v>0.71358169934640514</v>
      </c>
      <c r="E3028">
        <f>COUNTIF(user_list!G:G,A3028)</f>
        <v>1</v>
      </c>
      <c r="F3028">
        <f t="shared" si="94"/>
        <v>4</v>
      </c>
      <c r="G3028">
        <f t="shared" si="95"/>
        <v>2023</v>
      </c>
    </row>
    <row r="3029" spans="1:7" x14ac:dyDescent="0.3">
      <c r="A3029" s="52">
        <v>45032</v>
      </c>
      <c r="B3029">
        <f>SUMIFS(user_list!O:O,user_list!F:F,"&lt;="&amp;A3029,user_list!G:G,"&gt;="&amp;A3029)</f>
        <v>1.1797433155080213</v>
      </c>
      <c r="C3029">
        <f>SUMIFS(user_list!P:P,user_list!F:F,"&lt;="&amp;A3029,user_list!G:G,"&gt;="&amp;A3029)</f>
        <v>5.2971122994652404</v>
      </c>
      <c r="D3029">
        <f>SUMIFS(user_list!O:O,user_list!F:F,"&lt;="&amp;A3029,user_list!G:G,"&gt;="&amp;A3029,user_list!I:I,days!G3029)+SUMIFS(user_list!O:O,user_list!F:F,"&lt;="&amp;A3029,user_list!G:G,"&gt;="&amp;A3029,user_list!I:I,days!G3029-1)</f>
        <v>1.1797433155080213</v>
      </c>
      <c r="E3029">
        <f>COUNTIF(user_list!G:G,A3029)</f>
        <v>0</v>
      </c>
      <c r="F3029">
        <f t="shared" si="94"/>
        <v>4</v>
      </c>
      <c r="G3029">
        <f t="shared" si="95"/>
        <v>2023</v>
      </c>
    </row>
    <row r="3030" spans="1:7" x14ac:dyDescent="0.3">
      <c r="A3030" s="52">
        <v>45033</v>
      </c>
      <c r="B3030">
        <f>SUMIFS(user_list!O:O,user_list!F:F,"&lt;="&amp;A3030,user_list!G:G,"&gt;="&amp;A3030)</f>
        <v>1.1797433155080213</v>
      </c>
      <c r="C3030">
        <f>SUMIFS(user_list!P:P,user_list!F:F,"&lt;="&amp;A3030,user_list!G:G,"&gt;="&amp;A3030)</f>
        <v>5.2971122994652404</v>
      </c>
      <c r="D3030">
        <f>SUMIFS(user_list!O:O,user_list!F:F,"&lt;="&amp;A3030,user_list!G:G,"&gt;="&amp;A3030,user_list!I:I,days!G3030)+SUMIFS(user_list!O:O,user_list!F:F,"&lt;="&amp;A3030,user_list!G:G,"&gt;="&amp;A3030,user_list!I:I,days!G3030-1)</f>
        <v>1.1797433155080213</v>
      </c>
      <c r="E3030">
        <f>COUNTIF(user_list!G:G,A3030)</f>
        <v>0</v>
      </c>
      <c r="F3030">
        <f t="shared" si="94"/>
        <v>4</v>
      </c>
      <c r="G3030">
        <f t="shared" si="95"/>
        <v>2023</v>
      </c>
    </row>
    <row r="3031" spans="1:7" x14ac:dyDescent="0.3">
      <c r="A3031" s="52">
        <v>45034</v>
      </c>
      <c r="B3031">
        <f>SUMIFS(user_list!O:O,user_list!F:F,"&lt;="&amp;A3031,user_list!G:G,"&gt;="&amp;A3031)</f>
        <v>1.1797433155080213</v>
      </c>
      <c r="C3031">
        <f>SUMIFS(user_list!P:P,user_list!F:F,"&lt;="&amp;A3031,user_list!G:G,"&gt;="&amp;A3031)</f>
        <v>5.2971122994652404</v>
      </c>
      <c r="D3031">
        <f>SUMIFS(user_list!O:O,user_list!F:F,"&lt;="&amp;A3031,user_list!G:G,"&gt;="&amp;A3031,user_list!I:I,days!G3031)+SUMIFS(user_list!O:O,user_list!F:F,"&lt;="&amp;A3031,user_list!G:G,"&gt;="&amp;A3031,user_list!I:I,days!G3031-1)</f>
        <v>1.1797433155080213</v>
      </c>
      <c r="E3031">
        <f>COUNTIF(user_list!G:G,A3031)</f>
        <v>0</v>
      </c>
      <c r="F3031">
        <f t="shared" si="94"/>
        <v>4</v>
      </c>
      <c r="G3031">
        <f t="shared" si="95"/>
        <v>2023</v>
      </c>
    </row>
    <row r="3032" spans="1:7" x14ac:dyDescent="0.3">
      <c r="A3032" s="52">
        <v>45035</v>
      </c>
      <c r="B3032">
        <f>SUMIFS(user_list!O:O,user_list!F:F,"&lt;="&amp;A3032,user_list!G:G,"&gt;="&amp;A3032)</f>
        <v>1.2630318459739711</v>
      </c>
      <c r="C3032">
        <f>SUMIFS(user_list!P:P,user_list!F:F,"&lt;="&amp;A3032,user_list!G:G,"&gt;="&amp;A3032)</f>
        <v>5.5067897188200794</v>
      </c>
      <c r="D3032">
        <f>SUMIFS(user_list!O:O,user_list!F:F,"&lt;="&amp;A3032,user_list!G:G,"&gt;="&amp;A3032,user_list!I:I,days!G3032)+SUMIFS(user_list!O:O,user_list!F:F,"&lt;="&amp;A3032,user_list!G:G,"&gt;="&amp;A3032,user_list!I:I,days!G3032-1)</f>
        <v>1.2630318459739711</v>
      </c>
      <c r="E3032">
        <f>COUNTIF(user_list!G:G,A3032)</f>
        <v>1</v>
      </c>
      <c r="F3032">
        <f t="shared" si="94"/>
        <v>4</v>
      </c>
      <c r="G3032">
        <f t="shared" si="95"/>
        <v>2023</v>
      </c>
    </row>
    <row r="3033" spans="1:7" x14ac:dyDescent="0.3">
      <c r="A3033" s="52">
        <v>45036</v>
      </c>
      <c r="B3033">
        <f>SUMIFS(user_list!O:O,user_list!F:F,"&lt;="&amp;A3033,user_list!G:G,"&gt;="&amp;A3033)</f>
        <v>0.86858740152952663</v>
      </c>
      <c r="C3033">
        <f>SUMIFS(user_list!P:P,user_list!F:F,"&lt;="&amp;A3033,user_list!G:G,"&gt;="&amp;A3033)</f>
        <v>4.5067897188200794</v>
      </c>
      <c r="D3033">
        <f>SUMIFS(user_list!O:O,user_list!F:F,"&lt;="&amp;A3033,user_list!G:G,"&gt;="&amp;A3033,user_list!I:I,days!G3033)+SUMIFS(user_list!O:O,user_list!F:F,"&lt;="&amp;A3033,user_list!G:G,"&gt;="&amp;A3033,user_list!I:I,days!G3033-1)</f>
        <v>0.86858740152952663</v>
      </c>
      <c r="E3033">
        <f>COUNTIF(user_list!G:G,A3033)</f>
        <v>0</v>
      </c>
      <c r="F3033">
        <f t="shared" si="94"/>
        <v>4</v>
      </c>
      <c r="G3033">
        <f t="shared" si="95"/>
        <v>2023</v>
      </c>
    </row>
    <row r="3034" spans="1:7" x14ac:dyDescent="0.3">
      <c r="A3034" s="52">
        <v>45037</v>
      </c>
      <c r="B3034">
        <f>SUMIFS(user_list!O:O,user_list!F:F,"&lt;="&amp;A3034,user_list!G:G,"&gt;="&amp;A3034)</f>
        <v>0.86858740152952663</v>
      </c>
      <c r="C3034">
        <f>SUMIFS(user_list!P:P,user_list!F:F,"&lt;="&amp;A3034,user_list!G:G,"&gt;="&amp;A3034)</f>
        <v>4.5067897188200794</v>
      </c>
      <c r="D3034">
        <f>SUMIFS(user_list!O:O,user_list!F:F,"&lt;="&amp;A3034,user_list!G:G,"&gt;="&amp;A3034,user_list!I:I,days!G3034)+SUMIFS(user_list!O:O,user_list!F:F,"&lt;="&amp;A3034,user_list!G:G,"&gt;="&amp;A3034,user_list!I:I,days!G3034-1)</f>
        <v>0.86858740152952663</v>
      </c>
      <c r="E3034">
        <f>COUNTIF(user_list!G:G,A3034)</f>
        <v>2</v>
      </c>
      <c r="F3034">
        <f t="shared" si="94"/>
        <v>4</v>
      </c>
      <c r="G3034">
        <f t="shared" si="95"/>
        <v>2023</v>
      </c>
    </row>
    <row r="3035" spans="1:7" x14ac:dyDescent="0.3">
      <c r="A3035" s="52">
        <v>45038</v>
      </c>
      <c r="B3035">
        <f>SUMIFS(user_list!O:O,user_list!F:F,"&lt;="&amp;A3035,user_list!G:G,"&gt;="&amp;A3035)</f>
        <v>0.55925406819619339</v>
      </c>
      <c r="C3035">
        <f>SUMIFS(user_list!P:P,user_list!F:F,"&lt;="&amp;A3035,user_list!G:G,"&gt;="&amp;A3035)</f>
        <v>1.6267897188200795</v>
      </c>
      <c r="D3035">
        <f>SUMIFS(user_list!O:O,user_list!F:F,"&lt;="&amp;A3035,user_list!G:G,"&gt;="&amp;A3035,user_list!I:I,days!G3035)+SUMIFS(user_list!O:O,user_list!F:F,"&lt;="&amp;A3035,user_list!G:G,"&gt;="&amp;A3035,user_list!I:I,days!G3035-1)</f>
        <v>0.55925406819619339</v>
      </c>
      <c r="E3035">
        <f>COUNTIF(user_list!G:G,A3035)</f>
        <v>0</v>
      </c>
      <c r="F3035">
        <f t="shared" si="94"/>
        <v>4</v>
      </c>
      <c r="G3035">
        <f t="shared" si="95"/>
        <v>2023</v>
      </c>
    </row>
    <row r="3036" spans="1:7" x14ac:dyDescent="0.3">
      <c r="A3036" s="52">
        <v>45039</v>
      </c>
      <c r="B3036">
        <f>SUMIFS(user_list!O:O,user_list!F:F,"&lt;="&amp;A3036,user_list!G:G,"&gt;="&amp;A3036)</f>
        <v>0.55925406819619339</v>
      </c>
      <c r="C3036">
        <f>SUMIFS(user_list!P:P,user_list!F:F,"&lt;="&amp;A3036,user_list!G:G,"&gt;="&amp;A3036)</f>
        <v>1.6267897188200795</v>
      </c>
      <c r="D3036">
        <f>SUMIFS(user_list!O:O,user_list!F:F,"&lt;="&amp;A3036,user_list!G:G,"&gt;="&amp;A3036,user_list!I:I,days!G3036)+SUMIFS(user_list!O:O,user_list!F:F,"&lt;="&amp;A3036,user_list!G:G,"&gt;="&amp;A3036,user_list!I:I,days!G3036-1)</f>
        <v>0.55925406819619339</v>
      </c>
      <c r="E3036">
        <f>COUNTIF(user_list!G:G,A3036)</f>
        <v>0</v>
      </c>
      <c r="F3036">
        <f t="shared" si="94"/>
        <v>4</v>
      </c>
      <c r="G3036">
        <f t="shared" si="95"/>
        <v>2023</v>
      </c>
    </row>
    <row r="3037" spans="1:7" x14ac:dyDescent="0.3">
      <c r="A3037" s="52">
        <v>45040</v>
      </c>
      <c r="B3037">
        <f>SUMIFS(user_list!O:O,user_list!F:F,"&lt;="&amp;A3037,user_list!G:G,"&gt;="&amp;A3037)</f>
        <v>4.108099097435959</v>
      </c>
      <c r="C3037">
        <f>SUMIFS(user_list!P:P,user_list!F:F,"&lt;="&amp;A3037,user_list!G:G,"&gt;="&amp;A3037)</f>
        <v>4.2583686661885007</v>
      </c>
      <c r="D3037">
        <f>SUMIFS(user_list!O:O,user_list!F:F,"&lt;="&amp;A3037,user_list!G:G,"&gt;="&amp;A3037,user_list!I:I,days!G3037)+SUMIFS(user_list!O:O,user_list!F:F,"&lt;="&amp;A3037,user_list!G:G,"&gt;="&amp;A3037,user_list!I:I,days!G3037-1)</f>
        <v>0.80837687521373724</v>
      </c>
      <c r="E3037">
        <f>COUNTIF(user_list!G:G,A3037)</f>
        <v>2</v>
      </c>
      <c r="F3037">
        <f t="shared" si="94"/>
        <v>4</v>
      </c>
      <c r="G3037">
        <f t="shared" si="95"/>
        <v>2023</v>
      </c>
    </row>
    <row r="3038" spans="1:7" x14ac:dyDescent="0.3">
      <c r="A3038" s="52">
        <v>45041</v>
      </c>
      <c r="B3038">
        <f>SUMIFS(user_list!O:O,user_list!F:F,"&lt;="&amp;A3038,user_list!G:G,"&gt;="&amp;A3038)</f>
        <v>0.80837687521373724</v>
      </c>
      <c r="C3038">
        <f>SUMIFS(user_list!P:P,user_list!F:F,"&lt;="&amp;A3038,user_list!G:G,"&gt;="&amp;A3038)</f>
        <v>2.2583686661885007</v>
      </c>
      <c r="D3038">
        <f>SUMIFS(user_list!O:O,user_list!F:F,"&lt;="&amp;A3038,user_list!G:G,"&gt;="&amp;A3038,user_list!I:I,days!G3038)+SUMIFS(user_list!O:O,user_list!F:F,"&lt;="&amp;A3038,user_list!G:G,"&gt;="&amp;A3038,user_list!I:I,days!G3038-1)</f>
        <v>0.80837687521373724</v>
      </c>
      <c r="E3038">
        <f>COUNTIF(user_list!G:G,A3038)</f>
        <v>0</v>
      </c>
      <c r="F3038">
        <f t="shared" si="94"/>
        <v>4</v>
      </c>
      <c r="G3038">
        <f t="shared" si="95"/>
        <v>2023</v>
      </c>
    </row>
    <row r="3039" spans="1:7" x14ac:dyDescent="0.3">
      <c r="A3039" s="52">
        <v>45042</v>
      </c>
      <c r="B3039">
        <f>SUMIFS(user_list!O:O,user_list!F:F,"&lt;="&amp;A3039,user_list!G:G,"&gt;="&amp;A3039)</f>
        <v>0.80837687521373724</v>
      </c>
      <c r="C3039">
        <f>SUMIFS(user_list!P:P,user_list!F:F,"&lt;="&amp;A3039,user_list!G:G,"&gt;="&amp;A3039)</f>
        <v>2.2583686661885007</v>
      </c>
      <c r="D3039">
        <f>SUMIFS(user_list!O:O,user_list!F:F,"&lt;="&amp;A3039,user_list!G:G,"&gt;="&amp;A3039,user_list!I:I,days!G3039)+SUMIFS(user_list!O:O,user_list!F:F,"&lt;="&amp;A3039,user_list!G:G,"&gt;="&amp;A3039,user_list!I:I,days!G3039-1)</f>
        <v>0.80837687521373724</v>
      </c>
      <c r="E3039">
        <f>COUNTIF(user_list!G:G,A3039)</f>
        <v>1</v>
      </c>
      <c r="F3039">
        <f t="shared" si="94"/>
        <v>4</v>
      </c>
      <c r="G3039">
        <f t="shared" si="95"/>
        <v>2023</v>
      </c>
    </row>
    <row r="3040" spans="1:7" x14ac:dyDescent="0.3">
      <c r="A3040" s="52">
        <v>45043</v>
      </c>
      <c r="B3040">
        <f>SUMIFS(user_list!O:O,user_list!F:F,"&lt;="&amp;A3040,user_list!G:G,"&gt;="&amp;A3040)</f>
        <v>1.7755485923854546</v>
      </c>
      <c r="C3040">
        <f>SUMIFS(user_list!P:P,user_list!F:F,"&lt;="&amp;A3040,user_list!G:G,"&gt;="&amp;A3040)</f>
        <v>4.6765504843703187</v>
      </c>
      <c r="D3040">
        <f>SUMIFS(user_list!O:O,user_list!F:F,"&lt;="&amp;A3040,user_list!G:G,"&gt;="&amp;A3040,user_list!I:I,days!G3040)+SUMIFS(user_list!O:O,user_list!F:F,"&lt;="&amp;A3040,user_list!G:G,"&gt;="&amp;A3040,user_list!I:I,days!G3040-1)</f>
        <v>1.7755485923854546</v>
      </c>
      <c r="E3040">
        <f>COUNTIF(user_list!G:G,A3040)</f>
        <v>0</v>
      </c>
      <c r="F3040">
        <f t="shared" si="94"/>
        <v>4</v>
      </c>
      <c r="G3040">
        <f t="shared" si="95"/>
        <v>2023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O115"/>
  <sheetViews>
    <sheetView workbookViewId="0">
      <pane ySplit="2" topLeftCell="A3" activePane="bottomLeft" state="frozen"/>
      <selection pane="bottomLeft" activeCell="A6" sqref="A6"/>
    </sheetView>
  </sheetViews>
  <sheetFormatPr defaultRowHeight="14.4" x14ac:dyDescent="0.3"/>
  <cols>
    <col min="1" max="4" width="8.88671875" customWidth="1"/>
    <col min="5" max="5" width="33" bestFit="1" customWidth="1"/>
    <col min="6" max="6" width="43.33203125" bestFit="1" customWidth="1"/>
    <col min="7" max="8" width="8.88671875" customWidth="1"/>
    <col min="9" max="9" width="6.21875" bestFit="1" customWidth="1"/>
    <col min="10" max="10" width="8.88671875" customWidth="1"/>
    <col min="11" max="11" width="5.44140625" bestFit="1" customWidth="1"/>
    <col min="12" max="12" width="5.44140625" customWidth="1"/>
    <col min="13" max="14" width="8.88671875" customWidth="1"/>
    <col min="15" max="15" width="12.77734375" bestFit="1" customWidth="1"/>
    <col min="16" max="21" width="8.88671875" customWidth="1"/>
  </cols>
  <sheetData>
    <row r="1" spans="2:15" ht="15" customHeight="1" x14ac:dyDescent="0.3">
      <c r="C1" t="s">
        <v>610</v>
      </c>
      <c r="D1">
        <v>0.2</v>
      </c>
      <c r="E1" t="s">
        <v>611</v>
      </c>
    </row>
    <row r="2" spans="2:15" ht="15" customHeight="1" x14ac:dyDescent="0.3">
      <c r="B2">
        <f>MOD(3,4)</f>
        <v>3</v>
      </c>
      <c r="C2" t="s">
        <v>615</v>
      </c>
      <c r="D2">
        <f>D1/2</f>
        <v>0.1</v>
      </c>
      <c r="E2" t="s">
        <v>616</v>
      </c>
    </row>
    <row r="3" spans="2:15" ht="15" customHeight="1" thickBot="1" x14ac:dyDescent="0.35"/>
    <row r="4" spans="2:15" ht="15" customHeight="1" thickBot="1" x14ac:dyDescent="0.35">
      <c r="B4" s="23" t="s">
        <v>612</v>
      </c>
      <c r="C4" s="24" t="s">
        <v>619</v>
      </c>
      <c r="D4" s="24" t="s">
        <v>620</v>
      </c>
      <c r="E4" s="24" t="s">
        <v>621</v>
      </c>
      <c r="F4" s="24" t="s">
        <v>622</v>
      </c>
      <c r="G4" s="24" t="s">
        <v>623</v>
      </c>
      <c r="H4" s="24" t="s">
        <v>624</v>
      </c>
      <c r="I4" s="24" t="s">
        <v>625</v>
      </c>
      <c r="J4" s="24" t="s">
        <v>626</v>
      </c>
      <c r="K4" s="25" t="s">
        <v>627</v>
      </c>
      <c r="L4" s="70" t="s">
        <v>717</v>
      </c>
      <c r="M4" s="70" t="s">
        <v>715</v>
      </c>
      <c r="N4" s="70" t="s">
        <v>716</v>
      </c>
      <c r="O4" s="70" t="s">
        <v>718</v>
      </c>
    </row>
    <row r="5" spans="2:15" ht="15" customHeight="1" x14ac:dyDescent="0.3">
      <c r="B5" s="73">
        <f>progression!L3</f>
        <v>2015</v>
      </c>
      <c r="C5" s="27">
        <v>1</v>
      </c>
      <c r="D5" s="27">
        <f>progression!O3</f>
        <v>52.078494623655885</v>
      </c>
      <c r="E5" s="74"/>
      <c r="F5" s="53"/>
      <c r="G5" s="53"/>
      <c r="H5" s="53"/>
      <c r="I5" s="75">
        <f>D5-$F$8</f>
        <v>-8.7593790535927667</v>
      </c>
      <c r="J5" s="26"/>
      <c r="K5" s="26"/>
      <c r="L5" s="26"/>
    </row>
    <row r="6" spans="2:15" ht="15" customHeight="1" x14ac:dyDescent="0.3">
      <c r="B6" s="73">
        <f>IF(C6=1,B5+1,B5)</f>
        <v>2015</v>
      </c>
      <c r="C6" s="27">
        <v>2</v>
      </c>
      <c r="D6" s="27">
        <f>progression!O4</f>
        <v>98.679283154121862</v>
      </c>
      <c r="E6" s="74"/>
      <c r="F6" s="53"/>
      <c r="G6" s="53"/>
      <c r="H6" s="53"/>
      <c r="I6" s="75">
        <f t="shared" ref="I6:I8" si="0">D6-$F$8</f>
        <v>37.84140947687321</v>
      </c>
      <c r="J6" s="26"/>
      <c r="K6" s="26"/>
      <c r="L6" s="26"/>
    </row>
    <row r="7" spans="2:15" ht="15" customHeight="1" x14ac:dyDescent="0.3">
      <c r="B7" s="73">
        <f t="shared" ref="B7:B24" si="1">IF(C7=1,B6+1,B6)</f>
        <v>2015</v>
      </c>
      <c r="C7" s="27">
        <v>3</v>
      </c>
      <c r="D7" s="27">
        <f>progression!O5</f>
        <v>22.768946786364808</v>
      </c>
      <c r="E7" s="74"/>
      <c r="F7" s="53"/>
      <c r="G7" s="53"/>
      <c r="H7" s="53"/>
      <c r="I7" s="75">
        <f t="shared" si="0"/>
        <v>-38.068926890883844</v>
      </c>
      <c r="J7" s="26"/>
      <c r="K7" s="26"/>
      <c r="L7" s="26"/>
    </row>
    <row r="8" spans="2:15" ht="15" customHeight="1" x14ac:dyDescent="0.3">
      <c r="B8" s="73">
        <f t="shared" si="1"/>
        <v>2015</v>
      </c>
      <c r="C8" s="27">
        <v>4</v>
      </c>
      <c r="D8" s="27">
        <f>progression!O6</f>
        <v>69.824770144852067</v>
      </c>
      <c r="E8" s="74"/>
      <c r="F8" s="76">
        <f>AVERAGE(progression!O3:O6)</f>
        <v>60.837873677248652</v>
      </c>
      <c r="G8" s="53"/>
      <c r="H8" s="53"/>
      <c r="I8" s="75">
        <f t="shared" si="0"/>
        <v>8.9868964676034153</v>
      </c>
      <c r="J8" s="26"/>
      <c r="K8" s="26">
        <f t="shared" ref="K8:K24" si="2">+$D$1*J8+(1-$D$1)*K7</f>
        <v>0</v>
      </c>
      <c r="L8" s="71"/>
    </row>
    <row r="9" spans="2:15" ht="15" customHeight="1" x14ac:dyDescent="0.3">
      <c r="B9" s="73">
        <f t="shared" si="1"/>
        <v>2016</v>
      </c>
      <c r="C9" s="27">
        <f t="shared" ref="C9:C24" si="3">C5</f>
        <v>1</v>
      </c>
      <c r="D9" s="27">
        <f>progression!O7</f>
        <v>69.065805251973245</v>
      </c>
      <c r="E9" s="74">
        <f>D9-I5</f>
        <v>77.825184305566012</v>
      </c>
      <c r="F9" s="53">
        <f t="shared" ref="F9:F24" si="4">+$D$1*E9+(1-$D$1)*F8</f>
        <v>64.235335802912132</v>
      </c>
      <c r="G9" s="53">
        <f>+F8</f>
        <v>60.837873677248652</v>
      </c>
      <c r="H9" s="77">
        <f>+G9+I5</f>
        <v>52.078494623655885</v>
      </c>
      <c r="I9" s="26">
        <f>+$D$2*(D9-F9)+(1-$D$2)*I5</f>
        <v>-7.4003942033273784</v>
      </c>
      <c r="J9" s="26">
        <f>+ABS(D9-H9)</f>
        <v>16.98731062831736</v>
      </c>
      <c r="K9" s="26">
        <f>+$D$1*J9+(1-$D$1)*K8</f>
        <v>3.3974621256634721</v>
      </c>
      <c r="L9" s="26">
        <f>SQRT(PI()/2)*K9</f>
        <v>4.2580873130879997</v>
      </c>
      <c r="M9" s="53">
        <f>H9+2*L9</f>
        <v>60.594669249831881</v>
      </c>
      <c r="N9">
        <f>H9-2*L9</f>
        <v>43.562319997479889</v>
      </c>
      <c r="O9" s="26">
        <f>L6</f>
        <v>0</v>
      </c>
    </row>
    <row r="10" spans="2:15" ht="15" customHeight="1" x14ac:dyDescent="0.3">
      <c r="B10" s="73">
        <f t="shared" si="1"/>
        <v>2016</v>
      </c>
      <c r="C10" s="27">
        <f t="shared" si="3"/>
        <v>2</v>
      </c>
      <c r="D10" s="27">
        <f>progression!O8</f>
        <v>85.865200039032032</v>
      </c>
      <c r="E10" s="74">
        <f t="shared" ref="E10:E23" si="5">+D10-I6</f>
        <v>48.023790562158823</v>
      </c>
      <c r="F10" s="53">
        <f>+$D$1*E10+(1-$D$1)*F9</f>
        <v>60.993026754761473</v>
      </c>
      <c r="G10" s="53">
        <f t="shared" ref="G10:G24" si="6">+F9</f>
        <v>64.235335802912132</v>
      </c>
      <c r="H10" s="53">
        <f t="shared" ref="H10:H24" si="7">+G10+I6</f>
        <v>102.07674527978534</v>
      </c>
      <c r="I10" s="26">
        <f t="shared" ref="I10:I24" si="8">+$D$2*(D10-F10)+(1-$D$2)*I6</f>
        <v>36.544485857612948</v>
      </c>
      <c r="J10" s="26">
        <f t="shared" ref="J10:J24" si="9">+ABS(D10-H10)</f>
        <v>16.21154524075331</v>
      </c>
      <c r="K10" s="26">
        <f t="shared" si="2"/>
        <v>5.9602787486814401</v>
      </c>
      <c r="L10" s="26">
        <f t="shared" ref="L10:L24" si="10">SQRT(PI()/2)*K10</f>
        <v>7.4701016180635875</v>
      </c>
      <c r="M10" s="53">
        <f t="shared" ref="M10:M24" si="11">H10+2*L10</f>
        <v>117.01694851591252</v>
      </c>
      <c r="N10">
        <f t="shared" ref="N10:N24" si="12">H10-2*L10</f>
        <v>87.136542043658167</v>
      </c>
      <c r="O10" t="str">
        <f t="shared" ref="O10:O24" si="13">IF(AND(D10&lt;=M10,D10&gt;=N10),"ok","not ok")</f>
        <v>not ok</v>
      </c>
    </row>
    <row r="11" spans="2:15" ht="15" customHeight="1" x14ac:dyDescent="0.3">
      <c r="B11" s="73">
        <f t="shared" si="1"/>
        <v>2016</v>
      </c>
      <c r="C11" s="27">
        <f t="shared" si="3"/>
        <v>3</v>
      </c>
      <c r="D11" s="27">
        <f>progression!O9</f>
        <v>32.288888888888891</v>
      </c>
      <c r="E11" s="74">
        <f t="shared" si="5"/>
        <v>70.357815779772736</v>
      </c>
      <c r="F11" s="53">
        <f>+$D$1*E11+(1-$D$1)*F10</f>
        <v>62.865984559763731</v>
      </c>
      <c r="G11" s="53">
        <f t="shared" si="6"/>
        <v>60.993026754761473</v>
      </c>
      <c r="H11" s="53">
        <f t="shared" si="7"/>
        <v>22.924099863877629</v>
      </c>
      <c r="I11" s="26">
        <f t="shared" si="8"/>
        <v>-37.319743768882944</v>
      </c>
      <c r="J11" s="26">
        <f t="shared" si="9"/>
        <v>9.3647890250112624</v>
      </c>
      <c r="K11" s="26">
        <f t="shared" si="2"/>
        <v>6.641180803947405</v>
      </c>
      <c r="L11" s="26">
        <f t="shared" si="10"/>
        <v>8.3234857900556012</v>
      </c>
      <c r="M11" s="53">
        <f t="shared" si="11"/>
        <v>39.571071443988828</v>
      </c>
      <c r="N11">
        <f t="shared" si="12"/>
        <v>6.2771282837664266</v>
      </c>
      <c r="O11" t="str">
        <f t="shared" si="13"/>
        <v>ok</v>
      </c>
    </row>
    <row r="12" spans="2:15" ht="15" customHeight="1" x14ac:dyDescent="0.3">
      <c r="B12" s="73">
        <f t="shared" si="1"/>
        <v>2016</v>
      </c>
      <c r="C12" s="27">
        <f t="shared" si="3"/>
        <v>4</v>
      </c>
      <c r="D12" s="27">
        <f>progression!O10</f>
        <v>37.729339622641518</v>
      </c>
      <c r="E12" s="74">
        <f t="shared" si="5"/>
        <v>28.742443155038103</v>
      </c>
      <c r="F12" s="53">
        <f t="shared" si="4"/>
        <v>56.041276278818614</v>
      </c>
      <c r="G12" s="53">
        <f t="shared" si="6"/>
        <v>62.865984559763731</v>
      </c>
      <c r="H12" s="78">
        <f t="shared" si="7"/>
        <v>71.852881027367147</v>
      </c>
      <c r="I12" s="26">
        <f t="shared" si="8"/>
        <v>6.2570131552253656</v>
      </c>
      <c r="J12" s="26">
        <f t="shared" si="9"/>
        <v>34.123541404725628</v>
      </c>
      <c r="K12" s="26">
        <f t="shared" si="2"/>
        <v>12.137652924103051</v>
      </c>
      <c r="L12" s="26">
        <f t="shared" si="10"/>
        <v>15.212292003607173</v>
      </c>
      <c r="M12" s="53">
        <f t="shared" si="11"/>
        <v>102.2774650345815</v>
      </c>
      <c r="N12">
        <f t="shared" si="12"/>
        <v>41.428297020152797</v>
      </c>
      <c r="O12" t="str">
        <f t="shared" si="13"/>
        <v>not ok</v>
      </c>
    </row>
    <row r="13" spans="2:15" ht="15" customHeight="1" x14ac:dyDescent="0.3">
      <c r="B13" s="73">
        <f t="shared" si="1"/>
        <v>2017</v>
      </c>
      <c r="C13" s="27">
        <f t="shared" si="3"/>
        <v>1</v>
      </c>
      <c r="D13" s="27">
        <f>progression!O11</f>
        <v>99.448715932914041</v>
      </c>
      <c r="E13" s="74">
        <f t="shared" si="5"/>
        <v>106.84911013624142</v>
      </c>
      <c r="F13" s="53">
        <f t="shared" si="4"/>
        <v>66.202843050303187</v>
      </c>
      <c r="G13" s="53">
        <f t="shared" si="6"/>
        <v>56.041276278818614</v>
      </c>
      <c r="H13" s="78">
        <f t="shared" si="7"/>
        <v>48.640882075491234</v>
      </c>
      <c r="I13" s="26">
        <f t="shared" si="8"/>
        <v>-3.3357674947335552</v>
      </c>
      <c r="J13" s="26">
        <f t="shared" si="9"/>
        <v>50.807833857422807</v>
      </c>
      <c r="K13" s="26">
        <f t="shared" si="2"/>
        <v>19.871689110767004</v>
      </c>
      <c r="L13" s="26">
        <f t="shared" si="10"/>
        <v>24.905468894862764</v>
      </c>
      <c r="M13" s="53">
        <f t="shared" si="11"/>
        <v>98.451819865216763</v>
      </c>
      <c r="N13">
        <f t="shared" si="12"/>
        <v>-1.1700557142342944</v>
      </c>
      <c r="O13" t="str">
        <f t="shared" si="13"/>
        <v>not ok</v>
      </c>
    </row>
    <row r="14" spans="2:15" ht="15" customHeight="1" x14ac:dyDescent="0.3">
      <c r="B14" s="73">
        <f t="shared" si="1"/>
        <v>2017</v>
      </c>
      <c r="C14" s="27">
        <f t="shared" si="3"/>
        <v>2</v>
      </c>
      <c r="D14" s="27">
        <f>progression!O12</f>
        <v>12.647575608152533</v>
      </c>
      <c r="E14" s="74">
        <f t="shared" si="5"/>
        <v>-23.896910249460415</v>
      </c>
      <c r="F14" s="53">
        <f t="shared" si="4"/>
        <v>48.182892390350467</v>
      </c>
      <c r="G14" s="53">
        <f t="shared" si="6"/>
        <v>66.202843050303187</v>
      </c>
      <c r="H14" s="78">
        <f t="shared" si="7"/>
        <v>102.74732890791614</v>
      </c>
      <c r="I14" s="26">
        <f t="shared" si="8"/>
        <v>29.336505593631859</v>
      </c>
      <c r="J14" s="26">
        <f t="shared" si="9"/>
        <v>90.099753299763606</v>
      </c>
      <c r="K14" s="26">
        <f t="shared" si="2"/>
        <v>33.917301948566326</v>
      </c>
      <c r="L14" s="26">
        <f t="shared" si="10"/>
        <v>42.509034031736739</v>
      </c>
      <c r="M14" s="53">
        <f t="shared" si="11"/>
        <v>187.76539697138963</v>
      </c>
      <c r="N14">
        <f t="shared" si="12"/>
        <v>17.729260844442663</v>
      </c>
      <c r="O14" t="str">
        <f t="shared" si="13"/>
        <v>not ok</v>
      </c>
    </row>
    <row r="15" spans="2:15" ht="15" customHeight="1" x14ac:dyDescent="0.3">
      <c r="B15" s="73">
        <f t="shared" si="1"/>
        <v>2017</v>
      </c>
      <c r="C15" s="27">
        <f t="shared" si="3"/>
        <v>3</v>
      </c>
      <c r="D15" s="27">
        <f>progression!O13</f>
        <v>36.760502303045726</v>
      </c>
      <c r="E15" s="74">
        <f t="shared" si="5"/>
        <v>74.08024607192867</v>
      </c>
      <c r="F15" s="53">
        <f t="shared" si="4"/>
        <v>53.362363126666111</v>
      </c>
      <c r="G15" s="53">
        <f t="shared" si="6"/>
        <v>48.182892390350467</v>
      </c>
      <c r="H15" s="78">
        <f t="shared" si="7"/>
        <v>10.863148621467523</v>
      </c>
      <c r="I15" s="26">
        <f t="shared" si="8"/>
        <v>-35.247955474356687</v>
      </c>
      <c r="J15" s="26">
        <f t="shared" si="9"/>
        <v>25.897353681578203</v>
      </c>
      <c r="K15" s="26">
        <f t="shared" si="2"/>
        <v>32.313312295168707</v>
      </c>
      <c r="L15" s="26">
        <f t="shared" si="10"/>
        <v>40.498731123025713</v>
      </c>
      <c r="M15" s="53">
        <f t="shared" si="11"/>
        <v>91.860610867518943</v>
      </c>
      <c r="N15">
        <f t="shared" si="12"/>
        <v>-70.13431362458391</v>
      </c>
      <c r="O15" t="str">
        <f t="shared" si="13"/>
        <v>ok</v>
      </c>
    </row>
    <row r="16" spans="2:15" ht="15" customHeight="1" x14ac:dyDescent="0.3">
      <c r="B16" s="73">
        <f t="shared" si="1"/>
        <v>2017</v>
      </c>
      <c r="C16" s="27">
        <f t="shared" si="3"/>
        <v>4</v>
      </c>
      <c r="D16" s="27">
        <f>progression!O14</f>
        <v>122.83692208880176</v>
      </c>
      <c r="E16" s="74">
        <f t="shared" si="5"/>
        <v>116.57990893357639</v>
      </c>
      <c r="F16" s="53">
        <f t="shared" si="4"/>
        <v>66.005872288048167</v>
      </c>
      <c r="G16" s="53">
        <f t="shared" si="6"/>
        <v>53.362363126666111</v>
      </c>
      <c r="H16" s="78">
        <f t="shared" si="7"/>
        <v>59.619376281891476</v>
      </c>
      <c r="I16" s="26">
        <f t="shared" si="8"/>
        <v>11.314416819778188</v>
      </c>
      <c r="J16" s="26">
        <f t="shared" si="9"/>
        <v>63.21754580691028</v>
      </c>
      <c r="K16" s="26">
        <f t="shared" si="2"/>
        <v>38.494158997517019</v>
      </c>
      <c r="L16" s="26">
        <f t="shared" si="10"/>
        <v>48.245273675658737</v>
      </c>
      <c r="M16" s="53">
        <f t="shared" si="11"/>
        <v>156.10992363320895</v>
      </c>
      <c r="N16">
        <f t="shared" si="12"/>
        <v>-36.871171069425998</v>
      </c>
      <c r="O16" t="str">
        <f t="shared" si="13"/>
        <v>ok</v>
      </c>
    </row>
    <row r="17" spans="2:15" ht="15" customHeight="1" x14ac:dyDescent="0.3">
      <c r="B17" s="73">
        <f t="shared" si="1"/>
        <v>2018</v>
      </c>
      <c r="C17" s="27">
        <f t="shared" si="3"/>
        <v>1</v>
      </c>
      <c r="D17" s="27">
        <f>progression!O15</f>
        <v>46.367690058479553</v>
      </c>
      <c r="E17" s="74">
        <f t="shared" si="5"/>
        <v>49.703457553213106</v>
      </c>
      <c r="F17" s="53">
        <f t="shared" si="4"/>
        <v>62.745389341081157</v>
      </c>
      <c r="G17" s="53">
        <f t="shared" si="6"/>
        <v>66.005872288048167</v>
      </c>
      <c r="H17" s="78">
        <f t="shared" si="7"/>
        <v>62.670104793314614</v>
      </c>
      <c r="I17" s="26">
        <f t="shared" si="8"/>
        <v>-4.6399606735203607</v>
      </c>
      <c r="J17" s="26">
        <f t="shared" si="9"/>
        <v>16.302414734835061</v>
      </c>
      <c r="K17" s="26">
        <f t="shared" si="2"/>
        <v>34.055810144980626</v>
      </c>
      <c r="L17" s="26">
        <f t="shared" si="10"/>
        <v>42.682628312436847</v>
      </c>
      <c r="M17" s="53">
        <f t="shared" si="11"/>
        <v>148.0353614181883</v>
      </c>
      <c r="N17">
        <f t="shared" si="12"/>
        <v>-22.69515183155908</v>
      </c>
      <c r="O17" t="str">
        <f t="shared" si="13"/>
        <v>ok</v>
      </c>
    </row>
    <row r="18" spans="2:15" ht="15" customHeight="1" x14ac:dyDescent="0.3">
      <c r="B18" s="73">
        <f t="shared" si="1"/>
        <v>2018</v>
      </c>
      <c r="C18" s="27">
        <f t="shared" si="3"/>
        <v>2</v>
      </c>
      <c r="D18" s="27">
        <f>progression!O16</f>
        <v>13.082807017543862</v>
      </c>
      <c r="E18" s="74">
        <f t="shared" si="5"/>
        <v>-16.253698576087999</v>
      </c>
      <c r="F18" s="53">
        <f t="shared" si="4"/>
        <v>46.945571757647329</v>
      </c>
      <c r="G18" s="53">
        <f t="shared" si="6"/>
        <v>62.745389341081157</v>
      </c>
      <c r="H18" s="78">
        <f t="shared" si="7"/>
        <v>92.08189493471302</v>
      </c>
      <c r="I18" s="26">
        <f t="shared" si="8"/>
        <v>23.016578560258324</v>
      </c>
      <c r="J18" s="26">
        <f t="shared" si="9"/>
        <v>78.999087917169163</v>
      </c>
      <c r="K18" s="26">
        <f t="shared" si="2"/>
        <v>43.044465699418339</v>
      </c>
      <c r="L18" s="26">
        <f t="shared" si="10"/>
        <v>53.948237394273129</v>
      </c>
      <c r="M18" s="53">
        <f t="shared" si="11"/>
        <v>199.97836972325928</v>
      </c>
      <c r="N18">
        <f t="shared" si="12"/>
        <v>-15.814579853833237</v>
      </c>
      <c r="O18" t="str">
        <f t="shared" si="13"/>
        <v>ok</v>
      </c>
    </row>
    <row r="19" spans="2:15" ht="15" customHeight="1" x14ac:dyDescent="0.3">
      <c r="B19" s="73">
        <f t="shared" si="1"/>
        <v>2018</v>
      </c>
      <c r="C19" s="27">
        <f t="shared" si="3"/>
        <v>3</v>
      </c>
      <c r="D19" s="27">
        <f>progression!O17</f>
        <v>6.1454385964912239</v>
      </c>
      <c r="E19" s="74">
        <f t="shared" si="5"/>
        <v>41.393394070847911</v>
      </c>
      <c r="F19" s="53">
        <f t="shared" si="4"/>
        <v>45.835136220287445</v>
      </c>
      <c r="G19" s="53">
        <f t="shared" si="6"/>
        <v>46.945571757647329</v>
      </c>
      <c r="H19" s="78">
        <f t="shared" si="7"/>
        <v>11.697616283290643</v>
      </c>
      <c r="I19" s="26">
        <f t="shared" si="8"/>
        <v>-35.692129689300643</v>
      </c>
      <c r="J19" s="26">
        <f t="shared" si="9"/>
        <v>5.5521776867994186</v>
      </c>
      <c r="K19" s="26">
        <f t="shared" si="2"/>
        <v>35.546008096894553</v>
      </c>
      <c r="L19" s="26">
        <f t="shared" si="10"/>
        <v>44.550314472969177</v>
      </c>
      <c r="M19" s="53">
        <f t="shared" si="11"/>
        <v>100.798245229229</v>
      </c>
      <c r="N19">
        <f t="shared" si="12"/>
        <v>-77.403012662647711</v>
      </c>
      <c r="O19" t="str">
        <f t="shared" si="13"/>
        <v>ok</v>
      </c>
    </row>
    <row r="20" spans="2:15" ht="15" customHeight="1" x14ac:dyDescent="0.3">
      <c r="B20" s="73">
        <f t="shared" si="1"/>
        <v>2018</v>
      </c>
      <c r="C20" s="27">
        <f t="shared" si="3"/>
        <v>4</v>
      </c>
      <c r="D20" s="27">
        <f>progression!O18</f>
        <v>45.706549707602335</v>
      </c>
      <c r="E20" s="74">
        <f t="shared" si="5"/>
        <v>34.392132887824147</v>
      </c>
      <c r="F20" s="53">
        <f t="shared" si="4"/>
        <v>43.54653555379479</v>
      </c>
      <c r="G20" s="53">
        <f t="shared" si="6"/>
        <v>45.835136220287445</v>
      </c>
      <c r="H20" s="78">
        <f t="shared" si="7"/>
        <v>57.149553040065634</v>
      </c>
      <c r="I20" s="26">
        <f t="shared" si="8"/>
        <v>10.398976553181123</v>
      </c>
      <c r="J20" s="26">
        <f t="shared" si="9"/>
        <v>11.443003332463299</v>
      </c>
      <c r="K20" s="26">
        <f t="shared" si="2"/>
        <v>30.725407144008305</v>
      </c>
      <c r="L20" s="26">
        <f t="shared" si="10"/>
        <v>38.50858714836027</v>
      </c>
      <c r="M20" s="53">
        <f t="shared" si="11"/>
        <v>134.16672733678618</v>
      </c>
      <c r="N20">
        <f t="shared" si="12"/>
        <v>-19.867621256654907</v>
      </c>
      <c r="O20" t="str">
        <f t="shared" si="13"/>
        <v>ok</v>
      </c>
    </row>
    <row r="21" spans="2:15" ht="15" customHeight="1" x14ac:dyDescent="0.3">
      <c r="B21" s="73">
        <f t="shared" si="1"/>
        <v>2019</v>
      </c>
      <c r="C21" s="27">
        <f t="shared" si="3"/>
        <v>1</v>
      </c>
      <c r="D21" s="27">
        <f>progression!O19</f>
        <v>99.832855228348649</v>
      </c>
      <c r="E21" s="74">
        <f t="shared" si="5"/>
        <v>104.47281590186901</v>
      </c>
      <c r="F21" s="53">
        <f t="shared" si="4"/>
        <v>55.731791623409634</v>
      </c>
      <c r="G21" s="53">
        <f t="shared" si="6"/>
        <v>43.54653555379479</v>
      </c>
      <c r="H21" s="78">
        <f t="shared" si="7"/>
        <v>38.906574880274427</v>
      </c>
      <c r="I21" s="26">
        <f t="shared" si="8"/>
        <v>0.23414175432557638</v>
      </c>
      <c r="J21" s="26">
        <f t="shared" si="9"/>
        <v>60.926280348074222</v>
      </c>
      <c r="K21" s="26">
        <f t="shared" si="2"/>
        <v>36.765581784821492</v>
      </c>
      <c r="L21" s="26">
        <f t="shared" si="10"/>
        <v>46.078823417546012</v>
      </c>
      <c r="M21" s="53">
        <f t="shared" si="11"/>
        <v>131.06422171536644</v>
      </c>
      <c r="N21">
        <f t="shared" si="12"/>
        <v>-53.251071954817597</v>
      </c>
      <c r="O21" t="str">
        <f t="shared" si="13"/>
        <v>ok</v>
      </c>
    </row>
    <row r="22" spans="2:15" ht="15" customHeight="1" x14ac:dyDescent="0.3">
      <c r="B22" s="73">
        <f t="shared" si="1"/>
        <v>2019</v>
      </c>
      <c r="C22" s="27">
        <f t="shared" si="3"/>
        <v>2</v>
      </c>
      <c r="D22" s="27">
        <f>progression!O20</f>
        <v>197.37104518443141</v>
      </c>
      <c r="E22" s="74">
        <f t="shared" si="5"/>
        <v>174.35446662417309</v>
      </c>
      <c r="F22" s="53">
        <f t="shared" si="4"/>
        <v>79.456326623562319</v>
      </c>
      <c r="G22" s="53">
        <f t="shared" si="6"/>
        <v>55.731791623409634</v>
      </c>
      <c r="H22" s="78">
        <f t="shared" si="7"/>
        <v>78.748370183667959</v>
      </c>
      <c r="I22" s="26">
        <f t="shared" si="8"/>
        <v>32.506392560319405</v>
      </c>
      <c r="J22" s="26">
        <f t="shared" si="9"/>
        <v>118.62267500076345</v>
      </c>
      <c r="K22" s="26">
        <f t="shared" si="2"/>
        <v>53.137000428009884</v>
      </c>
      <c r="L22" s="26">
        <f t="shared" si="10"/>
        <v>66.597353850964566</v>
      </c>
      <c r="M22" s="53">
        <f t="shared" si="11"/>
        <v>211.94307788559709</v>
      </c>
      <c r="N22">
        <f t="shared" si="12"/>
        <v>-54.446337518261174</v>
      </c>
      <c r="O22" t="str">
        <f t="shared" si="13"/>
        <v>ok</v>
      </c>
    </row>
    <row r="23" spans="2:15" ht="15" customHeight="1" x14ac:dyDescent="0.3">
      <c r="B23" s="73">
        <f t="shared" si="1"/>
        <v>2019</v>
      </c>
      <c r="C23" s="27">
        <f t="shared" si="3"/>
        <v>3</v>
      </c>
      <c r="D23" s="27">
        <f>progression!O21</f>
        <v>196.81150933827374</v>
      </c>
      <c r="E23" s="74">
        <f t="shared" si="5"/>
        <v>232.50363902757437</v>
      </c>
      <c r="F23" s="53">
        <f t="shared" si="4"/>
        <v>110.06578910436474</v>
      </c>
      <c r="G23" s="53">
        <f t="shared" si="6"/>
        <v>79.456326623562319</v>
      </c>
      <c r="H23" s="78">
        <f t="shared" si="7"/>
        <v>43.764196934261676</v>
      </c>
      <c r="I23" s="26">
        <f t="shared" si="8"/>
        <v>-23.448344696979682</v>
      </c>
      <c r="J23" s="26">
        <f t="shared" si="9"/>
        <v>153.04731240401208</v>
      </c>
      <c r="K23" s="26">
        <f t="shared" si="2"/>
        <v>73.119062823210328</v>
      </c>
      <c r="L23" s="26">
        <f t="shared" si="10"/>
        <v>91.641155143589714</v>
      </c>
      <c r="M23" s="53">
        <f t="shared" si="11"/>
        <v>227.04650722144112</v>
      </c>
      <c r="N23">
        <f t="shared" si="12"/>
        <v>-139.51811335291774</v>
      </c>
      <c r="O23" t="str">
        <f t="shared" si="13"/>
        <v>ok</v>
      </c>
    </row>
    <row r="24" spans="2:15" ht="15" customHeight="1" x14ac:dyDescent="0.3">
      <c r="B24" s="73">
        <f t="shared" si="1"/>
        <v>2019</v>
      </c>
      <c r="C24" s="27">
        <f t="shared" si="3"/>
        <v>4</v>
      </c>
      <c r="D24" s="27">
        <f>progression!O22</f>
        <v>147.44762976060412</v>
      </c>
      <c r="E24" s="74">
        <f>+D24-I20</f>
        <v>137.048653207423</v>
      </c>
      <c r="F24" s="53">
        <f t="shared" si="4"/>
        <v>115.46236192497639</v>
      </c>
      <c r="G24" s="53">
        <f t="shared" si="6"/>
        <v>110.06578910436474</v>
      </c>
      <c r="H24" s="78">
        <f t="shared" si="7"/>
        <v>120.46476565754587</v>
      </c>
      <c r="I24" s="26">
        <f t="shared" si="8"/>
        <v>12.557605681425784</v>
      </c>
      <c r="J24" s="26">
        <f t="shared" si="9"/>
        <v>26.982864103058247</v>
      </c>
      <c r="K24" s="26">
        <f t="shared" si="2"/>
        <v>63.891823079179915</v>
      </c>
      <c r="L24" s="26">
        <f t="shared" si="10"/>
        <v>80.07652512399693</v>
      </c>
      <c r="M24" s="53">
        <f t="shared" si="11"/>
        <v>280.61781590553971</v>
      </c>
      <c r="N24">
        <f t="shared" si="12"/>
        <v>-39.688284590447992</v>
      </c>
      <c r="O24" t="str">
        <f t="shared" si="13"/>
        <v>ok</v>
      </c>
    </row>
    <row r="25" spans="2:15" ht="15" customHeight="1" x14ac:dyDescent="0.3">
      <c r="B25" s="73"/>
      <c r="C25" s="27"/>
      <c r="D25" s="27"/>
      <c r="E25" s="74"/>
      <c r="F25" s="53"/>
      <c r="G25" s="53"/>
      <c r="H25" s="78"/>
      <c r="I25" s="26"/>
      <c r="J25" s="26"/>
      <c r="K25" s="26"/>
      <c r="L25" s="26"/>
      <c r="M25" s="53"/>
    </row>
    <row r="26" spans="2:15" ht="15" customHeight="1" x14ac:dyDescent="0.3">
      <c r="B26" s="73"/>
      <c r="C26" s="27"/>
      <c r="D26" s="27"/>
      <c r="E26" s="74"/>
      <c r="F26" s="53"/>
      <c r="G26" s="53"/>
      <c r="H26" s="78"/>
      <c r="I26" s="26"/>
      <c r="J26" s="26"/>
      <c r="K26" s="26"/>
      <c r="L26" s="26"/>
      <c r="M26" s="53"/>
    </row>
    <row r="27" spans="2:15" ht="15" customHeight="1" x14ac:dyDescent="0.3">
      <c r="B27" s="73"/>
      <c r="C27" s="27"/>
      <c r="D27" s="27"/>
      <c r="E27" s="74"/>
      <c r="F27" s="53"/>
      <c r="G27" s="53"/>
      <c r="H27" s="78"/>
      <c r="I27" s="26"/>
      <c r="J27" s="26"/>
      <c r="K27" s="26"/>
      <c r="L27" s="26"/>
      <c r="M27" s="53"/>
    </row>
    <row r="28" spans="2:15" ht="15" customHeight="1" x14ac:dyDescent="0.3">
      <c r="B28" s="73"/>
      <c r="C28" s="27"/>
      <c r="D28" s="27"/>
      <c r="E28" s="74"/>
      <c r="F28" s="53"/>
      <c r="G28" s="53"/>
      <c r="H28" s="78"/>
      <c r="I28" s="26"/>
      <c r="J28" s="26"/>
      <c r="K28" s="26"/>
      <c r="L28" s="26"/>
      <c r="M28" s="53"/>
    </row>
    <row r="29" spans="2:15" ht="15" customHeight="1" x14ac:dyDescent="0.3">
      <c r="B29" s="73"/>
      <c r="C29" s="27"/>
      <c r="D29" s="27"/>
      <c r="E29" s="74"/>
      <c r="F29" s="53"/>
      <c r="G29" s="53"/>
      <c r="H29" s="78"/>
      <c r="I29" s="26"/>
      <c r="J29" s="26"/>
      <c r="K29" s="26"/>
      <c r="L29" s="26"/>
      <c r="M29" s="53"/>
    </row>
    <row r="30" spans="2:15" ht="15" customHeight="1" x14ac:dyDescent="0.3">
      <c r="B30" s="73"/>
      <c r="C30" s="27"/>
      <c r="D30" s="27"/>
      <c r="E30" s="74"/>
      <c r="F30" s="53"/>
      <c r="G30" s="53"/>
      <c r="H30" s="78"/>
      <c r="I30" s="26"/>
      <c r="J30" s="26"/>
      <c r="K30" s="26"/>
      <c r="L30" s="26"/>
      <c r="M30" s="53"/>
    </row>
    <row r="31" spans="2:15" ht="15" customHeight="1" x14ac:dyDescent="0.3">
      <c r="B31" s="73"/>
      <c r="C31" s="27"/>
      <c r="D31" s="27"/>
      <c r="E31" s="74"/>
      <c r="F31" s="53"/>
      <c r="G31" s="53"/>
      <c r="H31" s="78"/>
      <c r="I31" s="26"/>
      <c r="J31" s="26"/>
      <c r="K31" s="26"/>
      <c r="L31" s="26"/>
      <c r="M31" s="53"/>
    </row>
    <row r="32" spans="2:15" ht="15" customHeight="1" x14ac:dyDescent="0.3">
      <c r="B32" s="73"/>
      <c r="C32" s="27"/>
      <c r="D32" s="27"/>
      <c r="E32" s="74"/>
      <c r="F32" s="53"/>
      <c r="G32" s="53"/>
      <c r="H32" s="78"/>
      <c r="I32" s="26"/>
      <c r="J32" s="26"/>
      <c r="K32" s="26"/>
      <c r="L32" s="26"/>
      <c r="M32" s="53"/>
    </row>
    <row r="33" spans="2:13" ht="15" customHeight="1" x14ac:dyDescent="0.3">
      <c r="B33" s="73"/>
      <c r="C33" s="27"/>
      <c r="D33" s="27"/>
      <c r="E33" s="74"/>
      <c r="F33" s="53"/>
      <c r="G33" s="53"/>
      <c r="H33" s="78"/>
      <c r="I33" s="26"/>
      <c r="J33" s="26"/>
      <c r="K33" s="26"/>
      <c r="L33" s="26"/>
      <c r="M33" s="53"/>
    </row>
    <row r="34" spans="2:13" ht="15" customHeight="1" x14ac:dyDescent="0.3">
      <c r="B34" s="73"/>
      <c r="C34" s="27"/>
      <c r="D34" s="27"/>
      <c r="E34" s="74"/>
      <c r="F34" s="53"/>
      <c r="G34" s="53"/>
      <c r="H34" s="78"/>
      <c r="I34" s="26"/>
      <c r="J34" s="26"/>
      <c r="K34" s="26"/>
      <c r="L34" s="26"/>
      <c r="M34" s="53"/>
    </row>
    <row r="35" spans="2:13" ht="15" customHeight="1" x14ac:dyDescent="0.3">
      <c r="B35" s="73"/>
      <c r="C35" s="27"/>
      <c r="D35" s="27"/>
      <c r="E35" s="74"/>
      <c r="F35" s="53"/>
      <c r="G35" s="53"/>
      <c r="H35" s="78"/>
      <c r="I35" s="26"/>
      <c r="J35" s="26"/>
      <c r="K35" s="26"/>
      <c r="L35" s="26"/>
      <c r="M35" s="53"/>
    </row>
    <row r="36" spans="2:13" ht="15" customHeight="1" x14ac:dyDescent="0.3">
      <c r="B36" s="73"/>
      <c r="C36" s="27"/>
      <c r="D36" s="27"/>
      <c r="E36" s="74"/>
      <c r="F36" s="53"/>
      <c r="G36" s="53"/>
      <c r="H36" s="78"/>
      <c r="I36" s="26"/>
      <c r="J36" s="26"/>
      <c r="K36" s="26"/>
      <c r="L36" s="26"/>
      <c r="M36" s="53"/>
    </row>
    <row r="37" spans="2:13" ht="15" customHeight="1" x14ac:dyDescent="0.3">
      <c r="B37" s="73"/>
      <c r="C37" s="27"/>
      <c r="D37" s="27"/>
      <c r="E37" s="74"/>
      <c r="F37" s="53"/>
      <c r="G37" s="53"/>
      <c r="H37" s="78"/>
      <c r="I37" s="26"/>
      <c r="J37" s="26"/>
      <c r="K37" s="26"/>
      <c r="L37" s="26"/>
      <c r="M37" s="53"/>
    </row>
    <row r="38" spans="2:13" ht="15" customHeight="1" x14ac:dyDescent="0.3">
      <c r="B38" s="73"/>
      <c r="C38" s="27"/>
      <c r="D38" s="27"/>
      <c r="E38" s="74"/>
      <c r="G38" s="53"/>
      <c r="H38" s="78"/>
    </row>
    <row r="39" spans="2:13" ht="15" customHeight="1" x14ac:dyDescent="0.3">
      <c r="B39" s="73"/>
      <c r="C39" s="27"/>
      <c r="D39" s="27"/>
      <c r="E39" s="74"/>
      <c r="H39" s="78"/>
    </row>
    <row r="40" spans="2:13" ht="15" customHeight="1" x14ac:dyDescent="0.3">
      <c r="B40" s="73"/>
      <c r="C40" s="27"/>
      <c r="D40" s="27"/>
      <c r="E40" s="74"/>
      <c r="H40" s="78"/>
    </row>
    <row r="41" spans="2:13" ht="15" customHeight="1" x14ac:dyDescent="0.3">
      <c r="B41" s="73"/>
      <c r="C41" s="27"/>
      <c r="D41" s="27"/>
      <c r="E41" s="74"/>
      <c r="H41" s="78"/>
    </row>
    <row r="42" spans="2:13" ht="15" customHeight="1" x14ac:dyDescent="0.3">
      <c r="B42" s="73"/>
      <c r="C42" s="27"/>
      <c r="D42" s="27"/>
      <c r="E42" s="74"/>
      <c r="H42" s="78"/>
    </row>
    <row r="43" spans="2:13" ht="15" customHeight="1" x14ac:dyDescent="0.3">
      <c r="B43" s="73"/>
      <c r="C43" s="27"/>
      <c r="D43" s="27"/>
      <c r="E43" s="74"/>
    </row>
    <row r="44" spans="2:13" ht="15" customHeight="1" x14ac:dyDescent="0.3"/>
    <row r="45" spans="2:13" ht="15" customHeight="1" x14ac:dyDescent="0.3"/>
    <row r="46" spans="2:13" ht="15" customHeight="1" x14ac:dyDescent="0.3"/>
    <row r="47" spans="2:13" ht="15" customHeight="1" x14ac:dyDescent="0.3"/>
    <row r="48" spans="2:13" ht="15" customHeight="1" x14ac:dyDescent="0.3"/>
    <row r="49" ht="15" customHeight="1" x14ac:dyDescent="0.3"/>
    <row r="50" ht="15" customHeight="1" x14ac:dyDescent="0.3"/>
    <row r="51" ht="15" customHeight="1" x14ac:dyDescent="0.3"/>
    <row r="52" ht="15" customHeight="1" x14ac:dyDescent="0.3"/>
    <row r="53" ht="15" customHeight="1" x14ac:dyDescent="0.3"/>
    <row r="54" ht="15" customHeight="1" x14ac:dyDescent="0.3"/>
    <row r="55" ht="15" customHeight="1" x14ac:dyDescent="0.3"/>
    <row r="56" ht="15" customHeight="1" x14ac:dyDescent="0.3"/>
    <row r="57" ht="15" customHeight="1" x14ac:dyDescent="0.3"/>
    <row r="58" ht="15" customHeight="1" x14ac:dyDescent="0.3"/>
    <row r="59" ht="15" customHeight="1" x14ac:dyDescent="0.3"/>
    <row r="60" ht="15" customHeight="1" x14ac:dyDescent="0.3"/>
    <row r="61" ht="15" customHeight="1" x14ac:dyDescent="0.3"/>
    <row r="62" ht="15" customHeight="1" x14ac:dyDescent="0.3"/>
    <row r="63" ht="15" customHeight="1" x14ac:dyDescent="0.3"/>
    <row r="64" ht="15" customHeight="1" x14ac:dyDescent="0.3"/>
    <row r="65" ht="15" customHeight="1" x14ac:dyDescent="0.3"/>
    <row r="66" ht="15" customHeight="1" x14ac:dyDescent="0.3"/>
    <row r="67" ht="15" customHeight="1" x14ac:dyDescent="0.3"/>
    <row r="68" ht="15" customHeight="1" x14ac:dyDescent="0.3"/>
    <row r="69" ht="15" customHeight="1" x14ac:dyDescent="0.3"/>
    <row r="70" ht="15" customHeight="1" x14ac:dyDescent="0.3"/>
    <row r="71" ht="15" customHeight="1" x14ac:dyDescent="0.3"/>
    <row r="72" ht="15" customHeight="1" x14ac:dyDescent="0.3"/>
    <row r="73" ht="15" customHeight="1" x14ac:dyDescent="0.3"/>
    <row r="74" ht="15" customHeight="1" x14ac:dyDescent="0.3"/>
    <row r="75" ht="15" customHeight="1" x14ac:dyDescent="0.3"/>
    <row r="76" ht="15" customHeight="1" x14ac:dyDescent="0.3"/>
    <row r="77" ht="15" customHeight="1" x14ac:dyDescent="0.3"/>
    <row r="78" ht="15" customHeight="1" x14ac:dyDescent="0.3"/>
    <row r="79" ht="15" customHeight="1" x14ac:dyDescent="0.3"/>
    <row r="80" ht="15" customHeight="1" x14ac:dyDescent="0.3"/>
    <row r="81" ht="15" customHeight="1" x14ac:dyDescent="0.3"/>
    <row r="82" ht="15" customHeight="1" x14ac:dyDescent="0.3"/>
    <row r="83" ht="15" customHeight="1" x14ac:dyDescent="0.3"/>
    <row r="84" ht="15" customHeight="1" x14ac:dyDescent="0.3"/>
    <row r="85" ht="15" customHeight="1" x14ac:dyDescent="0.3"/>
    <row r="86" ht="15" customHeight="1" x14ac:dyDescent="0.3"/>
    <row r="87" ht="15" customHeight="1" x14ac:dyDescent="0.3"/>
    <row r="88" ht="15" customHeight="1" x14ac:dyDescent="0.3"/>
    <row r="89" ht="15" customHeight="1" x14ac:dyDescent="0.3"/>
    <row r="90" ht="15" customHeight="1" x14ac:dyDescent="0.3"/>
    <row r="91" ht="15" customHeight="1" x14ac:dyDescent="0.3"/>
    <row r="92" ht="15" customHeight="1" x14ac:dyDescent="0.3"/>
    <row r="93" ht="15" customHeight="1" x14ac:dyDescent="0.3"/>
    <row r="94" ht="15" customHeight="1" x14ac:dyDescent="0.3"/>
    <row r="95" ht="15" customHeight="1" x14ac:dyDescent="0.3"/>
    <row r="96" ht="15" customHeight="1" x14ac:dyDescent="0.3"/>
    <row r="97" ht="15" customHeight="1" x14ac:dyDescent="0.3"/>
    <row r="98" ht="15" customHeight="1" x14ac:dyDescent="0.3"/>
    <row r="99" ht="15" customHeight="1" x14ac:dyDescent="0.3"/>
    <row r="100" ht="15" customHeight="1" x14ac:dyDescent="0.3"/>
    <row r="101" ht="15" customHeight="1" x14ac:dyDescent="0.3"/>
    <row r="102" ht="15" customHeight="1" x14ac:dyDescent="0.3"/>
    <row r="103" ht="15" customHeight="1" x14ac:dyDescent="0.3"/>
    <row r="104" ht="15" customHeight="1" x14ac:dyDescent="0.3"/>
    <row r="105" ht="15" customHeight="1" x14ac:dyDescent="0.3"/>
    <row r="106" ht="15" customHeight="1" x14ac:dyDescent="0.3"/>
    <row r="107" ht="15" customHeight="1" x14ac:dyDescent="0.3"/>
    <row r="108" ht="15" customHeight="1" x14ac:dyDescent="0.3"/>
    <row r="109" ht="15" customHeight="1" x14ac:dyDescent="0.3"/>
    <row r="110" ht="15" customHeight="1" x14ac:dyDescent="0.3"/>
    <row r="111" ht="15" customHeight="1" x14ac:dyDescent="0.3"/>
    <row r="112" ht="15" customHeight="1" x14ac:dyDescent="0.3"/>
    <row r="113" ht="15" customHeight="1" x14ac:dyDescent="0.3"/>
    <row r="114" ht="15" customHeight="1" x14ac:dyDescent="0.3"/>
    <row r="115" ht="15" customHeight="1" x14ac:dyDescent="0.3"/>
  </sheetData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S135"/>
  <sheetViews>
    <sheetView topLeftCell="K1" workbookViewId="0">
      <pane ySplit="2" topLeftCell="A3" activePane="bottomLeft" state="frozen"/>
      <selection pane="bottomLeft" activeCell="S22" sqref="S22"/>
    </sheetView>
  </sheetViews>
  <sheetFormatPr defaultRowHeight="14.4" x14ac:dyDescent="0.3"/>
  <cols>
    <col min="1" max="4" width="8.88671875" customWidth="1"/>
    <col min="5" max="6" width="11.44140625" style="53" bestFit="1" customWidth="1"/>
    <col min="7" max="7" width="18.109375" style="48" customWidth="1"/>
    <col min="8" max="8" width="25.21875" style="79" bestFit="1" customWidth="1"/>
    <col min="9" max="10" width="11.33203125" style="53" customWidth="1"/>
    <col min="11" max="13" width="8.88671875" customWidth="1"/>
    <col min="14" max="15" width="8.88671875" style="53" customWidth="1"/>
    <col min="16" max="16" width="16.5546875" style="48" bestFit="1" customWidth="1"/>
    <col min="17" max="17" width="22.77734375" style="49" customWidth="1"/>
    <col min="18" max="18" width="12.6640625" style="53" customWidth="1"/>
    <col min="19" max="19" width="17.21875" bestFit="1" customWidth="1"/>
    <col min="20" max="20" width="17.44140625" bestFit="1" customWidth="1"/>
    <col min="21" max="21" width="11" bestFit="1" customWidth="1"/>
    <col min="22" max="32" width="12" bestFit="1" customWidth="1"/>
    <col min="33" max="38" width="8.88671875" customWidth="1"/>
  </cols>
  <sheetData>
    <row r="1" spans="2:18" ht="15" customHeight="1" thickBot="1" x14ac:dyDescent="0.35"/>
    <row r="2" spans="2:18" ht="15" customHeight="1" thickBot="1" x14ac:dyDescent="0.35">
      <c r="B2" s="12" t="s">
        <v>700</v>
      </c>
      <c r="C2" s="5" t="s">
        <v>711</v>
      </c>
      <c r="D2" s="5" t="s">
        <v>712</v>
      </c>
      <c r="E2" s="54" t="s">
        <v>609</v>
      </c>
      <c r="F2" s="54" t="s">
        <v>713</v>
      </c>
      <c r="G2" s="7" t="s">
        <v>710</v>
      </c>
      <c r="H2" s="80" t="s">
        <v>630</v>
      </c>
      <c r="I2" s="55" t="s">
        <v>705</v>
      </c>
      <c r="L2" s="6" t="s">
        <v>700</v>
      </c>
      <c r="M2" s="6" t="s">
        <v>613</v>
      </c>
      <c r="N2" s="56" t="s">
        <v>609</v>
      </c>
      <c r="O2" s="56" t="s">
        <v>713</v>
      </c>
      <c r="P2" s="8" t="s">
        <v>710</v>
      </c>
      <c r="Q2" s="83" t="s">
        <v>631</v>
      </c>
      <c r="R2" s="56" t="s">
        <v>705</v>
      </c>
    </row>
    <row r="3" spans="2:18" ht="15" customHeight="1" x14ac:dyDescent="0.3">
      <c r="B3" s="69">
        <v>2015</v>
      </c>
      <c r="C3" s="48" t="s">
        <v>632</v>
      </c>
      <c r="D3">
        <v>1</v>
      </c>
      <c r="E3" s="53">
        <f>SUMIFS(days!C:C,days!G:G,B3,days!F:F,D3)</f>
        <v>29.612903225806445</v>
      </c>
      <c r="F3" s="53">
        <f>SUMIFS(days!B:B,days!G:G,B3,days!F:F,D3)</f>
        <v>12.174193548387091</v>
      </c>
      <c r="G3" s="48">
        <f>SUMIFS(days!E:E,days!F:F,progression!D3,days!G:G,progression!B3)</f>
        <v>0</v>
      </c>
      <c r="H3" s="49">
        <f>IF(F3&gt;0,SUMIFS(days!D:D,days!G:G,B3,days!F:F,D3)/F3,0)</f>
        <v>0</v>
      </c>
      <c r="I3" s="57">
        <f t="shared" ref="I3:I34" si="0">F3/DAY(EOMONTH(DATE(B3,D3,1),0))</f>
        <v>0.39271592091571261</v>
      </c>
      <c r="L3" s="48">
        <f>B3</f>
        <v>2015</v>
      </c>
      <c r="M3" t="s">
        <v>617</v>
      </c>
      <c r="N3" s="53">
        <f>SUMIFS(tb_progression_month[EP],tb_progression_month[Month2],
    IF(M3="WINTER","&lt;=3",IF(M3="SPRING","&lt;=6",IF(M3="SUMMER","&lt;=9","&lt;=12"))),tb_progression_month[Month2],
    IF(M3="WINTER","&gt;=1",IF(M3="SPRING","&gt;=4",IF(M3="SUMMER","&gt;=7","&gt;=10"))),tb_progression_month[Year],
    L3)</f>
        <v>126.67741935483875</v>
      </c>
      <c r="O3" s="53">
        <f>SUMIFS(tb_progression_month[Hours Watched],tb_progression_month[Month2],
    IF(M3="WINTER","&lt;=3",IF(M3="SPRING","&lt;=6",IF(M3="SUMMER","&lt;=9","&lt;=12"))),tb_progression_month[Month2],
    IF(M3="WINTER","&gt;=1",IF(M3="SPRING","&gt;=4",IF(M3="SUMMER","&gt;=7","&gt;=10"))),tb_progression_month[Year],
    L3)</f>
        <v>52.078494623655885</v>
      </c>
      <c r="P3" s="48">
        <f>SUMIFS(tb_progression_month[Finished Shows],tb_progression_month[Month2],
    IF(M3="WINTER","&lt;=3",IF(M3="SPRING","&lt;=6",IF(M3="SUMMER","&lt;=9","&lt;=12"))),tb_progression_month[Month2],
    IF(M3="WINTER","&gt;=1",IF(M3="SPRING","&gt;=4",IF(M3="SUMMER","&gt;=7","&gt;=10"))),tb_progression_month[Year],
    L3)</f>
        <v>0</v>
      </c>
      <c r="Q3" s="49">
        <f>IF(O3&gt;0,SUMIFS(days!D:D,days!F:F,IF(M3="WINTER","&lt;=3",
    IF(M3="SPRING","&lt;=6",IF(M3="SUMMER","&lt;=9","&lt;=12"))),days!F:F,IF(M3="WINTER","&gt;=1",
    IF(M3="SPRING","&gt;=4",IF(M3="SUMMER","&gt;=7","&gt;=10"))),days!G:G,L3)/O3,0)</f>
        <v>0</v>
      </c>
      <c r="R3" s="58">
        <f>SUMIFS(tb_progression_month[Hours Watched],tb_progression_month[Month2],
    IF(M3="WINTER","&lt;=3",IF(M3="SPRING","&lt;=6",IF(M3="SUMMER","&lt;=9","&lt;=12"))),tb_progression_month[Month2],
    IF(M3="WINTER","&gt;=1",IF(M3="SPRING","&gt;=4",IF(M3="SUMMER","&gt;=7","&gt;=10"))),tb_progression_month[Year],L3)
    /90</f>
        <v>0.57864994026284322</v>
      </c>
    </row>
    <row r="4" spans="2:18" ht="15" customHeight="1" x14ac:dyDescent="0.3">
      <c r="B4" s="9">
        <f t="shared" ref="B4:B14" si="1">B3</f>
        <v>2015</v>
      </c>
      <c r="C4" s="48" t="s">
        <v>633</v>
      </c>
      <c r="D4">
        <v>2</v>
      </c>
      <c r="E4" s="53">
        <f>SUMIFS(days!C:C,days!G:G,B4,days!F:F,D4)</f>
        <v>46.064516129032278</v>
      </c>
      <c r="F4" s="53">
        <f>SUMIFS(days!B:B,days!G:G,B4,days!F:F,D4)</f>
        <v>18.93763440860214</v>
      </c>
      <c r="G4" s="48">
        <f>SUMIFS(days!E:E,days!F:F,progression!D4,days!G:G,progression!B4)</f>
        <v>0</v>
      </c>
      <c r="H4" s="49">
        <f>IF(F4&gt;0,SUMIFS(days!D:D,days!G:G,B4,days!F:F,D4)/F4,0)</f>
        <v>0</v>
      </c>
      <c r="I4" s="57">
        <f t="shared" si="0"/>
        <v>0.67634408602150498</v>
      </c>
      <c r="L4" s="48"/>
      <c r="M4" t="s">
        <v>618</v>
      </c>
      <c r="N4" s="53">
        <f>SUMIFS(tb_progression_month[EP],tb_progression_month[Month2],
        IF(M4="WINTER","&lt;=3",IF(M4="SPRING","&lt;=6",IF(M4="SUMMER","&lt;=9","&lt;=12"))),tb_progression_month[Month2],
        IF(M4="WINTER","&gt;=1",IF(M4="SPRING","&gt;=4",IF(M4="SUMMER","&gt;=7","&gt;=10"))),tb_progression_month[Year],
        L3)</f>
        <v>250.32258064516134</v>
      </c>
      <c r="O4" s="53">
        <f>SUMIFS(tb_progression_month[Hours Watched],tb_progression_month[Month2],
        IF(M4="WINTER","&lt;=3",IF(M4="SPRING","&lt;=6",IF(M4="SUMMER","&lt;=9","&lt;=12"))),tb_progression_month[Month2],
        IF(M4="WINTER","&gt;=1",IF(M4="SPRING","&gt;=4",IF(M4="SUMMER","&gt;=7","&gt;=10"))),tb_progression_month[Year],
        L3)</f>
        <v>98.679283154121862</v>
      </c>
      <c r="P4" s="48">
        <f>SUMIFS(tb_progression_month[Finished Shows],tb_progression_month[Month2],
        IF(M4="WINTER","&lt;=3",IF(M4="SPRING","&lt;=6",IF(M4="SUMMER","&lt;=9","&lt;=12"))),tb_progression_month[Month2],
        IF(M4="WINTER","&gt;=1",IF(M4="SPRING","&gt;=4",IF(M4="SUMMER","&gt;=7","&gt;=10"))),tb_progression_month[Year],
        L3)</f>
        <v>2</v>
      </c>
      <c r="Q4" s="49">
        <f>IF(O4&gt;0,SUMIFS(days!D:D,days!F:F,IF(M4="WINTER","&lt;=3",
        IF(M4="SPRING","&lt;=6",IF(M4="SUMMER","&lt;=9","&lt;=12"))),days!F:F,IF(M4="WINTER","&gt;=1",
        IF(M4="SPRING","&gt;=4",IF(M4="SUMMER","&gt;=7","&gt;=10"))),days!G:G,L3)/O4,0)</f>
        <v>0</v>
      </c>
      <c r="R4" s="58">
        <f>SUMIFS(tb_progression_month[Hours Watched],tb_progression_month[Month2],
        IF(M4="WINTER","&lt;=3",IF(M4="SPRING","&lt;=6",IF(M4="SUMMER","&lt;=9","&lt;=12"))),tb_progression_month[Month2],
        IF(M4="WINTER","&gt;=1",IF(M4="SPRING","&gt;=4",IF(M4="SUMMER","&gt;=7","&gt;=10"))),tb_progression_month[Year],L3)
        /90</f>
        <v>1.0964364794902428</v>
      </c>
    </row>
    <row r="5" spans="2:18" ht="15" customHeight="1" x14ac:dyDescent="0.3">
      <c r="B5" s="9">
        <f t="shared" si="1"/>
        <v>2015</v>
      </c>
      <c r="C5" s="48" t="s">
        <v>634</v>
      </c>
      <c r="D5">
        <v>3</v>
      </c>
      <c r="E5" s="53">
        <f>SUMIFS(days!C:C,days!G:G,B5,days!F:F,D5)</f>
        <v>51.000000000000028</v>
      </c>
      <c r="F5" s="53">
        <f>SUMIFS(days!B:B,days!G:G,B5,days!F:F,D5)</f>
        <v>20.966666666666654</v>
      </c>
      <c r="G5" s="48">
        <f>SUMIFS(days!E:E,days!F:F,progression!D5,days!G:G,progression!B5)</f>
        <v>0</v>
      </c>
      <c r="H5" s="49">
        <f>IF(F5&gt;0,SUMIFS(days!D:D,days!G:G,B5,days!F:F,D5)/F5,0)</f>
        <v>0</v>
      </c>
      <c r="I5" s="57">
        <f t="shared" si="0"/>
        <v>0.67634408602150498</v>
      </c>
      <c r="L5" s="48"/>
      <c r="M5" t="s">
        <v>628</v>
      </c>
      <c r="N5" s="53">
        <f>SUMIFS(tb_progression_month[EP],tb_progression_month[Month2],
        IF(M5="WINTER","&lt;=3",IF(M5="SPRING","&lt;=6",IF(M5="SUMMER","&lt;=9","&lt;=12"))),tb_progression_month[Month2],
        IF(M5="WINTER","&gt;=1",IF(M5="SPRING","&gt;=4",IF(M5="SUMMER","&gt;=7","&gt;=10"))),tb_progression_month[Year],
        L3)</f>
        <v>56.774004683840801</v>
      </c>
      <c r="O5" s="53">
        <f>SUMIFS(tb_progression_month[Hours Watched],tb_progression_month[Month2],
        IF(M5="WINTER","&lt;=3",IF(M5="SPRING","&lt;=6",IF(M5="SUMMER","&lt;=9","&lt;=12"))),tb_progression_month[Month2],
        IF(M5="WINTER","&gt;=1",IF(M5="SPRING","&gt;=4",IF(M5="SUMMER","&gt;=7","&gt;=10"))),tb_progression_month[Year],
        L3)</f>
        <v>22.768946786364808</v>
      </c>
      <c r="P5" s="48">
        <f>SUMIFS(tb_progression_month[Finished Shows],tb_progression_month[Month2],
        IF(M5="WINTER","&lt;=3",IF(M5="SPRING","&lt;=6",IF(M5="SUMMER","&lt;=9","&lt;=12"))),tb_progression_month[Month2],
        IF(M5="WINTER","&gt;=1",IF(M5="SPRING","&gt;=4",IF(M5="SUMMER","&gt;=7","&gt;=10"))),tb_progression_month[Year],
        L3)</f>
        <v>0</v>
      </c>
      <c r="Q5" s="49">
        <f>IF(O5&gt;0,SUMIFS(days!D:D,days!F:F,IF(M5="WINTER","&lt;=3",
        IF(M5="SPRING","&lt;=6",IF(M5="SUMMER","&lt;=9","&lt;=12"))),days!F:F,IF(M5="WINTER","&gt;=1",
        IF(M5="SPRING","&gt;=4",IF(M5="SUMMER","&gt;=7","&gt;=10"))),days!G:G,L3)/O5,0)</f>
        <v>0</v>
      </c>
      <c r="R5" s="58">
        <f>SUMIFS(tb_progression_month[Hours Watched],tb_progression_month[Month2],
        IF(M5="WINTER","&lt;=3",IF(M5="SPRING","&lt;=6",IF(M5="SUMMER","&lt;=9","&lt;=12"))),tb_progression_month[Month2],
        IF(M5="WINTER","&gt;=1",IF(M5="SPRING","&gt;=4",IF(M5="SUMMER","&gt;=7","&gt;=10"))),tb_progression_month[Year],L3)
        /90</f>
        <v>0.25298829762627562</v>
      </c>
    </row>
    <row r="6" spans="2:18" ht="15" customHeight="1" thickBot="1" x14ac:dyDescent="0.35">
      <c r="B6" s="9">
        <f t="shared" si="1"/>
        <v>2015</v>
      </c>
      <c r="C6" s="48" t="s">
        <v>635</v>
      </c>
      <c r="D6">
        <v>4</v>
      </c>
      <c r="E6" s="53">
        <f>SUMIFS(days!C:C,days!G:G,B6,days!F:F,D6)</f>
        <v>106.32258064516137</v>
      </c>
      <c r="F6" s="53">
        <f>SUMIFS(days!B:B,days!G:G,B6,days!F:F,D6)</f>
        <v>42.199283154121872</v>
      </c>
      <c r="G6" s="48">
        <f>SUMIFS(days!E:E,days!F:F,progression!D6,days!G:G,progression!B6)</f>
        <v>1</v>
      </c>
      <c r="H6" s="49">
        <f>IF(F6&gt;0,SUMIFS(days!D:D,days!G:G,B6,days!F:F,D6)/F6,0)</f>
        <v>0</v>
      </c>
      <c r="I6" s="57">
        <f t="shared" si="0"/>
        <v>1.4066427718040624</v>
      </c>
      <c r="L6" s="59"/>
      <c r="M6" s="60" t="s">
        <v>629</v>
      </c>
      <c r="N6" s="61">
        <f>SUMIFS(tb_progression_month[EP],tb_progression_month[Month2],
        IF(M6="WINTER","&lt;=3",IF(M6="SPRING","&lt;=6",IF(M6="SUMMER","&lt;=9","&lt;=12"))),tb_progression_month[Month2],
        IF(M6="WINTER","&gt;=1",IF(M6="SPRING","&gt;=4",IF(M6="SUMMER","&gt;=7","&gt;=10"))),tb_progression_month[Year],
        L3)</f>
        <v>174.10694769711179</v>
      </c>
      <c r="O6" s="61">
        <f>SUMIFS(tb_progression_month[Hours Watched],tb_progression_month[Month2],
        IF(M6="WINTER","&lt;=3",IF(M6="SPRING","&lt;=6",IF(M6="SUMMER","&lt;=9","&lt;=12"))),tb_progression_month[Month2],
        IF(M6="WINTER","&gt;=1",IF(M6="SPRING","&gt;=4",IF(M6="SUMMER","&gt;=7","&gt;=10"))),tb_progression_month[Year],
        L3)</f>
        <v>69.824770144852067</v>
      </c>
      <c r="P6" s="59">
        <f>SUMIFS(tb_progression_month[Finished Shows],tb_progression_month[Month2],
        IF(M6="WINTER","&lt;=3",IF(M6="SPRING","&lt;=6",IF(M6="SUMMER","&lt;=9","&lt;=12"))),tb_progression_month[Month2],
        IF(M6="WINTER","&gt;=1",IF(M6="SPRING","&gt;=4",IF(M6="SUMMER","&gt;=7","&gt;=10"))),tb_progression_month[Year],
        L3)</f>
        <v>0</v>
      </c>
      <c r="Q6" s="81">
        <f>IF(O6&gt;0,SUMIFS(days!D:D,days!F:F,IF(M6="WINTER","&lt;=3",
        IF(M6="SPRING","&lt;=6",IF(M6="SUMMER","&lt;=9","&lt;=12"))),days!F:F,IF(M6="WINTER","&gt;=1",
        IF(M6="SPRING","&gt;=4",IF(M6="SUMMER","&gt;=7","&gt;=10"))),days!G:G,L3)/O6,0)</f>
        <v>0</v>
      </c>
      <c r="R6" s="62">
        <f>SUMIFS(tb_progression_month[Hours Watched],tb_progression_month[Month2],
        IF(M6="WINTER","&lt;=3",IF(M6="SPRING","&lt;=6",IF(M6="SUMMER","&lt;=9","&lt;=12"))),tb_progression_month[Month2],
        IF(M6="WINTER","&gt;=1",IF(M6="SPRING","&gt;=4",IF(M6="SUMMER","&gt;=7","&gt;=10"))),tb_progression_month[Year],L3)
        /90</f>
        <v>0.77583077938724521</v>
      </c>
    </row>
    <row r="7" spans="2:18" ht="15" customHeight="1" x14ac:dyDescent="0.3">
      <c r="B7" s="9">
        <f t="shared" si="1"/>
        <v>2015</v>
      </c>
      <c r="C7" s="48" t="s">
        <v>636</v>
      </c>
      <c r="D7">
        <v>5</v>
      </c>
      <c r="E7" s="53">
        <f>SUMIFS(days!C:C,days!G:G,B7,days!F:F,D7)</f>
        <v>82.666666666666671</v>
      </c>
      <c r="F7" s="53">
        <f>SUMIFS(days!B:B,days!G:G,B7,days!F:F,D7)</f>
        <v>32.423703703703694</v>
      </c>
      <c r="G7" s="48">
        <f>SUMIFS(days!E:E,days!F:F,progression!D7,days!G:G,progression!B7)</f>
        <v>0</v>
      </c>
      <c r="H7" s="49">
        <f>IF(F7&gt;0,SUMIFS(days!D:D,days!G:G,B7,days!F:F,D7)/F7,0)</f>
        <v>0</v>
      </c>
      <c r="I7" s="57">
        <f t="shared" si="0"/>
        <v>1.0459259259259257</v>
      </c>
      <c r="L7" s="7">
        <f>L3+1</f>
        <v>2016</v>
      </c>
      <c r="M7" s="5" t="s">
        <v>617</v>
      </c>
      <c r="N7" s="53">
        <f>SUMIFS(tb_progression_month[EP],tb_progression_month[Month2],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
                        L7)</f>
        <v>172.2144808743171</v>
      </c>
      <c r="O7" s="53">
        <f>SUMIFS(tb_progression_month[Hours Watched],tb_progression_month[Month2],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
                        L7)</f>
        <v>69.065805251973245</v>
      </c>
      <c r="P7" s="48">
        <f>SUMIFS(tb_progression_month[Finished Shows],tb_progression_month[Month2],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
                        L7)</f>
        <v>0</v>
      </c>
      <c r="Q7" s="49">
        <f>IF(O7&gt;0,SUMIFS(days!D:D,days!F:F,IF(M7="WINTER","&lt;=3",
                        IF(M7="SPRING","&lt;=6",IF(M7="SUMMER","&lt;=9","&lt;=12"))),days!F:F,IF(M7="WINTER","&gt;=1",
                        IF(M7="SPRING","&gt;=4",IF(M7="SUMMER","&gt;=7","&gt;=10"))),days!G:G,L7)/O7,
                        0)</f>
        <v>0</v>
      </c>
      <c r="R7" s="63">
        <f>SUMIFS(tb_progression_month[Hours Watched],tb_progression_month[Month2],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IF(M7="WINTER","&gt;=1",IF(M7="SPRING","&gt;=4",IF(M7="SUMMER","&gt;=7","&gt;=10"))),tb_progression_month[Year],L7)
                        /90</f>
        <v>0.76739783613303603</v>
      </c>
    </row>
    <row r="8" spans="2:18" ht="15" customHeight="1" x14ac:dyDescent="0.3">
      <c r="B8" s="9">
        <f t="shared" si="1"/>
        <v>2015</v>
      </c>
      <c r="C8" s="48" t="s">
        <v>637</v>
      </c>
      <c r="D8">
        <v>6</v>
      </c>
      <c r="E8" s="53">
        <f>SUMIFS(days!C:C,days!G:G,B8,days!F:F,D8)</f>
        <v>61.333333333333314</v>
      </c>
      <c r="F8" s="53">
        <f>SUMIFS(days!B:B,days!G:G,B8,days!F:F,D8)</f>
        <v>24.056296296296292</v>
      </c>
      <c r="G8" s="48">
        <f>SUMIFS(days!E:E,days!F:F,progression!D8,days!G:G,progression!B8)</f>
        <v>1</v>
      </c>
      <c r="H8" s="49">
        <f>IF(F8&gt;0,SUMIFS(days!D:D,days!G:G,B8,days!F:F,D8)/F8,0)</f>
        <v>0</v>
      </c>
      <c r="I8" s="57">
        <f t="shared" si="0"/>
        <v>0.80187654320987645</v>
      </c>
      <c r="L8" s="48"/>
      <c r="M8" t="s">
        <v>618</v>
      </c>
      <c r="N8" s="53">
        <f>SUMIFS(tb_progression_month[EP],tb_progression_month[Month2],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
                        L7)</f>
        <v>210.90456674473069</v>
      </c>
      <c r="O8" s="53">
        <f>SUMIFS(tb_progression_month[Hours Watched],tb_progression_month[Month2],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
                        L7)</f>
        <v>85.865200039032032</v>
      </c>
      <c r="P8" s="48">
        <f>SUMIFS(tb_progression_month[Finished Shows],tb_progression_month[Month2],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
                        L7)</f>
        <v>8</v>
      </c>
      <c r="Q8" s="49">
        <f>IF(O8&gt;0,SUMIFS(days!D:D,days!F:F,IF(M8="WINTER","&lt;=3",
                        IF(M8="SPRING","&lt;=6",IF(M8="SUMMER","&lt;=9","&lt;=12"))),days!F:F,IF(M8="WINTER","&gt;=1",
                        IF(M8="SPRING","&gt;=4",IF(M8="SUMMER","&gt;=7","&gt;=10"))),days!G:G,L7)/O8,
                        0)</f>
        <v>5.6677986710033997E-2</v>
      </c>
      <c r="R8" s="58">
        <f>SUMIFS(tb_progression_month[Hours Watched],tb_progression_month[Month2],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IF(M8="WINTER","&gt;=1",IF(M8="SPRING","&gt;=4",IF(M8="SUMMER","&gt;=7","&gt;=10"))),tb_progression_month[Year],L7)
                        /90</f>
        <v>0.95405777821146698</v>
      </c>
    </row>
    <row r="9" spans="2:18" ht="15" customHeight="1" x14ac:dyDescent="0.3">
      <c r="B9" s="9">
        <f t="shared" si="1"/>
        <v>2015</v>
      </c>
      <c r="C9" s="48" t="s">
        <v>638</v>
      </c>
      <c r="D9">
        <v>7</v>
      </c>
      <c r="E9" s="53">
        <f>SUMIFS(days!C:C,days!G:G,B9,days!F:F,D9)</f>
        <v>0</v>
      </c>
      <c r="F9" s="53">
        <f>SUMIFS(days!B:B,days!G:G,B9,days!F:F,D9)</f>
        <v>0</v>
      </c>
      <c r="G9" s="48">
        <f>SUMIFS(days!E:E,days!F:F,progression!D9,days!G:G,progression!B9)</f>
        <v>0</v>
      </c>
      <c r="H9" s="49">
        <f>IF(F9&gt;0,SUMIFS(days!D:D,days!G:G,B9,days!F:F,D9)/F9,0)</f>
        <v>0</v>
      </c>
      <c r="I9" s="57">
        <f t="shared" si="0"/>
        <v>0</v>
      </c>
      <c r="L9" s="48"/>
      <c r="M9" t="s">
        <v>628</v>
      </c>
      <c r="N9" s="53">
        <f>SUMIFS(tb_progression_month[EP],tb_progression_month[Month2],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
                        L7)</f>
        <v>80.875</v>
      </c>
      <c r="O9" s="53">
        <f>SUMIFS(tb_progression_month[Hours Watched],tb_progression_month[Month2],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
                        L7)</f>
        <v>32.288888888888891</v>
      </c>
      <c r="P9" s="48">
        <f>SUMIFS(tb_progression_month[Finished Shows],tb_progression_month[Month2],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
                        L7)</f>
        <v>6</v>
      </c>
      <c r="Q9" s="49">
        <f>IF(O9&gt;0,SUMIFS(days!D:D,days!F:F,IF(M9="WINTER","&lt;=3",
                        IF(M9="SPRING","&lt;=6",IF(M9="SUMMER","&lt;=9","&lt;=12"))),days!F:F,IF(M9="WINTER","&gt;=1",
                        IF(M9="SPRING","&gt;=4",IF(M9="SUMMER","&gt;=7","&gt;=10"))),days!G:G,L7)/O9,
                        0)</f>
        <v>0.16104611149346179</v>
      </c>
      <c r="R9" s="58">
        <f>SUMIFS(tb_progression_month[Hours Watched],tb_progression_month[Month2],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IF(M9="WINTER","&gt;=1",IF(M9="SPRING","&gt;=4",IF(M9="SUMMER","&gt;=7","&gt;=10"))),tb_progression_month[Year],L7)
                        /90</f>
        <v>0.35876543209876544</v>
      </c>
    </row>
    <row r="10" spans="2:18" ht="15" customHeight="1" thickBot="1" x14ac:dyDescent="0.35">
      <c r="B10" s="9">
        <f t="shared" si="1"/>
        <v>2015</v>
      </c>
      <c r="C10" s="48" t="s">
        <v>639</v>
      </c>
      <c r="D10">
        <v>8</v>
      </c>
      <c r="E10" s="53">
        <f>SUMIFS(days!C:C,days!G:G,B10,days!F:F,D10)</f>
        <v>0</v>
      </c>
      <c r="F10" s="53">
        <f>SUMIFS(days!B:B,days!G:G,B10,days!F:F,D10)</f>
        <v>0</v>
      </c>
      <c r="G10" s="48">
        <f>SUMIFS(days!E:E,days!F:F,progression!D10,days!G:G,progression!B10)</f>
        <v>0</v>
      </c>
      <c r="H10" s="49">
        <f>IF(F10&gt;0,SUMIFS(days!D:D,days!G:G,B10,days!F:F,D10)/F10,0)</f>
        <v>0</v>
      </c>
      <c r="I10" s="57">
        <f t="shared" si="0"/>
        <v>0</v>
      </c>
      <c r="L10" s="59"/>
      <c r="M10" s="60" t="s">
        <v>629</v>
      </c>
      <c r="N10" s="61">
        <f>SUMIFS(tb_progression_month[EP],tb_progression_month[Month2],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
                        L7)</f>
        <v>97.936320754716974</v>
      </c>
      <c r="O10" s="61">
        <f>SUMIFS(tb_progression_month[Hours Watched],tb_progression_month[Month2],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
                        L7)</f>
        <v>37.729339622641518</v>
      </c>
      <c r="P10" s="59">
        <f>SUMIFS(tb_progression_month[Finished Shows],tb_progression_month[Month2],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
                        L7)</f>
        <v>5</v>
      </c>
      <c r="Q10" s="81">
        <f>IF(O10&gt;0,SUMIFS(days!D:D,days!F:F,IF(M10="WINTER","&lt;=3",
                        IF(M10="SPRING","&lt;=6",IF(M10="SUMMER","&lt;=9","&lt;=12"))),days!F:F,IF(M10="WINTER","&gt;=1",
                        IF(M10="SPRING","&gt;=4",IF(M10="SUMMER","&gt;=7","&gt;=10"))),days!G:G,L7)/O10,
                        0)</f>
        <v>2.6946314905987949E-3</v>
      </c>
      <c r="R10" s="62">
        <f>SUMIFS(tb_progression_month[Hours Watched],tb_progression_month[Month2],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IF(M10="WINTER","&gt;=1",IF(M10="SPRING","&gt;=4",IF(M10="SUMMER","&gt;=7","&gt;=10"))),tb_progression_month[Year],L7)
                        /90</f>
        <v>0.41921488469601687</v>
      </c>
    </row>
    <row r="11" spans="2:18" ht="15" customHeight="1" x14ac:dyDescent="0.3">
      <c r="B11" s="9">
        <f t="shared" si="1"/>
        <v>2015</v>
      </c>
      <c r="C11" s="48" t="s">
        <v>640</v>
      </c>
      <c r="D11">
        <v>9</v>
      </c>
      <c r="E11" s="53">
        <f>SUMIFS(days!C:C,days!G:G,B11,days!F:F,D11)</f>
        <v>56.774004683840801</v>
      </c>
      <c r="F11" s="53">
        <f>SUMIFS(days!B:B,days!G:G,B11,days!F:F,D11)</f>
        <v>22.768946786364808</v>
      </c>
      <c r="G11" s="48">
        <f>SUMIFS(days!E:E,days!F:F,progression!D11,days!G:G,progression!B11)</f>
        <v>0</v>
      </c>
      <c r="H11" s="49">
        <f>IF(F11&gt;0,SUMIFS(days!D:D,days!G:G,B11,days!F:F,D11)/F11,0)</f>
        <v>0</v>
      </c>
      <c r="I11" s="57">
        <f t="shared" si="0"/>
        <v>0.75896489287882696</v>
      </c>
      <c r="L11" s="7">
        <f>L7+1</f>
        <v>2017</v>
      </c>
      <c r="M11" s="5" t="s">
        <v>617</v>
      </c>
      <c r="N11" s="53">
        <f>SUMIFS(tb_progression_month[EP],tb_progression_month[Month2],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
                        L11)</f>
        <v>255.60534591194974</v>
      </c>
      <c r="O11" s="53">
        <f>SUMIFS(tb_progression_month[Hours Watched],tb_progression_month[Month2],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
                        L11)</f>
        <v>99.448715932914041</v>
      </c>
      <c r="P11" s="48">
        <f>SUMIFS(tb_progression_month[Finished Shows],tb_progression_month[Month2],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
                        L11)</f>
        <v>2</v>
      </c>
      <c r="Q11" s="49">
        <f>IF(O11&gt;0,SUMIFS(days!D:D,days!F:F,IF(M11="WINTER","&lt;=3",
                        IF(M11="SPRING","&lt;=6",IF(M11="SUMMER","&lt;=9","&lt;=12"))),days!F:F,IF(M11="WINTER","&gt;=1",
                        IF(M11="SPRING","&gt;=4",IF(M11="SUMMER","&gt;=7","&gt;=10"))),days!G:G,L11)/O11,
                        0)</f>
        <v>0</v>
      </c>
      <c r="R11" s="63">
        <f>SUMIFS(tb_progression_month[Hours Watched],tb_progression_month[Month2],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IF(M11="WINTER","&gt;=1",IF(M11="SPRING","&gt;=4",IF(M11="SUMMER","&gt;=7","&gt;=10"))),tb_progression_month[Year],L11)
                        /90</f>
        <v>1.1049857325879338</v>
      </c>
    </row>
    <row r="12" spans="2:18" ht="15" customHeight="1" x14ac:dyDescent="0.3">
      <c r="B12" s="9">
        <f t="shared" si="1"/>
        <v>2015</v>
      </c>
      <c r="C12" s="48" t="s">
        <v>641</v>
      </c>
      <c r="D12">
        <v>10</v>
      </c>
      <c r="E12" s="53">
        <f>SUMIFS(days!C:C,days!G:G,B12,days!F:F,D12)</f>
        <v>58.666471506635496</v>
      </c>
      <c r="F12" s="53">
        <f>SUMIFS(days!B:B,days!G:G,B12,days!F:F,D12)</f>
        <v>23.527911679243633</v>
      </c>
      <c r="G12" s="48">
        <f>SUMIFS(days!E:E,days!F:F,progression!D12,days!G:G,progression!B12)</f>
        <v>0</v>
      </c>
      <c r="H12" s="49">
        <f>IF(F12&gt;0,SUMIFS(days!D:D,days!G:G,B12,days!F:F,D12)/F12,0)</f>
        <v>0</v>
      </c>
      <c r="I12" s="57">
        <f t="shared" si="0"/>
        <v>0.75896489287882685</v>
      </c>
      <c r="L12" s="48"/>
      <c r="M12" t="s">
        <v>618</v>
      </c>
      <c r="N12" s="53">
        <f>SUMIFS(tb_progression_month[EP],tb_progression_month[Month2],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
                        L11)</f>
        <v>32.435404339250482</v>
      </c>
      <c r="O12" s="53">
        <f>SUMIFS(tb_progression_month[Hours Watched],tb_progression_month[Month2],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
                        L11)</f>
        <v>12.647575608152533</v>
      </c>
      <c r="P12" s="48">
        <f>SUMIFS(tb_progression_month[Finished Shows],tb_progression_month[Month2],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
                        L11)</f>
        <v>1</v>
      </c>
      <c r="Q12" s="49">
        <f>IF(O12&gt;0,SUMIFS(days!D:D,days!F:F,IF(M12="WINTER","&lt;=3",
                        IF(M12="SPRING","&lt;=6",IF(M12="SUMMER","&lt;=9","&lt;=12"))),days!F:F,IF(M12="WINTER","&gt;=1",
                        IF(M12="SPRING","&gt;=4",IF(M12="SUMMER","&gt;=7","&gt;=10"))),days!G:G,L11)/O12,
                        0)</f>
        <v>0</v>
      </c>
      <c r="R12" s="58">
        <f>SUMIFS(tb_progression_month[Hours Watched],tb_progression_month[Month2],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IF(M12="WINTER","&gt;=1",IF(M12="SPRING","&gt;=4",IF(M12="SUMMER","&gt;=7","&gt;=10"))),tb_progression_month[Year],L11)
                        /90</f>
        <v>0.14052861786836146</v>
      </c>
    </row>
    <row r="13" spans="2:18" ht="15" customHeight="1" x14ac:dyDescent="0.3">
      <c r="B13" s="9">
        <f t="shared" si="1"/>
        <v>2015</v>
      </c>
      <c r="C13" s="48" t="s">
        <v>642</v>
      </c>
      <c r="D13">
        <v>11</v>
      </c>
      <c r="E13" s="53">
        <f>SUMIFS(days!C:C,days!G:G,B13,days!F:F,D13)</f>
        <v>56.774004683840801</v>
      </c>
      <c r="F13" s="53">
        <f>SUMIFS(days!B:B,days!G:G,B13,days!F:F,D13)</f>
        <v>22.768946786364808</v>
      </c>
      <c r="G13" s="48">
        <f>SUMIFS(days!E:E,days!F:F,progression!D13,days!G:G,progression!B13)</f>
        <v>0</v>
      </c>
      <c r="H13" s="49">
        <f>IF(F13&gt;0,SUMIFS(days!D:D,days!G:G,B13,days!F:F,D13)/F13,0)</f>
        <v>0</v>
      </c>
      <c r="I13" s="57">
        <f t="shared" si="0"/>
        <v>0.75896489287882696</v>
      </c>
      <c r="L13" s="48"/>
      <c r="M13" t="s">
        <v>628</v>
      </c>
      <c r="N13" s="53">
        <f>SUMIFS(tb_progression_month[EP],tb_progression_month[Month2],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
                        L11)</f>
        <v>89.142185358066257</v>
      </c>
      <c r="O13" s="53">
        <f>SUMIFS(tb_progression_month[Hours Watched],tb_progression_month[Month2],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
                        L11)</f>
        <v>36.760502303045726</v>
      </c>
      <c r="P13" s="48">
        <f>SUMIFS(tb_progression_month[Finished Shows],tb_progression_month[Month2],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
                        L11)</f>
        <v>5</v>
      </c>
      <c r="Q13" s="49">
        <f>IF(O13&gt;0,SUMIFS(days!D:D,days!F:F,IF(M13="WINTER","&lt;=3",
                        IF(M13="SPRING","&lt;=6",IF(M13="SUMMER","&lt;=9","&lt;=12"))),days!F:F,IF(M13="WINTER","&gt;=1",
                        IF(M13="SPRING","&gt;=4",IF(M13="SUMMER","&gt;=7","&gt;=10"))),days!G:G,L11)/O13,
                        0)</f>
        <v>0</v>
      </c>
      <c r="R13" s="58">
        <f>SUMIFS(tb_progression_month[Hours Watched],tb_progression_month[Month2],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IF(M13="WINTER","&gt;=1",IF(M13="SPRING","&gt;=4",IF(M13="SUMMER","&gt;=7","&gt;=10"))),tb_progression_month[Year],L11)
                        /90</f>
        <v>0.40845002558939697</v>
      </c>
    </row>
    <row r="14" spans="2:18" ht="15" customHeight="1" thickBot="1" x14ac:dyDescent="0.35">
      <c r="B14" s="59">
        <f t="shared" si="1"/>
        <v>2015</v>
      </c>
      <c r="C14" s="59" t="s">
        <v>643</v>
      </c>
      <c r="D14" s="60">
        <v>12</v>
      </c>
      <c r="E14" s="61">
        <f>SUMIFS(days!C:C,days!G:G,B14,days!F:F,D14)</f>
        <v>58.666471506635496</v>
      </c>
      <c r="F14" s="61">
        <f>SUMIFS(days!B:B,days!G:G,B14,days!F:F,D14)</f>
        <v>23.527911679243633</v>
      </c>
      <c r="G14" s="59">
        <f>SUMIFS(days!E:E,days!F:F,progression!D14,days!G:G,progression!B14)</f>
        <v>0</v>
      </c>
      <c r="H14" s="81">
        <f>IF(F14&gt;0,SUMIFS(days!D:D,days!G:G,B14,days!F:F,D14)/F14,0)</f>
        <v>0</v>
      </c>
      <c r="I14" s="61">
        <f t="shared" si="0"/>
        <v>0.75896489287882685</v>
      </c>
      <c r="L14" s="59"/>
      <c r="M14" s="60" t="s">
        <v>629</v>
      </c>
      <c r="N14" s="61">
        <f>SUMIFS(tb_progression_month[EP],tb_progression_month[Month2],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
                        L11)</f>
        <v>321.00574363601669</v>
      </c>
      <c r="O14" s="61">
        <f>SUMIFS(tb_progression_month[Hours Watched],tb_progression_month[Month2],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
                        L11)</f>
        <v>122.83692208880176</v>
      </c>
      <c r="P14" s="59">
        <f>SUMIFS(tb_progression_month[Finished Shows],tb_progression_month[Month2],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
                        L11)</f>
        <v>14</v>
      </c>
      <c r="Q14" s="81">
        <f>IF(O14&gt;0,SUMIFS(days!D:D,days!F:F,IF(M14="WINTER","&lt;=3",
                        IF(M14="SPRING","&lt;=6",IF(M14="SUMMER","&lt;=9","&lt;=12"))),days!F:F,IF(M14="WINTER","&gt;=1",
                        IF(M14="SPRING","&gt;=4",IF(M14="SUMMER","&gt;=7","&gt;=10"))),days!G:G,L11)/O14,
                        0)</f>
        <v>3.2111228264030504E-3</v>
      </c>
      <c r="R14" s="62">
        <f>SUMIFS(tb_progression_month[Hours Watched],tb_progression_month[Month2],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IF(M14="WINTER","&gt;=1",IF(M14="SPRING","&gt;=4",IF(M14="SUMMER","&gt;=7","&gt;=10"))),tb_progression_month[Year],L11)
                        /90</f>
        <v>1.3648546898755751</v>
      </c>
    </row>
    <row r="15" spans="2:18" ht="15" customHeight="1" x14ac:dyDescent="0.3">
      <c r="B15" s="9">
        <f t="shared" ref="B15:B46" si="2">B3+1</f>
        <v>2016</v>
      </c>
      <c r="C15" s="48" t="s">
        <v>632</v>
      </c>
      <c r="D15" s="48">
        <v>1</v>
      </c>
      <c r="E15" s="53">
        <f>SUMIFS(days!C:C,days!G:G,B15,days!F:F,D15)</f>
        <v>58.666471506635496</v>
      </c>
      <c r="F15" s="53">
        <f>SUMIFS(days!B:B,days!G:G,B15,days!F:F,D15)</f>
        <v>23.527911679243633</v>
      </c>
      <c r="G15" s="48">
        <f>SUMIFS(days!E:E,days!F:F,progression!D15,days!G:G,progression!B15)</f>
        <v>0</v>
      </c>
      <c r="H15" s="49">
        <f>IF(F15&gt;0,SUMIFS(days!D:D,days!G:G,B15,days!F:F,D15)/F15,0)</f>
        <v>0</v>
      </c>
      <c r="I15" s="57">
        <f t="shared" si="0"/>
        <v>0.75896489287882685</v>
      </c>
      <c r="L15" s="7">
        <f>L11+1</f>
        <v>2018</v>
      </c>
      <c r="M15" s="5" t="s">
        <v>617</v>
      </c>
      <c r="N15" s="53">
        <f>SUMIFS(tb_progression_month[EP],tb_progression_month[Month2],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
                        L15)</f>
        <v>102.97894736842105</v>
      </c>
      <c r="O15" s="53">
        <f>SUMIFS(tb_progression_month[Hours Watched],tb_progression_month[Month2],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
                        L15)</f>
        <v>46.367690058479553</v>
      </c>
      <c r="P15" s="48">
        <f>SUMIFS(tb_progression_month[Finished Shows],tb_progression_month[Month2],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
                        L15)</f>
        <v>8</v>
      </c>
      <c r="Q15" s="49">
        <f>IF(O15&gt;0,SUMIFS(days!D:D,days!F:F,IF(M15="WINTER","&lt;=3",
                        IF(M15="SPRING","&lt;=6",IF(M15="SUMMER","&lt;=9","&lt;=12"))),days!F:F,IF(M15="WINTER","&gt;=1",
                        IF(M15="SPRING","&gt;=4",IF(M15="SUMMER","&gt;=7","&gt;=10"))),days!G:G,L15)/O15,
                        0)</f>
        <v>0</v>
      </c>
      <c r="R15" s="63">
        <f>SUMIFS(tb_progression_month[Hours Watched],tb_progression_month[Month2],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IF(M15="WINTER","&gt;=1",IF(M15="SPRING","&gt;=4",IF(M15="SUMMER","&gt;=7","&gt;=10"))),tb_progression_month[Year],L15)
                        /90</f>
        <v>0.51519655620532834</v>
      </c>
    </row>
    <row r="16" spans="2:18" ht="15" customHeight="1" x14ac:dyDescent="0.3">
      <c r="B16" s="9">
        <f t="shared" si="2"/>
        <v>2016</v>
      </c>
      <c r="C16" s="48" t="s">
        <v>633</v>
      </c>
      <c r="D16" s="48">
        <v>2</v>
      </c>
      <c r="E16" s="53">
        <f>SUMIFS(days!C:C,days!G:G,B16,days!F:F,D16)</f>
        <v>54.881537861046105</v>
      </c>
      <c r="F16" s="53">
        <f>SUMIFS(days!B:B,days!G:G,B16,days!F:F,D16)</f>
        <v>22.009981893485982</v>
      </c>
      <c r="G16" s="48">
        <f>SUMIFS(days!E:E,days!F:F,progression!D16,days!G:G,progression!B16)</f>
        <v>0</v>
      </c>
      <c r="H16" s="49">
        <f>IF(F16&gt;0,SUMIFS(days!D:D,days!G:G,B16,days!F:F,D16)/F16,0)</f>
        <v>0</v>
      </c>
      <c r="I16" s="57">
        <f t="shared" si="0"/>
        <v>0.75896489287882696</v>
      </c>
      <c r="L16" s="48"/>
      <c r="M16" t="s">
        <v>618</v>
      </c>
      <c r="N16" s="53">
        <f>SUMIFS(tb_progression_month[EP],tb_progression_month[Month2],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
                        L15)</f>
        <v>32.873684210526321</v>
      </c>
      <c r="O16" s="53">
        <f>SUMIFS(tb_progression_month[Hours Watched],tb_progression_month[Month2],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
                        L15)</f>
        <v>13.082807017543862</v>
      </c>
      <c r="P16" s="48">
        <f>SUMIFS(tb_progression_month[Finished Shows],tb_progression_month[Month2],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
                        L15)</f>
        <v>3</v>
      </c>
      <c r="Q16" s="49">
        <f>IF(O16&gt;0,SUMIFS(days!D:D,days!F:F,IF(M16="WINTER","&lt;=3",
                        IF(M16="SPRING","&lt;=6",IF(M16="SUMMER","&lt;=9","&lt;=12"))),days!F:F,IF(M16="WINTER","&gt;=1",
                        IF(M16="SPRING","&gt;=4",IF(M16="SUMMER","&gt;=7","&gt;=10"))),days!G:G,L15)/O16,
                        0)</f>
        <v>0</v>
      </c>
      <c r="R16" s="58">
        <f>SUMIFS(tb_progression_month[Hours Watched],tb_progression_month[Month2],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IF(M16="WINTER","&gt;=1",IF(M16="SPRING","&gt;=4",IF(M16="SUMMER","&gt;=7","&gt;=10"))),tb_progression_month[Year],L15)
                        /90</f>
        <v>0.14536452241715403</v>
      </c>
    </row>
    <row r="17" spans="2:19" ht="15" customHeight="1" x14ac:dyDescent="0.3">
      <c r="B17" s="9">
        <f t="shared" si="2"/>
        <v>2016</v>
      </c>
      <c r="C17" s="48" t="s">
        <v>634</v>
      </c>
      <c r="D17" s="48">
        <v>3</v>
      </c>
      <c r="E17" s="53">
        <f>SUMIFS(days!C:C,days!G:G,B17,days!F:F,D17)</f>
        <v>58.666471506635496</v>
      </c>
      <c r="F17" s="53">
        <f>SUMIFS(days!B:B,days!G:G,B17,days!F:F,D17)</f>
        <v>23.527911679243633</v>
      </c>
      <c r="G17" s="48">
        <f>SUMIFS(days!E:E,days!F:F,progression!D17,days!G:G,progression!B17)</f>
        <v>0</v>
      </c>
      <c r="H17" s="49">
        <f>IF(F17&gt;0,SUMIFS(days!D:D,days!G:G,B17,days!F:F,D17)/F17,0)</f>
        <v>0</v>
      </c>
      <c r="I17" s="57">
        <f t="shared" si="0"/>
        <v>0.75896489287882685</v>
      </c>
      <c r="L17" s="48"/>
      <c r="M17" t="s">
        <v>628</v>
      </c>
      <c r="N17" s="53">
        <f>SUMIFS(tb_progression_month[EP],tb_progression_month[Month2],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
                        L15)</f>
        <v>15.905263157894735</v>
      </c>
      <c r="O17" s="53">
        <f>SUMIFS(tb_progression_month[Hours Watched],tb_progression_month[Month2],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
                        L15)</f>
        <v>6.1454385964912239</v>
      </c>
      <c r="P17" s="48">
        <f>SUMIFS(tb_progression_month[Finished Shows],tb_progression_month[Month2],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
                        L15)</f>
        <v>1</v>
      </c>
      <c r="Q17" s="49">
        <f>IF(O17&gt;0,SUMIFS(days!D:D,days!F:F,IF(M17="WINTER","&lt;=3",
                        IF(M17="SPRING","&lt;=6",IF(M17="SUMMER","&lt;=9","&lt;=12"))),days!F:F,IF(M17="WINTER","&gt;=1",
                        IF(M17="SPRING","&gt;=4",IF(M17="SUMMER","&gt;=7","&gt;=10"))),days!G:G,L15)/O17,
                        0)</f>
        <v>0</v>
      </c>
      <c r="R17" s="58">
        <f>SUMIFS(tb_progression_month[Hours Watched],tb_progression_month[Month2],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IF(M17="WINTER","&gt;=1",IF(M17="SPRING","&gt;=4",IF(M17="SUMMER","&gt;=7","&gt;=10"))),tb_progression_month[Year],L15)
                        /90</f>
        <v>6.8282651072124709E-2</v>
      </c>
    </row>
    <row r="18" spans="2:19" ht="15" customHeight="1" thickBot="1" x14ac:dyDescent="0.35">
      <c r="B18" s="9">
        <f t="shared" si="2"/>
        <v>2016</v>
      </c>
      <c r="C18" s="48" t="s">
        <v>635</v>
      </c>
      <c r="D18" s="48">
        <v>4</v>
      </c>
      <c r="E18" s="53">
        <f>SUMIFS(days!C:C,days!G:G,B18,days!F:F,D18)</f>
        <v>70.444890759790169</v>
      </c>
      <c r="F18" s="53">
        <f>SUMIFS(days!B:B,days!G:G,B18,days!F:F,D18)</f>
        <v>28.237301216744566</v>
      </c>
      <c r="G18" s="48">
        <f>SUMIFS(days!E:E,days!F:F,progression!D18,days!G:G,progression!B18)</f>
        <v>0</v>
      </c>
      <c r="H18" s="49">
        <f>IF(F18&gt;0,SUMIFS(days!D:D,days!G:G,B18,days!F:F,D18)/F18,0)</f>
        <v>0</v>
      </c>
      <c r="I18" s="57">
        <f t="shared" si="0"/>
        <v>0.94124337389148549</v>
      </c>
      <c r="L18" s="59"/>
      <c r="M18" s="60" t="s">
        <v>629</v>
      </c>
      <c r="N18" s="61">
        <f>SUMIFS(tb_progression_month[EP],tb_progression_month[Month2],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
                        L15)</f>
        <v>114.90526315789471</v>
      </c>
      <c r="O18" s="61">
        <f>SUMIFS(tb_progression_month[Hours Watched],tb_progression_month[Month2],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
                        L15)</f>
        <v>45.706549707602335</v>
      </c>
      <c r="P18" s="59">
        <f>SUMIFS(tb_progression_month[Finished Shows],tb_progression_month[Month2],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
                        L15)</f>
        <v>4</v>
      </c>
      <c r="Q18" s="81">
        <f>IF(O18&gt;0,SUMIFS(days!D:D,days!F:F,IF(M18="WINTER","&lt;=3",
                        IF(M18="SPRING","&lt;=6",IF(M18="SUMMER","&lt;=9","&lt;=12"))),days!F:F,IF(M18="WINTER","&gt;=1",
                        IF(M18="SPRING","&gt;=4",IF(M18="SUMMER","&gt;=7","&gt;=10"))),days!G:G,L15)/O18,
                        0)</f>
        <v>0</v>
      </c>
      <c r="R18" s="62">
        <f>SUMIFS(tb_progression_month[Hours Watched],tb_progression_month[Month2],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IF(M18="WINTER","&gt;=1",IF(M18="SPRING","&gt;=4",IF(M18="SUMMER","&gt;=7","&gt;=10"))),tb_progression_month[Year],L15)
                        /90</f>
        <v>0.50785055230669263</v>
      </c>
    </row>
    <row r="19" spans="2:19" ht="15" customHeight="1" x14ac:dyDescent="0.3">
      <c r="B19" s="9">
        <f t="shared" si="2"/>
        <v>2016</v>
      </c>
      <c r="C19" s="48" t="s">
        <v>636</v>
      </c>
      <c r="D19" s="48">
        <v>5</v>
      </c>
      <c r="E19" s="53">
        <f>SUMIFS(days!C:C,days!G:G,B19,days!F:F,D19)</f>
        <v>69.320435478611458</v>
      </c>
      <c r="F19" s="53">
        <f>SUMIFS(days!B:B,days!G:G,B19,days!F:F,D19)</f>
        <v>27.822480397533575</v>
      </c>
      <c r="G19" s="48">
        <f>SUMIFS(days!E:E,days!F:F,progression!D19,days!G:G,progression!B19)</f>
        <v>4</v>
      </c>
      <c r="H19" s="49">
        <f>IF(F19&gt;0,SUMIFS(days!D:D,days!G:G,B19,days!F:F,D19)/F19,0)</f>
        <v>0.17491850464554884</v>
      </c>
      <c r="I19" s="57">
        <f t="shared" si="0"/>
        <v>0.89749936766237337</v>
      </c>
      <c r="L19" s="7">
        <f>L15+1</f>
        <v>2019</v>
      </c>
      <c r="M19" s="5" t="s">
        <v>617</v>
      </c>
      <c r="N19" s="53">
        <f>SUMIFS(tb_progression_month[EP],tb_progression_month[Month2],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
                        L19)</f>
        <v>247.13446115288221</v>
      </c>
      <c r="O19" s="53">
        <f>SUMIFS(tb_progression_month[Hours Watched],tb_progression_month[Month2],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
                        L19)</f>
        <v>99.832855228348649</v>
      </c>
      <c r="P19" s="48">
        <f>SUMIFS(tb_progression_month[Finished Shows],tb_progression_month[Month2],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
                        L19)</f>
        <v>18</v>
      </c>
      <c r="Q19" s="49">
        <f>IF(O19&gt;0,SUMIFS(days!D:D,days!F:F,IF(M19="WINTER","&lt;=3",
                        IF(M19="SPRING","&lt;=6",IF(M19="SUMMER","&lt;=9","&lt;=12"))),days!F:F,IF(M19="WINTER","&gt;=1",
                        IF(M19="SPRING","&gt;=4",IF(M19="SUMMER","&gt;=7","&gt;=10"))),days!G:G,L19)/O19,
                        0)</f>
        <v>0</v>
      </c>
      <c r="R19" s="63">
        <f>SUMIFS(tb_progression_month[Hours Watched],tb_progression_month[Month2],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IF(M19="WINTER","&gt;=1",IF(M19="SPRING","&gt;=4",IF(M19="SUMMER","&gt;=7","&gt;=10"))),tb_progression_month[Year],L19)
                        /90</f>
        <v>1.1092539469816516</v>
      </c>
    </row>
    <row r="20" spans="2:19" ht="15" customHeight="1" x14ac:dyDescent="0.3">
      <c r="B20" s="9">
        <f t="shared" si="2"/>
        <v>2016</v>
      </c>
      <c r="C20" s="48" t="s">
        <v>637</v>
      </c>
      <c r="D20" s="48">
        <v>6</v>
      </c>
      <c r="E20" s="53">
        <f>SUMIFS(days!C:C,days!G:G,B20,days!F:F,D20)</f>
        <v>71.13924050632906</v>
      </c>
      <c r="F20" s="53">
        <f>SUMIFS(days!B:B,days!G:G,B20,days!F:F,D20)</f>
        <v>29.805418424753896</v>
      </c>
      <c r="G20" s="48">
        <f>SUMIFS(days!E:E,days!F:F,progression!D20,days!G:G,progression!B20)</f>
        <v>4</v>
      </c>
      <c r="H20" s="49">
        <f>IF(F20&gt;0,SUMIFS(days!D:D,days!G:G,B20,days!F:F,D20)/F20,0)</f>
        <v>0</v>
      </c>
      <c r="I20" s="57">
        <f t="shared" si="0"/>
        <v>0.99351394749179656</v>
      </c>
      <c r="L20" s="48"/>
      <c r="M20" t="s">
        <v>618</v>
      </c>
      <c r="N20" s="53">
        <f>SUMIFS(tb_progression_month[EP],tb_progression_month[Month2],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
                        L19)</f>
        <v>498.0930574400723</v>
      </c>
      <c r="O20" s="53">
        <f>SUMIFS(tb_progression_month[Hours Watched],tb_progression_month[Month2],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
                        L19)</f>
        <v>197.37104518443141</v>
      </c>
      <c r="P20" s="48">
        <f>SUMIFS(tb_progression_month[Finished Shows],tb_progression_month[Month2],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
                        L19)</f>
        <v>23</v>
      </c>
      <c r="Q20" s="49">
        <f>IF(O20&gt;0,SUMIFS(days!D:D,days!F:F,IF(M20="WINTER","&lt;=3",
                        IF(M20="SPRING","&lt;=6",IF(M20="SUMMER","&lt;=9","&lt;=12"))),days!F:F,IF(M20="WINTER","&gt;=1",
                        IF(M20="SPRING","&gt;=4",IF(M20="SUMMER","&gt;=7","&gt;=10"))),days!G:G,L19)/O20,
                        0)</f>
        <v>0.31836703522281473</v>
      </c>
      <c r="R20" s="58">
        <f>SUMIFS(tb_progression_month[Hours Watched],tb_progression_month[Month2],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IF(M20="WINTER","&gt;=1",IF(M20="SPRING","&gt;=4",IF(M20="SUMMER","&gt;=7","&gt;=10"))),tb_progression_month[Year],L19)
                        /90</f>
        <v>2.193011613160349</v>
      </c>
      <c r="S20" s="53"/>
    </row>
    <row r="21" spans="2:19" ht="15" customHeight="1" x14ac:dyDescent="0.3">
      <c r="B21" s="9">
        <f t="shared" si="2"/>
        <v>2016</v>
      </c>
      <c r="C21" s="48" t="s">
        <v>638</v>
      </c>
      <c r="D21" s="48">
        <v>7</v>
      </c>
      <c r="E21" s="53">
        <f>SUMIFS(days!C:C,days!G:G,B21,days!F:F,D21)</f>
        <v>66</v>
      </c>
      <c r="F21" s="53">
        <f>SUMIFS(days!B:B,days!G:G,B21,days!F:F,D21)</f>
        <v>26.394444444444446</v>
      </c>
      <c r="G21" s="48">
        <f>SUMIFS(days!E:E,days!F:F,progression!D21,days!G:G,progression!B21)</f>
        <v>5</v>
      </c>
      <c r="H21" s="49">
        <f>IF(F21&gt;0,SUMIFS(days!D:D,days!G:G,B21,days!F:F,D21)/F21,0)</f>
        <v>0.1970111555462008</v>
      </c>
      <c r="I21" s="57">
        <f t="shared" si="0"/>
        <v>0.85143369175627248</v>
      </c>
      <c r="L21" s="48"/>
      <c r="M21" t="s">
        <v>628</v>
      </c>
      <c r="N21" s="53">
        <f>SUMIFS(tb_progression_month[EP],tb_progression_month[Month2],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
                        L19)</f>
        <v>531.55411433186191</v>
      </c>
      <c r="O21" s="53">
        <f>SUMIFS(tb_progression_month[Hours Watched],tb_progression_month[Month2],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
                        L19)</f>
        <v>196.81150933827374</v>
      </c>
      <c r="P21" s="48">
        <f>SUMIFS(tb_progression_month[Finished Shows],tb_progression_month[Month2],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
                        L19)</f>
        <v>22</v>
      </c>
      <c r="Q21" s="49">
        <f>IF(O21&gt;0,SUMIFS(days!D:D,days!F:F,IF(M21="WINTER","&lt;=3",
                        IF(M21="SPRING","&lt;=6",IF(M21="SUMMER","&lt;=9","&lt;=12"))),days!F:F,IF(M21="WINTER","&gt;=1",
                        IF(M21="SPRING","&gt;=4",IF(M21="SUMMER","&gt;=7","&gt;=10"))),days!G:G,L19)/O21,
                        0)</f>
        <v>0.4149953535344178</v>
      </c>
      <c r="R21" s="58">
        <f>SUMIFS(tb_progression_month[Hours Watched],tb_progression_month[Month2],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IF(M21="WINTER","&gt;=1",IF(M21="SPRING","&gt;=4",IF(M21="SUMMER","&gt;=7","&gt;=10"))),tb_progression_month[Year],L19)
                        /90</f>
        <v>2.1867945482030415</v>
      </c>
    </row>
    <row r="22" spans="2:19" ht="15" customHeight="1" thickBot="1" x14ac:dyDescent="0.35">
      <c r="B22" s="9">
        <f t="shared" si="2"/>
        <v>2016</v>
      </c>
      <c r="C22" s="48" t="s">
        <v>639</v>
      </c>
      <c r="D22" s="48">
        <v>8</v>
      </c>
      <c r="E22" s="53">
        <f>SUMIFS(days!C:C,days!G:G,B22,days!F:F,D22)</f>
        <v>9.9999999999999964</v>
      </c>
      <c r="F22" s="53">
        <f>SUMIFS(days!B:B,days!G:G,B22,days!F:F,D22)</f>
        <v>3.9444444444444451</v>
      </c>
      <c r="G22" s="48">
        <f>SUMIFS(days!E:E,days!F:F,progression!D22,days!G:G,progression!B22)</f>
        <v>1</v>
      </c>
      <c r="H22" s="49">
        <f>IF(F22&gt;0,SUMIFS(days!D:D,days!G:G,B22,days!F:F,D22)/F22,0)</f>
        <v>0</v>
      </c>
      <c r="I22" s="57">
        <f t="shared" si="0"/>
        <v>0.12724014336917563</v>
      </c>
      <c r="L22" s="59"/>
      <c r="M22" s="60" t="s">
        <v>629</v>
      </c>
      <c r="N22" s="61">
        <f>SUMIFS(tb_progression_month[EP],tb_progression_month[Month2],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
                        L19)</f>
        <v>377.13053385577103</v>
      </c>
      <c r="O22" s="61">
        <f>SUMIFS(tb_progression_month[Hours Watched],tb_progression_month[Month2],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
                        L19)</f>
        <v>147.44762976060412</v>
      </c>
      <c r="P22" s="59">
        <f>SUMIFS(tb_progression_month[Finished Shows],tb_progression_month[Month2],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
                        L19)</f>
        <v>20</v>
      </c>
      <c r="Q22" s="81">
        <f>IF(O22&gt;0,SUMIFS(days!D:D,days!F:F,IF(M22="WINTER","&lt;=3",
                        IF(M22="SPRING","&lt;=6",IF(M22="SUMMER","&lt;=9","&lt;=12"))),days!F:F,IF(M22="WINTER","&gt;=1",
                        IF(M22="SPRING","&gt;=4",IF(M22="SUMMER","&gt;=7","&gt;=10"))),days!G:G,L19)/O22,
                        0)</f>
        <v>0.45218863884429011</v>
      </c>
      <c r="R22" s="62">
        <f>SUMIFS(tb_progression_month[Hours Watched],tb_progression_month[Month2],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IF(M22="WINTER","&gt;=1",IF(M22="SPRING","&gt;=4",IF(M22="SUMMER","&gt;=7","&gt;=10"))),tb_progression_month[Year],L19)
                        /90</f>
        <v>1.6383069973400457</v>
      </c>
    </row>
    <row r="23" spans="2:19" ht="15" customHeight="1" x14ac:dyDescent="0.3">
      <c r="B23" s="9">
        <f t="shared" si="2"/>
        <v>2016</v>
      </c>
      <c r="C23" s="48" t="s">
        <v>640</v>
      </c>
      <c r="D23" s="48">
        <v>9</v>
      </c>
      <c r="E23" s="53">
        <f>SUMIFS(days!C:C,days!G:G,B23,days!F:F,D23)</f>
        <v>4.875</v>
      </c>
      <c r="F23" s="53">
        <f>SUMIFS(days!B:B,days!G:G,B23,days!F:F,D23)</f>
        <v>1.95</v>
      </c>
      <c r="G23" s="48">
        <f>SUMIFS(days!E:E,days!F:F,progression!D23,days!G:G,progression!B23)</f>
        <v>0</v>
      </c>
      <c r="H23" s="49">
        <f>IF(F23&gt;0,SUMIFS(days!D:D,days!G:G,B23,days!F:F,D23)/F23,0)</f>
        <v>0</v>
      </c>
      <c r="I23" s="57">
        <f t="shared" si="0"/>
        <v>6.5000000000000002E-2</v>
      </c>
      <c r="L23" s="7"/>
      <c r="M23" s="5"/>
      <c r="R23" s="63"/>
    </row>
    <row r="24" spans="2:19" ht="15" customHeight="1" x14ac:dyDescent="0.3">
      <c r="B24" s="9">
        <f t="shared" si="2"/>
        <v>2016</v>
      </c>
      <c r="C24" s="48" t="s">
        <v>641</v>
      </c>
      <c r="D24" s="48">
        <v>10</v>
      </c>
      <c r="E24" s="53">
        <f>SUMIFS(days!C:C,days!G:G,B24,days!F:F,D24)</f>
        <v>42.965000000000003</v>
      </c>
      <c r="F24" s="53">
        <f>SUMIFS(days!B:B,days!G:G,B24,days!F:F,D24)</f>
        <v>16.763666666666673</v>
      </c>
      <c r="G24" s="48">
        <f>SUMIFS(days!E:E,days!F:F,progression!D24,days!G:G,progression!B24)</f>
        <v>1</v>
      </c>
      <c r="H24" s="49">
        <f>IF(F24&gt;0,SUMIFS(days!D:D,days!G:G,B24,days!F:F,D24)/F24,0)</f>
        <v>0</v>
      </c>
      <c r="I24" s="57">
        <f t="shared" si="0"/>
        <v>0.54076344086021522</v>
      </c>
      <c r="L24" s="48"/>
      <c r="R24" s="58"/>
    </row>
    <row r="25" spans="2:19" ht="15" customHeight="1" x14ac:dyDescent="0.3">
      <c r="B25" s="9">
        <f t="shared" si="2"/>
        <v>2016</v>
      </c>
      <c r="C25" s="48" t="s">
        <v>642</v>
      </c>
      <c r="D25" s="48">
        <v>11</v>
      </c>
      <c r="E25" s="53">
        <f>SUMIFS(days!C:C,days!G:G,B25,days!F:F,D25)</f>
        <v>21.160000000000004</v>
      </c>
      <c r="F25" s="53">
        <f>SUMIFS(days!B:B,days!G:G,B25,days!F:F,D25)</f>
        <v>8.0046666666666688</v>
      </c>
      <c r="G25" s="48">
        <f>SUMIFS(days!E:E,days!F:F,progression!D25,days!G:G,progression!B25)</f>
        <v>4</v>
      </c>
      <c r="H25" s="49">
        <f>IF(F25&gt;0,SUMIFS(days!D:D,days!G:G,B25,days!F:F,D25)/F25,0)</f>
        <v>1.270092446073124E-2</v>
      </c>
      <c r="I25" s="57">
        <f t="shared" si="0"/>
        <v>0.26682222222222229</v>
      </c>
      <c r="L25" s="48"/>
      <c r="R25" s="58"/>
    </row>
    <row r="26" spans="2:19" ht="15" customHeight="1" thickBot="1" x14ac:dyDescent="0.35">
      <c r="B26" s="59">
        <f t="shared" si="2"/>
        <v>2016</v>
      </c>
      <c r="C26" s="59" t="s">
        <v>643</v>
      </c>
      <c r="D26" s="59">
        <v>12</v>
      </c>
      <c r="E26" s="61">
        <f>SUMIFS(days!C:C,days!G:G,B26,days!F:F,D26)</f>
        <v>33.811320754716981</v>
      </c>
      <c r="F26" s="61">
        <f>SUMIFS(days!B:B,days!G:G,B26,days!F:F,D26)</f>
        <v>12.961006289308175</v>
      </c>
      <c r="G26" s="59">
        <f>SUMIFS(days!E:E,days!F:F,progression!D26,days!G:G,progression!B26)</f>
        <v>0</v>
      </c>
      <c r="H26" s="81">
        <f>IF(F26&gt;0,SUMIFS(days!D:D,days!G:G,B26,days!F:F,D26)/F26,0)</f>
        <v>0</v>
      </c>
      <c r="I26" s="61">
        <f t="shared" si="0"/>
        <v>0.41809697707445725</v>
      </c>
      <c r="L26" s="59"/>
      <c r="M26" s="60"/>
      <c r="N26" s="61"/>
      <c r="O26" s="61"/>
      <c r="P26" s="59"/>
      <c r="Q26" s="81"/>
      <c r="R26" s="62"/>
    </row>
    <row r="27" spans="2:19" ht="15" customHeight="1" x14ac:dyDescent="0.3">
      <c r="B27" s="9">
        <f t="shared" si="2"/>
        <v>2017</v>
      </c>
      <c r="C27" s="48" t="s">
        <v>632</v>
      </c>
      <c r="D27" s="48">
        <v>1</v>
      </c>
      <c r="E27" s="53">
        <f>SUMIFS(days!C:C,days!G:G,B27,days!F:F,D27)</f>
        <v>121.12201257861643</v>
      </c>
      <c r="F27" s="53">
        <f>SUMIFS(days!B:B,days!G:G,B27,days!F:F,D27)</f>
        <v>47.036327044025171</v>
      </c>
      <c r="G27" s="48">
        <f>SUMIFS(days!E:E,days!F:F,progression!D27,days!G:G,progression!B27)</f>
        <v>1</v>
      </c>
      <c r="H27" s="49">
        <f>IF(F27&gt;0,SUMIFS(days!D:D,days!G:G,B27,days!F:F,D27)/F27,0)</f>
        <v>0</v>
      </c>
      <c r="I27" s="57">
        <f t="shared" si="0"/>
        <v>1.5173008723879087</v>
      </c>
      <c r="L27" s="7"/>
      <c r="M27" s="5"/>
      <c r="R27" s="63"/>
    </row>
    <row r="28" spans="2:19" ht="15" customHeight="1" x14ac:dyDescent="0.3">
      <c r="B28" s="9">
        <f t="shared" si="2"/>
        <v>2017</v>
      </c>
      <c r="C28" s="48" t="s">
        <v>633</v>
      </c>
      <c r="D28" s="48">
        <v>2</v>
      </c>
      <c r="E28" s="53">
        <f>SUMIFS(days!C:C,days!G:G,B28,days!F:F,D28)</f>
        <v>82.133333333333326</v>
      </c>
      <c r="F28" s="53">
        <f>SUMIFS(days!B:B,days!G:G,B28,days!F:F,D28)</f>
        <v>32.031999999999975</v>
      </c>
      <c r="G28" s="48">
        <f>SUMIFS(days!E:E,days!F:F,progression!D28,days!G:G,progression!B28)</f>
        <v>0</v>
      </c>
      <c r="H28" s="49">
        <f>IF(F28&gt;0,SUMIFS(days!D:D,days!G:G,B28,days!F:F,D28)/F28,0)</f>
        <v>0</v>
      </c>
      <c r="I28" s="57">
        <f t="shared" si="0"/>
        <v>1.143999999999999</v>
      </c>
      <c r="L28" s="48"/>
      <c r="R28" s="58"/>
    </row>
    <row r="29" spans="2:19" ht="15" customHeight="1" x14ac:dyDescent="0.3">
      <c r="B29" s="9">
        <f t="shared" si="2"/>
        <v>2017</v>
      </c>
      <c r="C29" s="48" t="s">
        <v>634</v>
      </c>
      <c r="D29" s="48">
        <v>3</v>
      </c>
      <c r="E29" s="53">
        <f>SUMIFS(days!C:C,days!G:G,B29,days!F:F,D29)</f>
        <v>52.349999999999994</v>
      </c>
      <c r="F29" s="53">
        <f>SUMIFS(days!B:B,days!G:G,B29,days!F:F,D29)</f>
        <v>20.380388888888884</v>
      </c>
      <c r="G29" s="48">
        <f>SUMIFS(days!E:E,days!F:F,progression!D29,days!G:G,progression!B29)</f>
        <v>1</v>
      </c>
      <c r="H29" s="49">
        <f>IF(F29&gt;0,SUMIFS(days!D:D,days!G:G,B29,days!F:F,D29)/F29,0)</f>
        <v>0</v>
      </c>
      <c r="I29" s="57">
        <f t="shared" si="0"/>
        <v>0.65743189964157689</v>
      </c>
      <c r="L29" s="48"/>
      <c r="R29" s="58"/>
    </row>
    <row r="30" spans="2:19" ht="15" customHeight="1" thickBot="1" x14ac:dyDescent="0.35">
      <c r="B30" s="9">
        <f t="shared" si="2"/>
        <v>2017</v>
      </c>
      <c r="C30" s="48" t="s">
        <v>635</v>
      </c>
      <c r="D30" s="48">
        <v>4</v>
      </c>
      <c r="E30" s="53">
        <f>SUMIFS(days!C:C,days!G:G,B30,days!F:F,D30)</f>
        <v>7.5833333333333313</v>
      </c>
      <c r="F30" s="53">
        <f>SUMIFS(days!B:B,days!G:G,B30,days!F:F,D30)</f>
        <v>2.9069444444444446</v>
      </c>
      <c r="G30" s="48">
        <f>SUMIFS(days!E:E,days!F:F,progression!D30,days!G:G,progression!B30)</f>
        <v>1</v>
      </c>
      <c r="H30" s="49">
        <f>IF(F30&gt;0,SUMIFS(days!D:D,days!G:G,B30,days!F:F,D30)/F30,0)</f>
        <v>0</v>
      </c>
      <c r="I30" s="57">
        <f t="shared" si="0"/>
        <v>9.689814814814815E-2</v>
      </c>
      <c r="L30" s="59"/>
      <c r="M30" s="60"/>
      <c r="N30" s="61"/>
      <c r="O30" s="61"/>
      <c r="P30" s="59"/>
      <c r="Q30" s="81"/>
      <c r="R30" s="62"/>
    </row>
    <row r="31" spans="2:19" ht="15" customHeight="1" x14ac:dyDescent="0.3">
      <c r="B31" s="9">
        <f t="shared" si="2"/>
        <v>2017</v>
      </c>
      <c r="C31" s="48" t="s">
        <v>636</v>
      </c>
      <c r="D31" s="48">
        <v>5</v>
      </c>
      <c r="E31" s="53">
        <f>SUMIFS(days!C:C,days!G:G,B31,days!F:F,D31)</f>
        <v>11.538461538461535</v>
      </c>
      <c r="F31" s="53">
        <f>SUMIFS(days!B:B,days!G:G,B31,days!F:F,D31)</f>
        <v>4.5224358974358978</v>
      </c>
      <c r="G31" s="48">
        <f>SUMIFS(days!E:E,days!F:F,progression!D31,days!G:G,progression!B31)</f>
        <v>0</v>
      </c>
      <c r="H31" s="49">
        <f>IF(F31&gt;0,SUMIFS(days!D:D,days!G:G,B31,days!F:F,D31)/F31,0)</f>
        <v>0</v>
      </c>
      <c r="I31" s="57">
        <f t="shared" si="0"/>
        <v>0.14588502894954508</v>
      </c>
      <c r="L31" s="48"/>
      <c r="Q31" s="79"/>
      <c r="R31" s="64"/>
    </row>
    <row r="32" spans="2:19" ht="15" customHeight="1" x14ac:dyDescent="0.3">
      <c r="B32" s="9">
        <f t="shared" si="2"/>
        <v>2017</v>
      </c>
      <c r="C32" s="48" t="s">
        <v>637</v>
      </c>
      <c r="D32" s="48">
        <v>6</v>
      </c>
      <c r="E32" s="53">
        <f>SUMIFS(days!C:C,days!G:G,B32,days!F:F,D32)</f>
        <v>13.313609467455615</v>
      </c>
      <c r="F32" s="53">
        <f>SUMIFS(days!B:B,days!G:G,B32,days!F:F,D32)</f>
        <v>5.2181952662721898</v>
      </c>
      <c r="G32" s="48">
        <f>SUMIFS(days!E:E,days!F:F,progression!D32,days!G:G,progression!B32)</f>
        <v>0</v>
      </c>
      <c r="H32" s="49">
        <f>IF(F32&gt;0,SUMIFS(days!D:D,days!G:G,B32,days!F:F,D32)/F32,0)</f>
        <v>0</v>
      </c>
      <c r="I32" s="57">
        <f t="shared" si="0"/>
        <v>0.17393984220907299</v>
      </c>
      <c r="L32" s="48"/>
      <c r="Q32" s="79"/>
      <c r="R32" s="64"/>
    </row>
    <row r="33" spans="2:18" ht="15" customHeight="1" x14ac:dyDescent="0.3">
      <c r="B33" s="9">
        <f t="shared" si="2"/>
        <v>2017</v>
      </c>
      <c r="C33" s="48" t="s">
        <v>638</v>
      </c>
      <c r="D33" s="48">
        <v>7</v>
      </c>
      <c r="E33" s="53">
        <f>SUMIFS(days!C:C,days!G:G,B33,days!F:F,D33)</f>
        <v>13.757396449704135</v>
      </c>
      <c r="F33" s="53">
        <f>SUMIFS(days!B:B,days!G:G,B33,days!F:F,D33)</f>
        <v>5.3921351084812628</v>
      </c>
      <c r="G33" s="48">
        <f>SUMIFS(days!E:E,days!F:F,progression!D33,days!G:G,progression!B33)</f>
        <v>0</v>
      </c>
      <c r="H33" s="49">
        <f>IF(F33&gt;0,SUMIFS(days!D:D,days!G:G,B33,days!F:F,D33)/F33,0)</f>
        <v>0</v>
      </c>
      <c r="I33" s="57">
        <f t="shared" si="0"/>
        <v>0.17393984220907299</v>
      </c>
      <c r="L33" s="48"/>
      <c r="Q33" s="79"/>
      <c r="R33" s="64"/>
    </row>
    <row r="34" spans="2:18" ht="15" customHeight="1" thickBot="1" x14ac:dyDescent="0.35">
      <c r="B34" s="9">
        <f t="shared" si="2"/>
        <v>2017</v>
      </c>
      <c r="C34" s="48" t="s">
        <v>639</v>
      </c>
      <c r="D34" s="48">
        <v>8</v>
      </c>
      <c r="E34" s="53">
        <f>SUMIFS(days!C:C,days!G:G,B34,days!F:F,D34)</f>
        <v>36.31295200525971</v>
      </c>
      <c r="F34" s="53">
        <f>SUMIFS(days!B:B,days!G:G,B34,days!F:F,D34)</f>
        <v>14.557999306012125</v>
      </c>
      <c r="G34" s="48">
        <f>SUMIFS(days!E:E,days!F:F,progression!D34,days!G:G,progression!B34)</f>
        <v>3</v>
      </c>
      <c r="H34" s="49">
        <f>IF(F34&gt;0,SUMIFS(days!D:D,days!G:G,B34,days!F:F,D34)/F34,0)</f>
        <v>0</v>
      </c>
      <c r="I34" s="57">
        <f t="shared" si="0"/>
        <v>0.4696128808391008</v>
      </c>
      <c r="L34" s="59"/>
      <c r="M34" s="60"/>
      <c r="N34" s="61"/>
      <c r="O34" s="61"/>
      <c r="P34" s="59"/>
      <c r="Q34" s="84"/>
      <c r="R34" s="65"/>
    </row>
    <row r="35" spans="2:18" ht="15" customHeight="1" x14ac:dyDescent="0.3">
      <c r="B35" s="9">
        <f t="shared" si="2"/>
        <v>2017</v>
      </c>
      <c r="C35" s="48" t="s">
        <v>640</v>
      </c>
      <c r="D35" s="48">
        <v>9</v>
      </c>
      <c r="E35" s="53">
        <f>SUMIFS(days!C:C,days!G:G,B35,days!F:F,D35)</f>
        <v>39.071836903102401</v>
      </c>
      <c r="F35" s="53">
        <f>SUMIFS(days!B:B,days!G:G,B35,days!F:F,D35)</f>
        <v>16.810367888552335</v>
      </c>
      <c r="G35" s="48">
        <f>SUMIFS(days!E:E,days!F:F,progression!D35,days!G:G,progression!B35)</f>
        <v>2</v>
      </c>
      <c r="H35" s="49">
        <f>IF(F35&gt;0,SUMIFS(days!D:D,days!G:G,B35,days!F:F,D35)/F35,0)</f>
        <v>0</v>
      </c>
      <c r="I35" s="57">
        <f t="shared" ref="I35:I66" si="3">F35/DAY(EOMONTH(DATE(B35,D35,1),0))</f>
        <v>0.56034559628507785</v>
      </c>
      <c r="L35" s="48"/>
      <c r="Q35" s="79"/>
      <c r="R35" s="58"/>
    </row>
    <row r="36" spans="2:18" ht="15" customHeight="1" x14ac:dyDescent="0.3">
      <c r="B36" s="9">
        <f t="shared" si="2"/>
        <v>2017</v>
      </c>
      <c r="C36" s="48" t="s">
        <v>641</v>
      </c>
      <c r="D36" s="48">
        <v>10</v>
      </c>
      <c r="E36" s="53">
        <f>SUMIFS(days!C:C,days!G:G,B36,days!F:F,D36)</f>
        <v>237.29488505015809</v>
      </c>
      <c r="F36" s="53">
        <f>SUMIFS(days!B:B,days!G:G,B36,days!F:F,D36)</f>
        <v>89.645356432236113</v>
      </c>
      <c r="G36" s="48">
        <f>SUMIFS(days!E:E,days!F:F,progression!D36,days!G:G,progression!B36)</f>
        <v>8</v>
      </c>
      <c r="H36" s="49">
        <f>IF(F36&gt;0,SUMIFS(days!D:D,days!G:G,B36,days!F:F,D36)/F36,0)</f>
        <v>4.4000543936997911E-3</v>
      </c>
      <c r="I36" s="57">
        <f t="shared" si="3"/>
        <v>2.8917856913624553</v>
      </c>
      <c r="L36" s="48"/>
      <c r="Q36" s="79"/>
      <c r="R36" s="58"/>
    </row>
    <row r="37" spans="2:18" ht="15" customHeight="1" x14ac:dyDescent="0.3">
      <c r="B37" s="9">
        <f t="shared" si="2"/>
        <v>2017</v>
      </c>
      <c r="C37" s="48" t="s">
        <v>642</v>
      </c>
      <c r="D37" s="48">
        <v>11</v>
      </c>
      <c r="E37" s="53">
        <f>SUMIFS(days!C:C,days!G:G,B37,days!F:F,D37)</f>
        <v>66.37752525252526</v>
      </c>
      <c r="F37" s="53">
        <f>SUMIFS(days!B:B,days!G:G,B37,days!F:F,D37)</f>
        <v>26.258232323232306</v>
      </c>
      <c r="G37" s="48">
        <f>SUMIFS(days!E:E,days!F:F,progression!D37,days!G:G,progression!B37)</f>
        <v>5</v>
      </c>
      <c r="H37" s="49">
        <f>IF(F37&gt;0,SUMIFS(days!D:D,days!G:G,B37,days!F:F,D37)/F37,0)</f>
        <v>0</v>
      </c>
      <c r="I37" s="57">
        <f t="shared" si="3"/>
        <v>0.87527441077441026</v>
      </c>
      <c r="L37" s="48"/>
      <c r="Q37" s="79"/>
      <c r="R37" s="58"/>
    </row>
    <row r="38" spans="2:18" ht="15" customHeight="1" thickBot="1" x14ac:dyDescent="0.35">
      <c r="B38" s="59">
        <f t="shared" si="2"/>
        <v>2017</v>
      </c>
      <c r="C38" s="59" t="s">
        <v>643</v>
      </c>
      <c r="D38" s="59">
        <v>12</v>
      </c>
      <c r="E38" s="61">
        <f>SUMIFS(days!C:C,days!G:G,B38,days!F:F,D38)</f>
        <v>17.333333333333329</v>
      </c>
      <c r="F38" s="61">
        <f>SUMIFS(days!B:B,days!G:G,B38,days!F:F,D38)</f>
        <v>6.9333333333333327</v>
      </c>
      <c r="G38" s="59">
        <f>SUMIFS(days!E:E,days!F:F,progression!D38,days!G:G,progression!B38)</f>
        <v>1</v>
      </c>
      <c r="H38" s="81">
        <f>IF(F38&gt;0,SUMIFS(days!D:D,days!G:G,B38,days!F:F,D38)/F38,0)</f>
        <v>0</v>
      </c>
      <c r="I38" s="61">
        <f t="shared" si="3"/>
        <v>0.2236559139784946</v>
      </c>
      <c r="L38" s="59"/>
      <c r="M38" s="60"/>
      <c r="N38" s="61"/>
      <c r="O38" s="61"/>
      <c r="P38" s="59"/>
      <c r="Q38" s="84"/>
      <c r="R38" s="62"/>
    </row>
    <row r="39" spans="2:18" ht="15" customHeight="1" x14ac:dyDescent="0.3">
      <c r="B39" s="9">
        <f t="shared" si="2"/>
        <v>2018</v>
      </c>
      <c r="C39" s="48" t="s">
        <v>632</v>
      </c>
      <c r="D39" s="48">
        <v>1</v>
      </c>
      <c r="E39" s="53">
        <f>SUMIFS(days!C:C,days!G:G,B39,days!F:F,D39)</f>
        <v>58.161290322580669</v>
      </c>
      <c r="F39" s="53">
        <f>SUMIFS(days!B:B,days!G:G,B39,days!F:F,D39)</f>
        <v>27.932383512544813</v>
      </c>
      <c r="G39" s="48">
        <f>SUMIFS(days!E:E,days!F:F,progression!D39,days!G:G,progression!B39)</f>
        <v>3</v>
      </c>
      <c r="H39" s="49">
        <f>IF(F39&gt;0,SUMIFS(days!D:D,days!G:G,B39,days!F:F,D39)/F39,0)</f>
        <v>0</v>
      </c>
      <c r="I39" s="57">
        <f t="shared" si="3"/>
        <v>0.90104462943692942</v>
      </c>
      <c r="L39" s="48"/>
      <c r="R39" s="58"/>
    </row>
    <row r="40" spans="2:18" ht="15" customHeight="1" x14ac:dyDescent="0.3">
      <c r="B40" s="9">
        <f t="shared" si="2"/>
        <v>2018</v>
      </c>
      <c r="C40" s="48" t="s">
        <v>633</v>
      </c>
      <c r="D40" s="48">
        <v>2</v>
      </c>
      <c r="E40" s="53">
        <f>SUMIFS(days!C:C,days!G:G,B40,days!F:F,D40)</f>
        <v>24.303825956489103</v>
      </c>
      <c r="F40" s="53">
        <f>SUMIFS(days!B:B,days!G:G,B40,days!F:F,D40)</f>
        <v>10.004580311744599</v>
      </c>
      <c r="G40" s="48">
        <f>SUMIFS(days!E:E,days!F:F,progression!D40,days!G:G,progression!B40)</f>
        <v>2</v>
      </c>
      <c r="H40" s="49">
        <f>IF(F40&gt;0,SUMIFS(days!D:D,days!G:G,B40,days!F:F,D40)/F40,0)</f>
        <v>0</v>
      </c>
      <c r="I40" s="57">
        <f t="shared" si="3"/>
        <v>0.35730643970516424</v>
      </c>
      <c r="L40" s="48"/>
      <c r="R40" s="58"/>
    </row>
    <row r="41" spans="2:18" ht="15" customHeight="1" x14ac:dyDescent="0.3">
      <c r="B41" s="9">
        <f t="shared" si="2"/>
        <v>2018</v>
      </c>
      <c r="C41" s="48" t="s">
        <v>634</v>
      </c>
      <c r="D41" s="48">
        <v>3</v>
      </c>
      <c r="E41" s="53">
        <f>SUMIFS(days!C:C,days!G:G,B41,days!F:F,D41)</f>
        <v>20.513831089351275</v>
      </c>
      <c r="F41" s="53">
        <f>SUMIFS(days!B:B,days!G:G,B41,days!F:F,D41)</f>
        <v>8.4307262341901357</v>
      </c>
      <c r="G41" s="48">
        <f>SUMIFS(days!E:E,days!F:F,progression!D41,days!G:G,progression!B41)</f>
        <v>3</v>
      </c>
      <c r="H41" s="49">
        <f>IF(F41&gt;0,SUMIFS(days!D:D,days!G:G,B41,days!F:F,D41)/F41,0)</f>
        <v>0</v>
      </c>
      <c r="I41" s="57">
        <f t="shared" si="3"/>
        <v>0.27195891078032697</v>
      </c>
      <c r="L41" s="48"/>
      <c r="R41" s="58"/>
    </row>
    <row r="42" spans="2:18" ht="15" customHeight="1" x14ac:dyDescent="0.3">
      <c r="B42" s="9">
        <f t="shared" si="2"/>
        <v>2018</v>
      </c>
      <c r="C42" s="48" t="s">
        <v>635</v>
      </c>
      <c r="D42" s="48">
        <v>4</v>
      </c>
      <c r="E42" s="53">
        <f>SUMIFS(days!C:C,days!G:G,B42,days!F:F,D42)</f>
        <v>17.947368421052623</v>
      </c>
      <c r="F42" s="53">
        <f>SUMIFS(days!B:B,days!G:G,B42,days!F:F,D42)</f>
        <v>7.1122807017543854</v>
      </c>
      <c r="G42" s="48">
        <f>SUMIFS(days!E:E,days!F:F,progression!D42,days!G:G,progression!B42)</f>
        <v>2</v>
      </c>
      <c r="H42" s="49">
        <f>IF(F42&gt;0,SUMIFS(days!D:D,days!G:G,B42,days!F:F,D42)/F42,0)</f>
        <v>0</v>
      </c>
      <c r="I42" s="57">
        <f t="shared" si="3"/>
        <v>0.23707602339181286</v>
      </c>
      <c r="L42" s="48"/>
      <c r="R42" s="58"/>
    </row>
    <row r="43" spans="2:18" ht="15" customHeight="1" x14ac:dyDescent="0.3">
      <c r="B43" s="9">
        <f t="shared" si="2"/>
        <v>2018</v>
      </c>
      <c r="C43" s="48" t="s">
        <v>636</v>
      </c>
      <c r="D43" s="48">
        <v>5</v>
      </c>
      <c r="E43" s="53">
        <f>SUMIFS(days!C:C,days!G:G,B43,days!F:F,D43)</f>
        <v>5.706220095693781</v>
      </c>
      <c r="F43" s="53">
        <f>SUMIFS(days!B:B,days!G:G,B43,days!F:F,D43)</f>
        <v>2.2824880382775121</v>
      </c>
      <c r="G43" s="48">
        <f>SUMIFS(days!E:E,days!F:F,progression!D43,days!G:G,progression!B43)</f>
        <v>0</v>
      </c>
      <c r="H43" s="49">
        <f>IF(F43&gt;0,SUMIFS(days!D:D,days!G:G,B43,days!F:F,D43)/F43,0)</f>
        <v>0</v>
      </c>
      <c r="I43" s="57">
        <f t="shared" si="3"/>
        <v>7.3628646396048783E-2</v>
      </c>
      <c r="L43" s="48"/>
      <c r="R43" s="58"/>
    </row>
    <row r="44" spans="2:18" ht="15" customHeight="1" x14ac:dyDescent="0.3">
      <c r="B44" s="9">
        <f t="shared" si="2"/>
        <v>2018</v>
      </c>
      <c r="C44" s="48" t="s">
        <v>637</v>
      </c>
      <c r="D44" s="48">
        <v>6</v>
      </c>
      <c r="E44" s="53">
        <f>SUMIFS(days!C:C,days!G:G,B44,days!F:F,D44)</f>
        <v>9.2200956937799194</v>
      </c>
      <c r="F44" s="53">
        <f>SUMIFS(days!B:B,days!G:G,B44,days!F:F,D44)</f>
        <v>3.6880382775119647</v>
      </c>
      <c r="G44" s="48">
        <f>SUMIFS(days!E:E,days!F:F,progression!D44,days!G:G,progression!B44)</f>
        <v>1</v>
      </c>
      <c r="H44" s="49">
        <f>IF(F44&gt;0,SUMIFS(days!D:D,days!G:G,B44,days!F:F,D44)/F44,0)</f>
        <v>0</v>
      </c>
      <c r="I44" s="57">
        <f t="shared" si="3"/>
        <v>0.12293460925039883</v>
      </c>
      <c r="L44" s="48"/>
      <c r="R44" s="58"/>
    </row>
    <row r="45" spans="2:18" ht="15" customHeight="1" x14ac:dyDescent="0.3">
      <c r="B45" s="9">
        <f t="shared" si="2"/>
        <v>2018</v>
      </c>
      <c r="C45" s="48" t="s">
        <v>638</v>
      </c>
      <c r="D45" s="48">
        <v>7</v>
      </c>
      <c r="E45" s="53">
        <f>SUMIFS(days!C:C,days!G:G,B45,days!F:F,D45)</f>
        <v>0.97894736842105234</v>
      </c>
      <c r="F45" s="53">
        <f>SUMIFS(days!B:B,days!G:G,B45,days!F:F,D45)</f>
        <v>0.39157894736842114</v>
      </c>
      <c r="G45" s="48">
        <f>SUMIFS(days!E:E,days!F:F,progression!D45,days!G:G,progression!B45)</f>
        <v>0</v>
      </c>
      <c r="H45" s="49">
        <f>IF(F45&gt;0,SUMIFS(days!D:D,days!G:G,B45,days!F:F,D45)/F45,0)</f>
        <v>0</v>
      </c>
      <c r="I45" s="57">
        <f t="shared" si="3"/>
        <v>1.2631578947368424E-2</v>
      </c>
      <c r="L45" s="48"/>
      <c r="R45" s="58"/>
    </row>
    <row r="46" spans="2:18" ht="15" customHeight="1" x14ac:dyDescent="0.3">
      <c r="B46" s="9">
        <f t="shared" si="2"/>
        <v>2018</v>
      </c>
      <c r="C46" s="48" t="s">
        <v>639</v>
      </c>
      <c r="D46" s="48">
        <v>8</v>
      </c>
      <c r="E46" s="53">
        <f>SUMIFS(days!C:C,days!G:G,B46,days!F:F,D46)</f>
        <v>0.97894736842105234</v>
      </c>
      <c r="F46" s="53">
        <f>SUMIFS(days!B:B,days!G:G,B46,days!F:F,D46)</f>
        <v>0.39157894736842114</v>
      </c>
      <c r="G46" s="48">
        <f>SUMIFS(days!E:E,days!F:F,progression!D46,days!G:G,progression!B46)</f>
        <v>0</v>
      </c>
      <c r="H46" s="49">
        <f>IF(F46&gt;0,SUMIFS(days!D:D,days!G:G,B46,days!F:F,D46)/F46,0)</f>
        <v>0</v>
      </c>
      <c r="I46" s="57">
        <f t="shared" si="3"/>
        <v>1.2631578947368424E-2</v>
      </c>
      <c r="L46" s="48"/>
      <c r="R46" s="58"/>
    </row>
    <row r="47" spans="2:18" ht="15" customHeight="1" x14ac:dyDescent="0.3">
      <c r="B47" s="9">
        <f t="shared" ref="B47:B74" si="4">B35+1</f>
        <v>2018</v>
      </c>
      <c r="C47" s="48" t="s">
        <v>640</v>
      </c>
      <c r="D47" s="48">
        <v>9</v>
      </c>
      <c r="E47" s="53">
        <f>SUMIFS(days!C:C,days!G:G,B47,days!F:F,D47)</f>
        <v>13.94736842105263</v>
      </c>
      <c r="F47" s="53">
        <f>SUMIFS(days!B:B,days!G:G,B47,days!F:F,D47)</f>
        <v>5.3622807017543819</v>
      </c>
      <c r="G47" s="48">
        <f>SUMIFS(days!E:E,days!F:F,progression!D47,days!G:G,progression!B47)</f>
        <v>1</v>
      </c>
      <c r="H47" s="49">
        <f>IF(F47&gt;0,SUMIFS(days!D:D,days!G:G,B47,days!F:F,D47)/F47,0)</f>
        <v>0</v>
      </c>
      <c r="I47" s="57">
        <f t="shared" si="3"/>
        <v>0.1787426900584794</v>
      </c>
      <c r="L47" s="48"/>
      <c r="R47" s="58"/>
    </row>
    <row r="48" spans="2:18" ht="15" customHeight="1" x14ac:dyDescent="0.3">
      <c r="B48" s="9">
        <f t="shared" si="4"/>
        <v>2018</v>
      </c>
      <c r="C48" s="48" t="s">
        <v>641</v>
      </c>
      <c r="D48" s="48">
        <v>10</v>
      </c>
      <c r="E48" s="53">
        <f>SUMIFS(days!C:C,days!G:G,B48,days!F:F,D48)</f>
        <v>48.978947368421025</v>
      </c>
      <c r="F48" s="53">
        <f>SUMIFS(days!B:B,days!G:G,B48,days!F:F,D48)</f>
        <v>20.124912280701757</v>
      </c>
      <c r="G48" s="48">
        <f>SUMIFS(days!E:E,days!F:F,progression!D48,days!G:G,progression!B48)</f>
        <v>2</v>
      </c>
      <c r="H48" s="49">
        <f>IF(F48&gt;0,SUMIFS(days!D:D,days!G:G,B48,days!F:F,D48)/F48,0)</f>
        <v>0</v>
      </c>
      <c r="I48" s="57">
        <f t="shared" si="3"/>
        <v>0.64919071873231471</v>
      </c>
      <c r="L48" s="48"/>
      <c r="R48" s="58"/>
    </row>
    <row r="49" spans="2:18" ht="15" customHeight="1" x14ac:dyDescent="0.3">
      <c r="B49" s="9">
        <f t="shared" si="4"/>
        <v>2018</v>
      </c>
      <c r="C49" s="48" t="s">
        <v>642</v>
      </c>
      <c r="D49" s="48">
        <v>11</v>
      </c>
      <c r="E49" s="53">
        <f>SUMIFS(days!C:C,days!G:G,B49,days!F:F,D49)</f>
        <v>39.353165522501911</v>
      </c>
      <c r="F49" s="53">
        <f>SUMIFS(days!B:B,days!G:G,B49,days!F:F,D49)</f>
        <v>15.314535130095773</v>
      </c>
      <c r="G49" s="48">
        <f>SUMIFS(days!E:E,days!F:F,progression!D49,days!G:G,progression!B49)</f>
        <v>0</v>
      </c>
      <c r="H49" s="49">
        <f>IF(F49&gt;0,SUMIFS(days!D:D,days!G:G,B49,days!F:F,D49)/F49,0)</f>
        <v>0</v>
      </c>
      <c r="I49" s="57">
        <f t="shared" si="3"/>
        <v>0.51048450433652581</v>
      </c>
      <c r="L49" s="48"/>
      <c r="R49" s="58"/>
    </row>
    <row r="50" spans="2:18" ht="15" customHeight="1" thickBot="1" x14ac:dyDescent="0.35">
      <c r="B50" s="59">
        <f t="shared" si="4"/>
        <v>2018</v>
      </c>
      <c r="C50" s="59" t="s">
        <v>643</v>
      </c>
      <c r="D50" s="59">
        <v>12</v>
      </c>
      <c r="E50" s="61">
        <f>SUMIFS(days!C:C,days!G:G,B50,days!F:F,D50)</f>
        <v>26.573150266971783</v>
      </c>
      <c r="F50" s="61">
        <f>SUMIFS(days!B:B,days!G:G,B50,days!F:F,D50)</f>
        <v>10.267102296804806</v>
      </c>
      <c r="G50" s="59">
        <f>SUMIFS(days!E:E,days!F:F,progression!D50,days!G:G,progression!B50)</f>
        <v>2</v>
      </c>
      <c r="H50" s="81">
        <f>IF(F50&gt;0,SUMIFS(days!D:D,days!G:G,B50,days!F:F,D50)/F50,0)</f>
        <v>0</v>
      </c>
      <c r="I50" s="61">
        <f t="shared" si="3"/>
        <v>0.33119684828402601</v>
      </c>
      <c r="L50" s="48"/>
      <c r="R50" s="58"/>
    </row>
    <row r="51" spans="2:18" ht="15" customHeight="1" x14ac:dyDescent="0.3">
      <c r="B51" s="9">
        <f t="shared" si="4"/>
        <v>2019</v>
      </c>
      <c r="C51" s="48" t="s">
        <v>632</v>
      </c>
      <c r="D51" s="48">
        <v>1</v>
      </c>
      <c r="E51" s="53">
        <f>SUMIFS(days!C:C,days!G:G,B51,days!F:F,D51)</f>
        <v>50.412280701754376</v>
      </c>
      <c r="F51" s="53">
        <f>SUMIFS(days!B:B,days!G:G,B51,days!F:F,D51)</f>
        <v>19.639541910331374</v>
      </c>
      <c r="G51" s="48">
        <f>SUMIFS(days!E:E,days!F:F,progression!D51,days!G:G,progression!B51)</f>
        <v>2</v>
      </c>
      <c r="H51" s="49">
        <f>IF(F51&gt;0,SUMIFS(days!D:D,days!G:G,B51,days!F:F,D51)/F51,0)</f>
        <v>0</v>
      </c>
      <c r="I51" s="57">
        <f t="shared" si="3"/>
        <v>0.63353361001068953</v>
      </c>
      <c r="L51" s="48"/>
      <c r="R51" s="58"/>
    </row>
    <row r="52" spans="2:18" ht="15" customHeight="1" x14ac:dyDescent="0.3">
      <c r="B52" s="9">
        <f t="shared" si="4"/>
        <v>2019</v>
      </c>
      <c r="C52" s="48" t="s">
        <v>633</v>
      </c>
      <c r="D52" s="48">
        <v>2</v>
      </c>
      <c r="E52" s="53">
        <f>SUMIFS(days!C:C,days!G:G,B52,days!F:F,D52)</f>
        <v>87.801857585139388</v>
      </c>
      <c r="F52" s="53">
        <f>SUMIFS(days!B:B,days!G:G,B52,days!F:F,D52)</f>
        <v>36.702529526430453</v>
      </c>
      <c r="G52" s="48">
        <f>SUMIFS(days!E:E,days!F:F,progression!D52,days!G:G,progression!B52)</f>
        <v>6</v>
      </c>
      <c r="H52" s="49">
        <f>IF(F52&gt;0,SUMIFS(days!D:D,days!G:G,B52,days!F:F,D52)/F52,0)</f>
        <v>0</v>
      </c>
      <c r="I52" s="57">
        <f t="shared" si="3"/>
        <v>1.3108046259439448</v>
      </c>
      <c r="L52" s="48"/>
      <c r="R52" s="58"/>
    </row>
    <row r="53" spans="2:18" ht="15" customHeight="1" x14ac:dyDescent="0.3">
      <c r="B53" s="9">
        <f t="shared" si="4"/>
        <v>2019</v>
      </c>
      <c r="C53" s="48" t="s">
        <v>634</v>
      </c>
      <c r="D53" s="48">
        <v>3</v>
      </c>
      <c r="E53" s="53">
        <f>SUMIFS(days!C:C,days!G:G,B53,days!F:F,D53)</f>
        <v>108.92032286598845</v>
      </c>
      <c r="F53" s="53">
        <f>SUMIFS(days!B:B,days!G:G,B53,days!F:F,D53)</f>
        <v>43.490783791586814</v>
      </c>
      <c r="G53" s="48">
        <f>SUMIFS(days!E:E,days!F:F,progression!D53,days!G:G,progression!B53)</f>
        <v>10</v>
      </c>
      <c r="H53" s="49">
        <f>IF(F53&gt;0,SUMIFS(days!D:D,days!G:G,B53,days!F:F,D53)/F53,0)</f>
        <v>0</v>
      </c>
      <c r="I53" s="57">
        <f t="shared" si="3"/>
        <v>1.4029285094060262</v>
      </c>
      <c r="L53" s="48"/>
      <c r="R53" s="58"/>
    </row>
    <row r="54" spans="2:18" ht="15" customHeight="1" x14ac:dyDescent="0.3">
      <c r="B54" s="9">
        <f t="shared" si="4"/>
        <v>2019</v>
      </c>
      <c r="C54" s="48" t="s">
        <v>635</v>
      </c>
      <c r="D54" s="48">
        <v>4</v>
      </c>
      <c r="E54" s="53">
        <f>SUMIFS(days!C:C,days!G:G,B54,days!F:F,D54)</f>
        <v>157.43643611290665</v>
      </c>
      <c r="F54" s="53">
        <f>SUMIFS(days!B:B,days!G:G,B54,days!F:F,D54)</f>
        <v>63.02757556441378</v>
      </c>
      <c r="G54" s="48">
        <f>SUMIFS(days!E:E,days!F:F,progression!D54,days!G:G,progression!B54)</f>
        <v>7</v>
      </c>
      <c r="H54" s="49">
        <f>IF(F54&gt;0,SUMIFS(days!D:D,days!G:G,B54,days!F:F,D54)/F54,0)</f>
        <v>0.5489480462960955</v>
      </c>
      <c r="I54" s="57">
        <f t="shared" si="3"/>
        <v>2.1009191854804592</v>
      </c>
      <c r="L54" s="48"/>
      <c r="R54" s="58"/>
    </row>
    <row r="55" spans="2:18" ht="15" customHeight="1" x14ac:dyDescent="0.3">
      <c r="B55" s="9">
        <f t="shared" si="4"/>
        <v>2019</v>
      </c>
      <c r="C55" s="48" t="s">
        <v>636</v>
      </c>
      <c r="D55" s="48">
        <v>5</v>
      </c>
      <c r="E55" s="53">
        <f>SUMIFS(days!C:C,days!G:G,B55,days!F:F,D55)</f>
        <v>202.57070674423611</v>
      </c>
      <c r="F55" s="53">
        <f>SUMIFS(days!B:B,days!G:G,B55,days!F:F,D55)</f>
        <v>79.707837795374559</v>
      </c>
      <c r="G55" s="48">
        <f>SUMIFS(days!E:E,days!F:F,progression!D55,days!G:G,progression!B55)</f>
        <v>10</v>
      </c>
      <c r="H55" s="49">
        <f>IF(F55&gt;0,SUMIFS(days!D:D,days!G:G,B55,days!F:F,D55)/F55,0)</f>
        <v>0.24829597789295443</v>
      </c>
      <c r="I55" s="57">
        <f t="shared" si="3"/>
        <v>2.5712205740443408</v>
      </c>
      <c r="L55" s="48"/>
      <c r="R55" s="58"/>
    </row>
    <row r="56" spans="2:18" ht="15" customHeight="1" x14ac:dyDescent="0.3">
      <c r="B56" s="9">
        <f t="shared" si="4"/>
        <v>2019</v>
      </c>
      <c r="C56" s="48" t="s">
        <v>637</v>
      </c>
      <c r="D56" s="48">
        <v>6</v>
      </c>
      <c r="E56" s="53">
        <f>SUMIFS(days!C:C,days!G:G,B56,days!F:F,D56)</f>
        <v>138.08591458292955</v>
      </c>
      <c r="F56" s="53">
        <f>SUMIFS(days!B:B,days!G:G,B56,days!F:F,D56)</f>
        <v>54.635631824643056</v>
      </c>
      <c r="G56" s="48">
        <f>SUMIFS(days!E:E,days!F:F,progression!D56,days!G:G,progression!B56)</f>
        <v>6</v>
      </c>
      <c r="H56" s="49">
        <f>IF(F56&gt;0,SUMIFS(days!D:D,days!G:G,B56,days!F:F,D56)/F56,0)</f>
        <v>0.15459571367830285</v>
      </c>
      <c r="I56" s="57">
        <f t="shared" si="3"/>
        <v>1.8211877274881019</v>
      </c>
      <c r="L56" s="48"/>
      <c r="R56" s="58"/>
    </row>
    <row r="57" spans="2:18" ht="15" customHeight="1" x14ac:dyDescent="0.3">
      <c r="B57" s="9">
        <f t="shared" si="4"/>
        <v>2019</v>
      </c>
      <c r="C57" s="48" t="s">
        <v>638</v>
      </c>
      <c r="D57" s="48">
        <v>7</v>
      </c>
      <c r="E57" s="53">
        <f>SUMIFS(days!C:C,days!G:G,B57,days!F:F,D57)</f>
        <v>248.92561542934675</v>
      </c>
      <c r="F57" s="53">
        <f>SUMIFS(days!B:B,days!G:G,B57,days!F:F,D57)</f>
        <v>94.389805908229405</v>
      </c>
      <c r="G57" s="48">
        <f>SUMIFS(days!E:E,days!F:F,progression!D57,days!G:G,progression!B57)</f>
        <v>11</v>
      </c>
      <c r="H57" s="49">
        <f>IF(F57&gt;0,SUMIFS(days!D:D,days!G:G,B57,days!F:F,D57)/F57,0)</f>
        <v>0.43623940578800741</v>
      </c>
      <c r="I57" s="57">
        <f t="shared" si="3"/>
        <v>3.0448324486525613</v>
      </c>
      <c r="L57" s="48"/>
      <c r="R57" s="58"/>
    </row>
    <row r="58" spans="2:18" ht="15" customHeight="1" x14ac:dyDescent="0.3">
      <c r="B58" s="9">
        <f t="shared" si="4"/>
        <v>2019</v>
      </c>
      <c r="C58" s="48" t="s">
        <v>639</v>
      </c>
      <c r="D58" s="48">
        <v>8</v>
      </c>
      <c r="E58" s="53">
        <f>SUMIFS(days!C:C,days!G:G,B58,days!F:F,D58)</f>
        <v>126.26994284989361</v>
      </c>
      <c r="F58" s="53">
        <f>SUMIFS(days!B:B,days!G:G,B58,days!F:F,D58)</f>
        <v>48.476389426337299</v>
      </c>
      <c r="G58" s="48">
        <f>SUMIFS(days!E:E,days!F:F,progression!D58,days!G:G,progression!B58)</f>
        <v>4</v>
      </c>
      <c r="H58" s="49">
        <f>IF(F58&gt;0,SUMIFS(days!D:D,days!G:G,B58,days!F:F,D58)/F58,0)</f>
        <v>0.26074611679899279</v>
      </c>
      <c r="I58" s="57">
        <f t="shared" si="3"/>
        <v>1.5637544976237838</v>
      </c>
      <c r="L58" s="48"/>
      <c r="R58" s="58"/>
    </row>
    <row r="59" spans="2:18" ht="15" customHeight="1" x14ac:dyDescent="0.3">
      <c r="B59" s="9">
        <f t="shared" si="4"/>
        <v>2019</v>
      </c>
      <c r="C59" s="48" t="s">
        <v>640</v>
      </c>
      <c r="D59" s="48">
        <v>9</v>
      </c>
      <c r="E59" s="53">
        <f>SUMIFS(days!C:C,days!G:G,B59,days!F:F,D59)</f>
        <v>156.35855605262162</v>
      </c>
      <c r="F59" s="53">
        <f>SUMIFS(days!B:B,days!G:G,B59,days!F:F,D59)</f>
        <v>53.94531400370704</v>
      </c>
      <c r="G59" s="48">
        <f>SUMIFS(days!E:E,days!F:F,progression!D59,days!G:G,progression!B59)</f>
        <v>7</v>
      </c>
      <c r="H59" s="49">
        <f>IF(F59&gt;0,SUMIFS(days!D:D,days!G:G,B59,days!F:F,D59)/F59,0)</f>
        <v>0.51643556573533478</v>
      </c>
      <c r="I59" s="57">
        <f t="shared" si="3"/>
        <v>1.7981771334569012</v>
      </c>
      <c r="L59" s="48"/>
      <c r="R59" s="58"/>
    </row>
    <row r="60" spans="2:18" ht="15" customHeight="1" x14ac:dyDescent="0.3">
      <c r="B60" s="9">
        <f t="shared" si="4"/>
        <v>2019</v>
      </c>
      <c r="C60" s="48" t="s">
        <v>641</v>
      </c>
      <c r="D60" s="48">
        <v>10</v>
      </c>
      <c r="E60" s="53">
        <f>SUMIFS(days!C:C,days!G:G,B60,days!F:F,D60)</f>
        <v>153.12173579109066</v>
      </c>
      <c r="F60" s="53">
        <f>SUMIFS(days!B:B,days!G:G,B60,days!F:F,D60)</f>
        <v>57.420449289931</v>
      </c>
      <c r="G60" s="48">
        <f>SUMIFS(days!E:E,days!F:F,progression!D60,days!G:G,progression!B60)</f>
        <v>10</v>
      </c>
      <c r="H60" s="49">
        <f>IF(F60&gt;0,SUMIFS(days!D:D,days!G:G,B60,days!F:F,D60)/F60,0)</f>
        <v>0.54258028269709624</v>
      </c>
      <c r="I60" s="57">
        <f t="shared" si="3"/>
        <v>1.8522725577397097</v>
      </c>
      <c r="L60" s="48"/>
      <c r="R60" s="58"/>
    </row>
    <row r="61" spans="2:18" ht="15" customHeight="1" x14ac:dyDescent="0.3">
      <c r="B61" s="9">
        <f t="shared" si="4"/>
        <v>2019</v>
      </c>
      <c r="C61" s="48" t="s">
        <v>642</v>
      </c>
      <c r="D61" s="48">
        <v>11</v>
      </c>
      <c r="E61" s="53">
        <f>SUMIFS(days!C:C,days!G:G,B61,days!F:F,D61)</f>
        <v>102.10672268907561</v>
      </c>
      <c r="F61" s="53">
        <f>SUMIFS(days!B:B,days!G:G,B61,days!F:F,D61)</f>
        <v>42.07020191409898</v>
      </c>
      <c r="G61" s="48">
        <f>SUMIFS(days!E:E,days!F:F,progression!D61,days!G:G,progression!B61)</f>
        <v>4</v>
      </c>
      <c r="H61" s="49">
        <f>IF(F61&gt;0,SUMIFS(days!D:D,days!G:G,B61,days!F:F,D61)/F61,0)</f>
        <v>0.35226833544227365</v>
      </c>
      <c r="I61" s="57">
        <f t="shared" si="3"/>
        <v>1.4023400638032995</v>
      </c>
      <c r="L61" s="48"/>
      <c r="R61" s="58"/>
    </row>
    <row r="62" spans="2:18" ht="15" customHeight="1" thickBot="1" x14ac:dyDescent="0.35">
      <c r="B62" s="59">
        <f t="shared" si="4"/>
        <v>2019</v>
      </c>
      <c r="C62" s="59" t="s">
        <v>643</v>
      </c>
      <c r="D62" s="59">
        <v>12</v>
      </c>
      <c r="E62" s="61">
        <f>SUMIFS(days!C:C,days!G:G,B62,days!F:F,D62)</f>
        <v>121.90207537560477</v>
      </c>
      <c r="F62" s="61">
        <f>SUMIFS(days!B:B,days!G:G,B62,days!F:F,D62)</f>
        <v>47.956978556574157</v>
      </c>
      <c r="G62" s="59">
        <f>SUMIFS(days!E:E,days!F:F,progression!D62,days!G:G,progression!B62)</f>
        <v>6</v>
      </c>
      <c r="H62" s="81">
        <f>IF(F62&gt;0,SUMIFS(days!D:D,days!G:G,B62,days!F:F,D62)/F62,0)</f>
        <v>0.43161475174089947</v>
      </c>
      <c r="I62" s="61">
        <f t="shared" si="3"/>
        <v>1.5469993082765856</v>
      </c>
      <c r="L62" s="48"/>
      <c r="R62" s="58"/>
    </row>
    <row r="63" spans="2:18" ht="15" customHeight="1" x14ac:dyDescent="0.3">
      <c r="B63" s="9">
        <f t="shared" si="4"/>
        <v>2020</v>
      </c>
      <c r="C63" s="48" t="s">
        <v>632</v>
      </c>
      <c r="D63" s="48">
        <v>1</v>
      </c>
      <c r="E63" s="53">
        <f>SUMIFS(days!C:C,days!G:G,B63,days!F:F,D63)</f>
        <v>179.28460563826422</v>
      </c>
      <c r="F63" s="53">
        <f>SUMIFS(days!B:B,days!G:G,B63,days!F:F,D63)</f>
        <v>64.772835541829423</v>
      </c>
      <c r="G63" s="48">
        <f>SUMIFS(days!E:E,days!F:F,progression!D63,days!G:G,progression!B63)</f>
        <v>10</v>
      </c>
      <c r="H63" s="49">
        <f>IF(F63&gt;0,SUMIFS(days!D:D,days!G:G,B63,days!F:F,D63)/F63,0)</f>
        <v>0.56568560415111491</v>
      </c>
      <c r="I63" s="57">
        <f t="shared" si="3"/>
        <v>2.0894463078009493</v>
      </c>
      <c r="L63" s="48"/>
      <c r="R63" s="58"/>
    </row>
    <row r="64" spans="2:18" ht="15" customHeight="1" x14ac:dyDescent="0.3">
      <c r="B64" s="9">
        <f t="shared" si="4"/>
        <v>2020</v>
      </c>
      <c r="C64" s="48" t="s">
        <v>633</v>
      </c>
      <c r="D64" s="48">
        <v>2</v>
      </c>
      <c r="E64" s="53">
        <f>SUMIFS(days!C:C,days!G:G,B64,days!F:F,D64)</f>
        <v>56.040939251628537</v>
      </c>
      <c r="F64" s="53">
        <f>SUMIFS(days!B:B,days!G:G,B64,days!F:F,D64)</f>
        <v>13.403709614704844</v>
      </c>
      <c r="G64" s="48">
        <f>SUMIFS(days!E:E,days!F:F,progression!D64,days!G:G,progression!B64)</f>
        <v>2</v>
      </c>
      <c r="H64" s="49">
        <f>IF(F64&gt;0,SUMIFS(days!D:D,days!G:G,B64,days!F:F,D64)/F64,0)</f>
        <v>0.52608678458817093</v>
      </c>
      <c r="I64" s="57">
        <f t="shared" si="3"/>
        <v>0.46219688326568431</v>
      </c>
      <c r="L64" s="48"/>
      <c r="R64" s="58"/>
    </row>
    <row r="65" spans="2:18" ht="15" customHeight="1" x14ac:dyDescent="0.3">
      <c r="B65" s="9">
        <f t="shared" si="4"/>
        <v>2020</v>
      </c>
      <c r="C65" s="48" t="s">
        <v>634</v>
      </c>
      <c r="D65" s="48">
        <v>3</v>
      </c>
      <c r="E65" s="53">
        <f>SUMIFS(days!C:C,days!G:G,B65,days!F:F,D65)</f>
        <v>91.89913043478262</v>
      </c>
      <c r="F65" s="53">
        <f>SUMIFS(days!B:B,days!G:G,B65,days!F:F,D65)</f>
        <v>35.01051328502416</v>
      </c>
      <c r="G65" s="48">
        <f>SUMIFS(days!E:E,days!F:F,progression!D65,days!G:G,progression!B65)</f>
        <v>9</v>
      </c>
      <c r="H65" s="49">
        <f>IF(F65&gt;0,SUMIFS(days!D:D,days!G:G,B65,days!F:F,D65)/F65,0)</f>
        <v>0.70143095388359022</v>
      </c>
      <c r="I65" s="57">
        <f t="shared" si="3"/>
        <v>1.1293713962911018</v>
      </c>
      <c r="L65" s="48"/>
      <c r="R65" s="58"/>
    </row>
    <row r="66" spans="2:18" ht="15" customHeight="1" x14ac:dyDescent="0.3">
      <c r="B66" s="9">
        <f t="shared" si="4"/>
        <v>2020</v>
      </c>
      <c r="C66" s="48" t="s">
        <v>635</v>
      </c>
      <c r="D66" s="48">
        <v>4</v>
      </c>
      <c r="E66" s="53">
        <f>SUMIFS(days!C:C,days!G:G,B66,days!F:F,D66)</f>
        <v>90.538461538461547</v>
      </c>
      <c r="F66" s="53">
        <f>SUMIFS(days!B:B,days!G:G,B66,days!F:F,D66)</f>
        <v>34.784651709401714</v>
      </c>
      <c r="G66" s="48">
        <f>SUMIFS(days!E:E,days!F:F,progression!D66,days!G:G,progression!B66)</f>
        <v>9</v>
      </c>
      <c r="H66" s="49">
        <f>IF(F66&gt;0,SUMIFS(days!D:D,days!G:G,B66,days!F:F,D66)/F66,0)</f>
        <v>0.60779440436232279</v>
      </c>
      <c r="I66" s="57">
        <f t="shared" si="3"/>
        <v>1.1594883903133906</v>
      </c>
      <c r="L66" s="48"/>
      <c r="R66" s="58"/>
    </row>
    <row r="67" spans="2:18" ht="15" customHeight="1" x14ac:dyDescent="0.3">
      <c r="B67" s="9">
        <f t="shared" si="4"/>
        <v>2020</v>
      </c>
      <c r="C67" s="48" t="s">
        <v>636</v>
      </c>
      <c r="D67" s="48">
        <v>5</v>
      </c>
      <c r="E67" s="53">
        <f>SUMIFS(days!C:C,days!G:G,B67,days!F:F,D67)</f>
        <v>168.09010989010983</v>
      </c>
      <c r="F67" s="53">
        <f>SUMIFS(days!B:B,days!G:G,B67,days!F:F,D67)</f>
        <v>67.111534798534805</v>
      </c>
      <c r="G67" s="48">
        <f>SUMIFS(days!E:E,days!F:F,progression!D67,days!G:G,progression!B67)</f>
        <v>17</v>
      </c>
      <c r="H67" s="49">
        <f>IF(F67&gt;0,SUMIFS(days!D:D,days!G:G,B67,days!F:F,D67)/F67,0)</f>
        <v>0.63396690585626325</v>
      </c>
      <c r="I67" s="57">
        <f t="shared" ref="I67:I74" si="5">F67/DAY(EOMONTH(DATE(B67,D67,1),0))</f>
        <v>2.1648882193075742</v>
      </c>
      <c r="L67" s="48"/>
      <c r="R67" s="58"/>
    </row>
    <row r="68" spans="2:18" ht="15" customHeight="1" x14ac:dyDescent="0.3">
      <c r="B68" s="9">
        <f t="shared" si="4"/>
        <v>2020</v>
      </c>
      <c r="C68" s="48" t="s">
        <v>637</v>
      </c>
      <c r="D68" s="48">
        <v>6</v>
      </c>
      <c r="E68" s="53">
        <f>SUMIFS(days!C:C,days!G:G,B68,days!F:F,D68)</f>
        <v>96.571428571428584</v>
      </c>
      <c r="F68" s="53">
        <f>SUMIFS(days!B:B,days!G:G,B68,days!F:F,D68)</f>
        <v>38.26678571428571</v>
      </c>
      <c r="G68" s="48">
        <f>SUMIFS(days!E:E,days!F:F,progression!D68,days!G:G,progression!B68)</f>
        <v>8</v>
      </c>
      <c r="H68" s="49">
        <f>IF(F68&gt;0,SUMIFS(days!D:D,days!G:G,B68,days!F:F,D68)/F68,0)</f>
        <v>0.71869280313753814</v>
      </c>
      <c r="I68" s="57">
        <f t="shared" si="5"/>
        <v>1.2755595238095236</v>
      </c>
      <c r="L68" s="48"/>
      <c r="R68" s="58"/>
    </row>
    <row r="69" spans="2:18" ht="15" customHeight="1" x14ac:dyDescent="0.3">
      <c r="B69" s="9">
        <f t="shared" si="4"/>
        <v>2020</v>
      </c>
      <c r="C69" s="48" t="s">
        <v>638</v>
      </c>
      <c r="D69" s="48">
        <v>7</v>
      </c>
      <c r="E69" s="53">
        <f>SUMIFS(days!C:C,days!G:G,B69,days!F:F,D69)</f>
        <v>150.20882849109654</v>
      </c>
      <c r="F69" s="53">
        <f>SUMIFS(days!B:B,days!G:G,B69,days!F:F,D69)</f>
        <v>43.807376627095699</v>
      </c>
      <c r="G69" s="48">
        <f>SUMIFS(days!E:E,days!F:F,progression!D69,days!G:G,progression!B69)</f>
        <v>20</v>
      </c>
      <c r="H69" s="49">
        <f>IF(F69&gt;0,SUMIFS(days!D:D,days!G:G,B69,days!F:F,D69)/F69,0)</f>
        <v>0.73082123551103018</v>
      </c>
      <c r="I69" s="57">
        <f t="shared" si="5"/>
        <v>1.4131411815192161</v>
      </c>
      <c r="L69" s="48"/>
      <c r="R69" s="58"/>
    </row>
    <row r="70" spans="2:18" ht="15" customHeight="1" x14ac:dyDescent="0.3">
      <c r="B70" s="9">
        <f t="shared" si="4"/>
        <v>2020</v>
      </c>
      <c r="C70" s="48" t="s">
        <v>639</v>
      </c>
      <c r="D70" s="48">
        <v>8</v>
      </c>
      <c r="E70" s="53">
        <f>SUMIFS(days!C:C,days!G:G,B70,days!F:F,D70)</f>
        <v>73.578786443425599</v>
      </c>
      <c r="F70" s="53">
        <f>SUMIFS(days!B:B,days!G:G,B70,days!F:F,D70)</f>
        <v>23.032105664474216</v>
      </c>
      <c r="G70" s="48">
        <f>SUMIFS(days!E:E,days!F:F,progression!D70,days!G:G,progression!B70)</f>
        <v>9</v>
      </c>
      <c r="H70" s="49">
        <f>IF(F70&gt;0,SUMIFS(days!D:D,days!G:G,B70,days!F:F,D70)/F70,0)</f>
        <v>0.7169336569696001</v>
      </c>
      <c r="I70" s="57">
        <f t="shared" si="5"/>
        <v>0.7429711504669102</v>
      </c>
      <c r="L70" s="48"/>
      <c r="R70" s="58"/>
    </row>
    <row r="71" spans="2:18" ht="15" customHeight="1" x14ac:dyDescent="0.3">
      <c r="B71" s="9">
        <f t="shared" si="4"/>
        <v>2020</v>
      </c>
      <c r="C71" s="48" t="s">
        <v>640</v>
      </c>
      <c r="D71" s="48">
        <v>9</v>
      </c>
      <c r="E71" s="53">
        <f>SUMIFS(days!C:C,days!G:G,B71,days!F:F,D71)</f>
        <v>120.92110109171966</v>
      </c>
      <c r="F71" s="53">
        <f>SUMIFS(days!B:B,days!G:G,B71,days!F:F,D71)</f>
        <v>45.211477825060292</v>
      </c>
      <c r="G71" s="48">
        <f>SUMIFS(days!E:E,days!F:F,progression!D71,days!G:G,progression!B71)</f>
        <v>15</v>
      </c>
      <c r="H71" s="49">
        <f>IF(F71&gt;0,SUMIFS(days!D:D,days!G:G,B71,days!F:F,D71)/F71,0)</f>
        <v>0.86046690689940097</v>
      </c>
      <c r="I71" s="57">
        <f t="shared" si="5"/>
        <v>1.5070492608353432</v>
      </c>
      <c r="L71" s="48"/>
      <c r="R71" s="58"/>
    </row>
    <row r="72" spans="2:18" ht="15" customHeight="1" x14ac:dyDescent="0.3">
      <c r="B72" s="9">
        <f t="shared" si="4"/>
        <v>2020</v>
      </c>
      <c r="C72" s="48" t="s">
        <v>641</v>
      </c>
      <c r="D72" s="48">
        <v>10</v>
      </c>
      <c r="E72" s="53">
        <f>SUMIFS(days!C:C,days!G:G,B72,days!F:F,D72)</f>
        <v>162.18871987119411</v>
      </c>
      <c r="F72" s="53">
        <f>SUMIFS(days!B:B,days!G:G,B72,days!F:F,D72)</f>
        <v>60.505286322116206</v>
      </c>
      <c r="G72" s="48">
        <f>SUMIFS(days!E:E,days!F:F,progression!D72,days!G:G,progression!B72)</f>
        <v>29</v>
      </c>
      <c r="H72" s="49">
        <f>IF(F72&gt;0,SUMIFS(days!D:D,days!G:G,B72,days!F:F,D72)/F72,0)</f>
        <v>0.64997299219336235</v>
      </c>
      <c r="I72" s="57">
        <f t="shared" si="5"/>
        <v>1.951783429745684</v>
      </c>
      <c r="L72" s="48"/>
      <c r="R72" s="58"/>
    </row>
    <row r="73" spans="2:18" ht="15" customHeight="1" x14ac:dyDescent="0.3">
      <c r="B73" s="9">
        <f t="shared" si="4"/>
        <v>2020</v>
      </c>
      <c r="C73" s="48" t="s">
        <v>642</v>
      </c>
      <c r="D73" s="48">
        <v>11</v>
      </c>
      <c r="E73" s="53">
        <f>SUMIFS(days!C:C,days!G:G,B73,days!F:F,D73)</f>
        <v>126.20899028507712</v>
      </c>
      <c r="F73" s="53">
        <f>SUMIFS(days!B:B,days!G:G,B73,days!F:F,D73)</f>
        <v>50.807380598467574</v>
      </c>
      <c r="G73" s="48">
        <f>SUMIFS(days!E:E,days!F:F,progression!D73,days!G:G,progression!B73)</f>
        <v>13</v>
      </c>
      <c r="H73" s="49">
        <f>IF(F73&gt;0,SUMIFS(days!D:D,days!G:G,B73,days!F:F,D73)/F73,0)</f>
        <v>0.38924987174723336</v>
      </c>
      <c r="I73" s="57">
        <f t="shared" si="5"/>
        <v>1.6935793532822525</v>
      </c>
      <c r="L73" s="48"/>
      <c r="R73" s="58"/>
    </row>
    <row r="74" spans="2:18" ht="15" customHeight="1" x14ac:dyDescent="0.3">
      <c r="B74" s="48">
        <f t="shared" si="4"/>
        <v>2020</v>
      </c>
      <c r="C74" s="48" t="s">
        <v>643</v>
      </c>
      <c r="D74" s="48">
        <v>12</v>
      </c>
      <c r="E74" s="53">
        <f>SUMIFS(days!C:C,days!G:G,B74,days!F:F,D74)</f>
        <v>54.108480649785001</v>
      </c>
      <c r="F74" s="53">
        <f>SUMIFS(days!B:B,days!G:G,B74,days!F:F,D74)</f>
        <v>19.616041699846054</v>
      </c>
      <c r="G74" s="48">
        <f>SUMIFS(days!E:E,days!F:F,progression!D74,days!G:G,progression!B74)</f>
        <v>7</v>
      </c>
      <c r="H74" s="49">
        <f>IF(F74&gt;0,SUMIFS(days!D:D,days!G:G,B74,days!F:F,D74)/F74,0)</f>
        <v>0.8884696151973307</v>
      </c>
      <c r="I74" s="53">
        <f t="shared" si="5"/>
        <v>0.63277553870471137</v>
      </c>
      <c r="L74" s="48"/>
      <c r="R74" s="58"/>
    </row>
    <row r="75" spans="2:18" ht="15" customHeight="1" x14ac:dyDescent="0.3">
      <c r="B75" s="48"/>
      <c r="C75" s="48"/>
      <c r="D75" s="48"/>
      <c r="H75" s="49"/>
      <c r="L75" s="48"/>
      <c r="R75" s="58"/>
    </row>
    <row r="76" spans="2:18" ht="15" customHeight="1" x14ac:dyDescent="0.3">
      <c r="B76" s="48"/>
      <c r="C76" s="48"/>
      <c r="D76" s="48"/>
      <c r="H76" s="49"/>
      <c r="L76" s="48"/>
      <c r="R76" s="58"/>
    </row>
    <row r="77" spans="2:18" ht="15" customHeight="1" x14ac:dyDescent="0.3">
      <c r="B77" s="48"/>
      <c r="C77" s="48"/>
      <c r="D77" s="48"/>
      <c r="H77" s="49"/>
      <c r="L77" s="48"/>
      <c r="R77" s="58"/>
    </row>
    <row r="78" spans="2:18" ht="15" customHeight="1" x14ac:dyDescent="0.3">
      <c r="B78" s="48"/>
      <c r="C78" s="48"/>
      <c r="D78" s="48"/>
      <c r="H78" s="49"/>
      <c r="L78" s="48"/>
      <c r="R78" s="58"/>
    </row>
    <row r="79" spans="2:18" ht="15" customHeight="1" x14ac:dyDescent="0.3">
      <c r="B79" s="48"/>
      <c r="C79" s="48"/>
      <c r="D79" s="48"/>
      <c r="H79" s="49"/>
      <c r="L79" s="48"/>
      <c r="R79" s="58"/>
    </row>
    <row r="80" spans="2:18" ht="15" customHeight="1" x14ac:dyDescent="0.3">
      <c r="B80" s="48"/>
      <c r="C80" s="48"/>
      <c r="D80" s="48"/>
      <c r="H80" s="49"/>
      <c r="L80" s="48"/>
      <c r="R80" s="58"/>
    </row>
    <row r="81" spans="2:18" ht="15" customHeight="1" x14ac:dyDescent="0.3">
      <c r="B81" s="48"/>
      <c r="C81" s="48"/>
      <c r="D81" s="48"/>
      <c r="H81" s="49"/>
      <c r="L81" s="48"/>
      <c r="R81" s="58"/>
    </row>
    <row r="82" spans="2:18" ht="15" customHeight="1" x14ac:dyDescent="0.3">
      <c r="B82" s="48"/>
      <c r="C82" s="48"/>
      <c r="D82" s="48"/>
      <c r="H82" s="49"/>
      <c r="L82" s="48"/>
      <c r="R82" s="58"/>
    </row>
    <row r="83" spans="2:18" ht="15" customHeight="1" x14ac:dyDescent="0.3">
      <c r="B83" s="48"/>
      <c r="C83" s="48"/>
      <c r="D83" s="48"/>
      <c r="H83" s="49"/>
      <c r="L83" s="48"/>
      <c r="R83" s="58"/>
    </row>
    <row r="84" spans="2:18" ht="15" customHeight="1" x14ac:dyDescent="0.3">
      <c r="B84" s="48"/>
      <c r="C84" s="48"/>
      <c r="D84" s="48"/>
      <c r="H84" s="49"/>
      <c r="L84" s="48"/>
      <c r="R84" s="58"/>
    </row>
    <row r="85" spans="2:18" ht="15" customHeight="1" x14ac:dyDescent="0.3">
      <c r="B85" s="48"/>
      <c r="C85" s="48"/>
      <c r="D85" s="48"/>
      <c r="H85" s="49"/>
      <c r="L85" s="48"/>
      <c r="R85" s="58"/>
    </row>
    <row r="86" spans="2:18" ht="15" customHeight="1" x14ac:dyDescent="0.3">
      <c r="B86" s="48"/>
      <c r="C86" s="48"/>
      <c r="D86" s="48"/>
      <c r="H86" s="49"/>
      <c r="L86" s="48"/>
      <c r="R86" s="58"/>
    </row>
    <row r="87" spans="2:18" ht="15" customHeight="1" x14ac:dyDescent="0.3">
      <c r="B87" s="48"/>
      <c r="C87" s="48"/>
      <c r="D87" s="48"/>
      <c r="H87" s="82"/>
    </row>
    <row r="88" spans="2:18" ht="15" customHeight="1" x14ac:dyDescent="0.3">
      <c r="B88" s="48"/>
      <c r="C88" s="48"/>
      <c r="D88" s="48"/>
      <c r="H88" s="82"/>
    </row>
    <row r="89" spans="2:18" ht="15" customHeight="1" x14ac:dyDescent="0.3">
      <c r="B89" s="48"/>
      <c r="C89" s="48"/>
      <c r="D89" s="48"/>
      <c r="H89" s="82"/>
    </row>
    <row r="90" spans="2:18" ht="15" customHeight="1" x14ac:dyDescent="0.3">
      <c r="B90" s="48"/>
      <c r="C90" s="48"/>
      <c r="D90" s="48"/>
      <c r="H90" s="82"/>
    </row>
    <row r="91" spans="2:18" ht="15" customHeight="1" x14ac:dyDescent="0.3">
      <c r="B91" s="48"/>
      <c r="C91" s="48"/>
      <c r="D91" s="48"/>
      <c r="H91" s="82"/>
    </row>
    <row r="92" spans="2:18" ht="15" customHeight="1" x14ac:dyDescent="0.3">
      <c r="B92" s="48"/>
      <c r="C92" s="48"/>
      <c r="D92" s="48"/>
      <c r="H92" s="49"/>
    </row>
    <row r="93" spans="2:18" ht="15" customHeight="1" x14ac:dyDescent="0.3">
      <c r="B93" s="48"/>
      <c r="C93" s="48"/>
      <c r="D93" s="48"/>
      <c r="H93" s="49"/>
    </row>
    <row r="94" spans="2:18" ht="15" customHeight="1" x14ac:dyDescent="0.3">
      <c r="B94" s="48"/>
      <c r="C94" s="48"/>
      <c r="D94" s="48"/>
      <c r="H94" s="49"/>
    </row>
    <row r="95" spans="2:18" ht="15" customHeight="1" x14ac:dyDescent="0.3">
      <c r="B95" s="48"/>
      <c r="C95" s="48"/>
      <c r="D95" s="48"/>
      <c r="H95" s="49"/>
    </row>
    <row r="96" spans="2:18" ht="15" customHeight="1" x14ac:dyDescent="0.3">
      <c r="B96" s="48"/>
      <c r="C96" s="48"/>
      <c r="D96" s="48"/>
      <c r="H96" s="49"/>
    </row>
    <row r="97" spans="2:8" ht="15" customHeight="1" x14ac:dyDescent="0.3">
      <c r="B97" s="48"/>
      <c r="C97" s="48"/>
      <c r="D97" s="48"/>
      <c r="H97" s="49"/>
    </row>
    <row r="98" spans="2:8" ht="15" customHeight="1" x14ac:dyDescent="0.3">
      <c r="B98" s="48"/>
      <c r="C98" s="48"/>
      <c r="D98" s="48"/>
      <c r="H98" s="49"/>
    </row>
    <row r="99" spans="2:8" ht="15" customHeight="1" x14ac:dyDescent="0.3">
      <c r="B99" s="48"/>
      <c r="C99" s="48"/>
      <c r="D99" s="48"/>
      <c r="H99" s="49"/>
    </row>
    <row r="100" spans="2:8" ht="15" customHeight="1" x14ac:dyDescent="0.3">
      <c r="B100" s="48"/>
      <c r="C100" s="48"/>
      <c r="D100" s="48"/>
      <c r="H100" s="49"/>
    </row>
    <row r="101" spans="2:8" ht="15" customHeight="1" x14ac:dyDescent="0.3">
      <c r="B101" s="48"/>
      <c r="C101" s="48"/>
      <c r="D101" s="48"/>
      <c r="H101" s="49"/>
    </row>
    <row r="102" spans="2:8" ht="15" customHeight="1" x14ac:dyDescent="0.3">
      <c r="B102" s="48"/>
      <c r="C102" s="48"/>
      <c r="D102" s="48"/>
      <c r="H102" s="49"/>
    </row>
    <row r="103" spans="2:8" ht="15" customHeight="1" x14ac:dyDescent="0.3">
      <c r="B103" s="48"/>
      <c r="C103" s="48"/>
      <c r="D103" s="48"/>
      <c r="H103" s="49"/>
    </row>
    <row r="104" spans="2:8" ht="15" customHeight="1" x14ac:dyDescent="0.3">
      <c r="B104" s="48"/>
      <c r="C104" s="48"/>
      <c r="D104" s="48"/>
      <c r="H104" s="49"/>
    </row>
    <row r="105" spans="2:8" ht="15" customHeight="1" x14ac:dyDescent="0.3">
      <c r="B105" s="48"/>
      <c r="C105" s="48"/>
      <c r="D105" s="48"/>
      <c r="H105" s="49"/>
    </row>
    <row r="106" spans="2:8" ht="15" customHeight="1" x14ac:dyDescent="0.3">
      <c r="B106" s="48"/>
      <c r="C106" s="48"/>
      <c r="D106" s="48"/>
      <c r="H106" s="49"/>
    </row>
    <row r="107" spans="2:8" ht="15" customHeight="1" x14ac:dyDescent="0.3">
      <c r="B107" s="48"/>
      <c r="C107" s="48"/>
      <c r="D107" s="48"/>
      <c r="H107" s="49"/>
    </row>
    <row r="108" spans="2:8" ht="15" customHeight="1" x14ac:dyDescent="0.3">
      <c r="B108" s="48"/>
      <c r="C108" s="48"/>
      <c r="D108" s="48"/>
      <c r="H108" s="49"/>
    </row>
    <row r="109" spans="2:8" ht="15" customHeight="1" x14ac:dyDescent="0.3">
      <c r="B109" s="48"/>
      <c r="C109" s="48"/>
      <c r="D109" s="48"/>
      <c r="H109" s="49"/>
    </row>
    <row r="110" spans="2:8" ht="15" customHeight="1" x14ac:dyDescent="0.3">
      <c r="B110" s="48"/>
      <c r="C110" s="48"/>
      <c r="D110" s="48"/>
      <c r="H110" s="49"/>
    </row>
    <row r="111" spans="2:8" ht="15" customHeight="1" x14ac:dyDescent="0.3">
      <c r="B111" s="48"/>
      <c r="C111" s="48"/>
      <c r="D111" s="48"/>
      <c r="H111" s="49"/>
    </row>
    <row r="112" spans="2:8" ht="15" customHeight="1" x14ac:dyDescent="0.3">
      <c r="B112" s="48"/>
      <c r="C112" s="48"/>
      <c r="D112" s="48"/>
      <c r="H112" s="49"/>
    </row>
    <row r="113" spans="2:8" ht="15" customHeight="1" x14ac:dyDescent="0.3">
      <c r="B113" s="48"/>
      <c r="C113" s="48"/>
      <c r="D113" s="48"/>
      <c r="H113" s="49"/>
    </row>
    <row r="114" spans="2:8" ht="15" customHeight="1" x14ac:dyDescent="0.3">
      <c r="B114" s="48"/>
      <c r="C114" s="48"/>
      <c r="D114" s="48"/>
      <c r="H114" s="49"/>
    </row>
    <row r="115" spans="2:8" ht="15" customHeight="1" x14ac:dyDescent="0.3">
      <c r="B115" s="48"/>
      <c r="C115" s="48"/>
      <c r="D115" s="48"/>
      <c r="H115" s="49"/>
    </row>
    <row r="116" spans="2:8" x14ac:dyDescent="0.3">
      <c r="B116" s="48"/>
      <c r="C116" s="48"/>
      <c r="D116" s="48"/>
      <c r="H116" s="49"/>
    </row>
    <row r="117" spans="2:8" x14ac:dyDescent="0.3">
      <c r="B117" s="48"/>
      <c r="C117" s="48"/>
      <c r="D117" s="48"/>
      <c r="H117" s="49"/>
    </row>
    <row r="118" spans="2:8" x14ac:dyDescent="0.3">
      <c r="B118" s="48"/>
      <c r="C118" s="48"/>
      <c r="D118" s="48"/>
      <c r="H118" s="49"/>
    </row>
    <row r="119" spans="2:8" x14ac:dyDescent="0.3">
      <c r="B119" s="48"/>
      <c r="C119" s="48"/>
      <c r="D119" s="48"/>
      <c r="H119" s="49"/>
    </row>
    <row r="120" spans="2:8" x14ac:dyDescent="0.3">
      <c r="B120" s="48"/>
      <c r="C120" s="48"/>
      <c r="D120" s="48"/>
      <c r="H120" s="49"/>
    </row>
    <row r="121" spans="2:8" x14ac:dyDescent="0.3">
      <c r="B121" s="48"/>
      <c r="C121" s="48"/>
      <c r="D121" s="48"/>
      <c r="H121" s="49"/>
    </row>
    <row r="122" spans="2:8" x14ac:dyDescent="0.3">
      <c r="B122" s="48"/>
      <c r="C122" s="48"/>
      <c r="D122" s="48"/>
      <c r="H122" s="49"/>
    </row>
    <row r="123" spans="2:8" x14ac:dyDescent="0.3">
      <c r="B123" s="48"/>
      <c r="C123" s="48"/>
      <c r="D123" s="48"/>
      <c r="H123" s="49"/>
    </row>
    <row r="124" spans="2:8" x14ac:dyDescent="0.3">
      <c r="B124" s="48"/>
      <c r="C124" s="48"/>
      <c r="D124" s="48"/>
      <c r="H124" s="49"/>
    </row>
    <row r="125" spans="2:8" x14ac:dyDescent="0.3">
      <c r="B125" s="48"/>
      <c r="C125" s="48"/>
      <c r="D125" s="48"/>
      <c r="H125" s="49"/>
    </row>
    <row r="126" spans="2:8" x14ac:dyDescent="0.3">
      <c r="B126" s="48"/>
      <c r="C126" s="48"/>
      <c r="D126" s="48"/>
      <c r="H126" s="49"/>
    </row>
    <row r="127" spans="2:8" x14ac:dyDescent="0.3">
      <c r="B127" s="48"/>
      <c r="C127" s="48"/>
      <c r="D127" s="48"/>
      <c r="H127" s="49"/>
    </row>
    <row r="128" spans="2:8" x14ac:dyDescent="0.3">
      <c r="B128" s="48"/>
      <c r="C128" s="48"/>
      <c r="D128" s="48"/>
      <c r="H128" s="49"/>
    </row>
    <row r="129" spans="2:8" x14ac:dyDescent="0.3">
      <c r="B129" s="48"/>
      <c r="C129" s="48"/>
      <c r="D129" s="48"/>
      <c r="H129" s="49"/>
    </row>
    <row r="130" spans="2:8" x14ac:dyDescent="0.3">
      <c r="B130" s="48"/>
      <c r="C130" s="48"/>
      <c r="D130" s="48"/>
      <c r="H130" s="49"/>
    </row>
    <row r="131" spans="2:8" x14ac:dyDescent="0.3">
      <c r="B131" s="48"/>
      <c r="C131" s="48"/>
      <c r="D131" s="48"/>
      <c r="H131" s="49"/>
    </row>
    <row r="132" spans="2:8" x14ac:dyDescent="0.3">
      <c r="B132" s="48"/>
      <c r="C132" s="48"/>
      <c r="D132" s="48"/>
      <c r="H132" s="49"/>
    </row>
    <row r="133" spans="2:8" x14ac:dyDescent="0.3">
      <c r="B133" s="48"/>
      <c r="C133" s="48"/>
      <c r="D133" s="48"/>
      <c r="H133" s="49"/>
    </row>
    <row r="134" spans="2:8" x14ac:dyDescent="0.3">
      <c r="B134" s="48"/>
      <c r="C134" s="48"/>
      <c r="D134" s="48"/>
      <c r="H134" s="49"/>
    </row>
    <row r="135" spans="2:8" x14ac:dyDescent="0.3">
      <c r="B135" s="48"/>
      <c r="C135" s="48"/>
      <c r="H135" s="49"/>
    </row>
  </sheetData>
  <conditionalFormatting sqref="E3:E7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7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74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{7D7CA66D-7B65-4B71-AA79-8190C0215ACC}</x14:id>
        </ext>
      </extLst>
    </cfRule>
  </conditionalFormatting>
  <conditionalFormatting sqref="H3:H74">
    <cfRule type="dataBar" priority="14">
      <dataBar>
        <cfvo type="num" val="0"/>
        <cfvo type="num" val="1"/>
        <color rgb="FF638EC6"/>
      </dataBar>
    </cfRule>
    <cfRule type="dataBar" priority="19">
      <dataBar>
        <cfvo type="num" val="0"/>
        <cfvo type="num" val="1"/>
        <color rgb="FF638EC6"/>
      </dataBar>
    </cfRule>
    <cfRule type="dataBar" priority="29">
      <dataBar>
        <cfvo type="num" val="0"/>
        <cfvo type="num" val="1"/>
        <color rgb="FF638EC6"/>
      </dataBar>
    </cfRule>
  </conditionalFormatting>
  <conditionalFormatting sqref="I3:J110">
    <cfRule type="iconSet" priority="15">
      <iconSet iconSet="3Symbols">
        <cfvo type="percent" val="0"/>
        <cfvo type="percent" val="33"/>
        <cfvo type="percent" val="67"/>
      </iconSet>
    </cfRule>
    <cfRule type="iconSet" priority="20">
      <iconSet iconSet="3Symbols">
        <cfvo type="percent" val="0"/>
        <cfvo type="percent" val="33"/>
        <cfvo type="percent" val="67"/>
      </iconSet>
    </cfRule>
    <cfRule type="iconSet" priority="30">
      <iconSet iconSet="3Symbols">
        <cfvo type="percent" val="0"/>
        <cfvo type="percent" val="33"/>
        <cfvo type="percent" val="67"/>
      </iconSet>
    </cfRule>
  </conditionalFormatting>
  <conditionalFormatting sqref="N1:N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{618D39AF-EC5C-4B83-ACD4-1FB9AC1678D0}</x14:id>
        </ext>
      </extLst>
    </cfRule>
  </conditionalFormatting>
  <conditionalFormatting sqref="Q1:Q1048576">
    <cfRule type="dataBar" priority="5">
      <dataBar>
        <cfvo type="num" val="0"/>
        <cfvo type="num" val="1"/>
        <color rgb="FF638EC6"/>
      </dataBar>
    </cfRule>
  </conditionalFormatting>
  <conditionalFormatting sqref="R1:R1048576">
    <cfRule type="iconSet" priority="4">
      <iconSet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paperSize="9" orientation="portrait"/>
  <drawing r:id="rId1"/>
  <legacyDrawing r:id="rId2"/>
  <tableParts count="2">
    <tablePart r:id="rId3"/>
    <tablePart r:id="rId4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D7CA66D-7B65-4B71-AA79-8190C0215A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G3:G74</xm:sqref>
        </x14:conditionalFormatting>
        <x14:conditionalFormatting xmlns:xm="http://schemas.microsoft.com/office/excel/2006/main">
          <x14:cfRule type="dataBar" id="{618D39AF-EC5C-4B83-ACD4-1FB9AC1678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P1:P1048576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53"/>
  <sheetViews>
    <sheetView topLeftCell="A4" workbookViewId="0">
      <selection activeCell="I45" sqref="I45"/>
    </sheetView>
  </sheetViews>
  <sheetFormatPr defaultRowHeight="14.4" x14ac:dyDescent="0.3"/>
  <cols>
    <col min="1" max="1" width="10.5546875" bestFit="1" customWidth="1"/>
    <col min="2" max="2" width="9.77734375" customWidth="1"/>
    <col min="3" max="3" width="9.44140625" bestFit="1" customWidth="1"/>
    <col min="4" max="4" width="13.21875" customWidth="1"/>
    <col min="8" max="8" width="11.77734375" bestFit="1" customWidth="1"/>
    <col min="14" max="14" width="10.44140625" customWidth="1"/>
  </cols>
  <sheetData>
    <row r="1" spans="1:17" ht="14.4" customHeight="1" x14ac:dyDescent="0.3">
      <c r="A1" s="2" t="s">
        <v>694</v>
      </c>
      <c r="B1" t="s">
        <v>644</v>
      </c>
      <c r="D1" s="88" t="s">
        <v>645</v>
      </c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</row>
    <row r="2" spans="1:17" ht="15" customHeight="1" thickBot="1" x14ac:dyDescent="0.35">
      <c r="E2" s="36"/>
      <c r="F2" s="36"/>
      <c r="G2" s="36"/>
      <c r="N2" t="s">
        <v>646</v>
      </c>
    </row>
    <row r="3" spans="1:17" x14ac:dyDescent="0.3">
      <c r="B3" s="12" t="s">
        <v>699</v>
      </c>
      <c r="C3" s="13" t="s">
        <v>648</v>
      </c>
      <c r="D3" t="s">
        <v>709</v>
      </c>
      <c r="E3" s="36"/>
      <c r="F3" s="36"/>
      <c r="G3" s="36"/>
      <c r="N3" t="s">
        <v>649</v>
      </c>
    </row>
    <row r="4" spans="1:17" x14ac:dyDescent="0.3">
      <c r="B4" s="14">
        <v>0</v>
      </c>
      <c r="C4">
        <f t="array" ref="C4">SUMPRODUCT((tb_list[Score]=geral!B4)*(IF($B$1="NOT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</v>
      </c>
      <c r="D4" s="26">
        <f t="array" ref="D4">SUMPRODUCT((tb_list[Score]=geral!B4)*ISNUMBER(tb_list[Show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19.01722222222222</v>
      </c>
      <c r="N4" t="s">
        <v>650</v>
      </c>
    </row>
    <row r="5" spans="1:17" x14ac:dyDescent="0.3">
      <c r="B5" s="14">
        <v>1</v>
      </c>
      <c r="C5">
        <f t="array" ref="C5">SUMPRODUCT((tb_list[Score]=geral!B5)*(IF($B$1="NOT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5" s="26">
        <f t="array" ref="D5">SUMPRODUCT((tb_list[Score]=geral!B5)*ISNUMBER(tb_list[Show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N5" t="s">
        <v>651</v>
      </c>
    </row>
    <row r="6" spans="1:17" x14ac:dyDescent="0.3">
      <c r="B6" s="14">
        <v>2</v>
      </c>
      <c r="C6">
        <f t="array" ref="C6">SUMPRODUCT((tb_list[Score]=geral!B6)*(IF($B$1="NOT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7</v>
      </c>
      <c r="D6" s="26">
        <f t="array" ref="D6">SUMPRODUCT((tb_list[Score]=geral!B6)*ISNUMBER(tb_list[Show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38.580277777777773</v>
      </c>
      <c r="N6" t="s">
        <v>652</v>
      </c>
    </row>
    <row r="7" spans="1:17" x14ac:dyDescent="0.3">
      <c r="B7" s="14">
        <v>3</v>
      </c>
      <c r="C7">
        <f t="array" ref="C7">SUMPRODUCT((tb_list[Score]=geral!B7)*(IF($B$1="NOT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35</v>
      </c>
      <c r="D7" s="26">
        <f t="array" ref="D7">SUMPRODUCT((tb_list[Score]=geral!B7)*ISNUMBER(tb_list[Show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146.2522222222222</v>
      </c>
      <c r="N7" t="s">
        <v>649</v>
      </c>
    </row>
    <row r="8" spans="1:17" x14ac:dyDescent="0.3">
      <c r="B8" s="14">
        <v>4</v>
      </c>
      <c r="C8">
        <f t="array" ref="C8">SUMPRODUCT((tb_list[Score]=geral!B8)*(IF($B$1="NOT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73</v>
      </c>
      <c r="D8" s="26">
        <f t="array" ref="D8">SUMPRODUCT((tb_list[Score]=geral!B8)*ISNUMBER(tb_list[Show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257.09222222222223</v>
      </c>
      <c r="N8" t="s">
        <v>653</v>
      </c>
    </row>
    <row r="9" spans="1:17" x14ac:dyDescent="0.3">
      <c r="B9" s="14">
        <v>5</v>
      </c>
      <c r="C9">
        <f t="array" ref="C9">SUMPRODUCT((tb_list[Score]=geral!B9)*(IF($B$1="NOT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142</v>
      </c>
      <c r="D9" s="26">
        <f t="array" ref="D9">SUMPRODUCT((tb_list[Score]=geral!B9)*ISNUMBER(tb_list[Show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506.35194444444454</v>
      </c>
      <c r="N9" t="s">
        <v>654</v>
      </c>
    </row>
    <row r="10" spans="1:17" x14ac:dyDescent="0.3">
      <c r="B10" s="14">
        <v>6</v>
      </c>
      <c r="C10">
        <f t="array" ref="C10">SUMPRODUCT((tb_list[Score]=geral!B10)*(IF($B$1="NOT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172</v>
      </c>
      <c r="D10" s="26">
        <f t="array" ref="D10">SUMPRODUCT((tb_list[Score]=geral!B10)*ISNUMBER(tb_list[Show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499.95638888888902</v>
      </c>
      <c r="N10" t="s">
        <v>655</v>
      </c>
    </row>
    <row r="11" spans="1:17" x14ac:dyDescent="0.3">
      <c r="B11" s="14">
        <v>7</v>
      </c>
      <c r="C11">
        <f t="array" ref="C11">SUMPRODUCT((tb_list[Score]=geral!B11)*(IF($B$1="NOT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134</v>
      </c>
      <c r="D11" s="26">
        <f t="array" ref="D11">SUMPRODUCT((tb_list[Score]=geral!B11)*ISNUMBER(tb_list[Show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858.02999999999975</v>
      </c>
      <c r="N11" t="s">
        <v>644</v>
      </c>
    </row>
    <row r="12" spans="1:17" x14ac:dyDescent="0.3">
      <c r="B12" s="14">
        <v>8</v>
      </c>
      <c r="C12">
        <f t="array" ref="C12">SUMPRODUCT((tb_list[Score]=geral!B12)*(IF($B$1="NOT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65</v>
      </c>
      <c r="D12" s="26">
        <f t="array" ref="D12">SUMPRODUCT((tb_list[Score]=geral!B12)*ISNUMBER(tb_list[Show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464.86611111111114</v>
      </c>
    </row>
    <row r="13" spans="1:17" x14ac:dyDescent="0.3">
      <c r="B13" s="14">
        <v>9</v>
      </c>
      <c r="C13">
        <f t="array" ref="C13">SUMPRODUCT((tb_list[Score]=geral!B13)*(IF($B$1="NOT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24</v>
      </c>
      <c r="D13" s="26">
        <f t="array" ref="D13">SUMPRODUCT((tb_list[Score]=geral!B13)*ISNUMBER(tb_list[Show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288.55361111111119</v>
      </c>
    </row>
    <row r="14" spans="1:17" ht="15" customHeight="1" thickBot="1" x14ac:dyDescent="0.35">
      <c r="B14" s="16">
        <v>10</v>
      </c>
      <c r="C14">
        <f t="array" ref="C14">SUMPRODUCT((tb_list[Score]=geral!B14)*(IF($B$1="NOT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5</v>
      </c>
      <c r="D14" s="26">
        <f t="array" ref="D14">SUMPRODUCT((tb_list[Score]=geral!B14)*ISNUMBER(tb_list[Show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28.517500000000002</v>
      </c>
    </row>
    <row r="15" spans="1:17" x14ac:dyDescent="0.3">
      <c r="B15" t="s">
        <v>656</v>
      </c>
      <c r="C15">
        <f>SUM(C4:C14)</f>
        <v>660</v>
      </c>
      <c r="D15" s="26">
        <f>SUM(D4:D14)</f>
        <v>3107.2174999999997</v>
      </c>
    </row>
    <row r="16" spans="1:17" x14ac:dyDescent="0.3">
      <c r="B16" t="s">
        <v>657</v>
      </c>
      <c r="C16" s="26">
        <f>+SUMPRODUCT(C4:C14,$B$4:$B$14)/C15</f>
        <v>5.874242424242424</v>
      </c>
      <c r="D16" s="26">
        <f>+SUMPRODUCT(D4:D14,$B$4:$B$14)/D15</f>
        <v>6.3346323698149734</v>
      </c>
    </row>
    <row r="17" spans="2:8" x14ac:dyDescent="0.3">
      <c r="D17" s="53"/>
    </row>
    <row r="18" spans="2:8" x14ac:dyDescent="0.3">
      <c r="B18" t="s">
        <v>700</v>
      </c>
      <c r="C18" t="s">
        <v>714</v>
      </c>
      <c r="D18" s="53" t="s">
        <v>709</v>
      </c>
    </row>
    <row r="19" spans="2:8" x14ac:dyDescent="0.3">
      <c r="B19">
        <v>1907</v>
      </c>
      <c r="C19">
        <f t="array" ref="C19">SUMPRODUCT((tb_list[Year]=B19)*(IF($B$1="NOT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19" s="53">
        <f>SUMPRODUCT((tb_list[Year]=B19)*ISNUMBER(tb_list[Show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0</v>
      </c>
      <c r="H19">
        <f>COUNTIFS(C19:C26,OR(C19:C26,"&lt;="&amp;5,"&gt;=20"))</f>
        <v>0</v>
      </c>
    </row>
    <row r="20" spans="2:8" x14ac:dyDescent="0.3">
      <c r="B20">
        <f>_xlfn.AGGREGATE(15,6,(tb_list[Year]&gt;geral!B19)/(tb_list[Year]&gt;geral!B19)*tb_list[Year],1)</f>
        <v>1967</v>
      </c>
      <c r="C20">
        <f t="array" ref="C20">SUMPRODUCT((tb_list[Year]=B20)*(IF($B$1="NOT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0" s="53">
        <f>SUMPRODUCT((tb_list[Year]=B20)*ISNUMBER(tb_list[Show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22.25888888888889</v>
      </c>
    </row>
    <row r="21" spans="2:8" x14ac:dyDescent="0.3">
      <c r="B21">
        <f t="array" ref="B21">_xlfn.AGGREGATE(15,6,(tb_list[Year]&gt;geral!B20)/(tb_list[Year]&gt;geral!B20)*tb_list[Year],1)</f>
        <v>1984</v>
      </c>
      <c r="C21">
        <f t="array" ref="C21">SUMPRODUCT((tb_list[Year]=B21)*(IF($B$1="NOT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1" s="53">
        <f>SUMPRODUCT((tb_list[Year]=B21)*ISNUMBER(tb_list[Show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1.9833333333333329</v>
      </c>
    </row>
    <row r="22" spans="2:8" x14ac:dyDescent="0.3">
      <c r="B22">
        <f t="array" ref="B22">_xlfn.AGGREGATE(15,6,(tb_list[Year]&gt;geral!B21)/(tb_list[Year]&gt;geral!B21)*tb_list[Year],1)</f>
        <v>1985</v>
      </c>
      <c r="C22">
        <f t="array" ref="C22">SUMPRODUCT((tb_list[Year]=B22)*(IF($B$1="NOT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2" s="53">
        <f>SUMPRODUCT((tb_list[Year]=B22)*ISNUMBER(tb_list[Show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1.333333333333333</v>
      </c>
    </row>
    <row r="23" spans="2:8" x14ac:dyDescent="0.3">
      <c r="B23">
        <f t="array" ref="B23">_xlfn.AGGREGATE(15,6,(tb_list[Year]&gt;geral!B22)/(tb_list[Year]&gt;geral!B22)*tb_list[Year],1)</f>
        <v>1986</v>
      </c>
      <c r="C23">
        <f t="array" ref="C23">SUMPRODUCT((tb_list[Year]=B23)*(IF($B$1="NOT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3" s="53">
        <f>SUMPRODUCT((tb_list[Year]=B23)*ISNUMBER(tb_list[Show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62.9</v>
      </c>
    </row>
    <row r="24" spans="2:8" x14ac:dyDescent="0.3">
      <c r="B24">
        <f t="array" ref="B24">_xlfn.AGGREGATE(15,6,(tb_list[Year]&gt;geral!B23)/(tb_list[Year]&gt;geral!B23)*tb_list[Year],1)</f>
        <v>1989</v>
      </c>
      <c r="C24">
        <f t="array" ref="C24">SUMPRODUCT((tb_list[Year]=B24)*(IF($B$1="NOT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</v>
      </c>
      <c r="D24" s="53">
        <f>SUMPRODUCT((tb_list[Year]=B24)*ISNUMBER(tb_list[Show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119.05833333333329</v>
      </c>
    </row>
    <row r="25" spans="2:8" x14ac:dyDescent="0.3">
      <c r="B25">
        <f t="array" ref="B25">_xlfn.AGGREGATE(15,6,(tb_list[Year]&gt;geral!B24)/(tb_list[Year]&gt;geral!B24)*tb_list[Year],1)</f>
        <v>1991</v>
      </c>
      <c r="C25">
        <f t="array" ref="C25">SUMPRODUCT((tb_list[Year]=B25)*(IF($B$1="NOT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5" s="53">
        <f>SUMPRODUCT((tb_list[Year]=B25)*ISNUMBER(tb_list[Show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0.90777777777777779</v>
      </c>
    </row>
    <row r="26" spans="2:8" x14ac:dyDescent="0.3">
      <c r="B26">
        <f t="array" ref="B26">_xlfn.AGGREGATE(15,6,(tb_list[Year]&gt;geral!B25)/(tb_list[Year]&gt;geral!B25)*tb_list[Year],1)</f>
        <v>1995</v>
      </c>
      <c r="C26">
        <f t="array" ref="C26">SUMPRODUCT((tb_list[Year]=B26)*(IF($B$1="NOT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6" s="53">
        <f>SUMPRODUCT((tb_list[Year]=B26)*ISNUMBER(tb_list[Show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1.45</v>
      </c>
    </row>
    <row r="27" spans="2:8" x14ac:dyDescent="0.3">
      <c r="B27">
        <f t="array" ref="B27">_xlfn.AGGREGATE(15,6,(tb_list[Year]&gt;geral!B26)/(tb_list[Year]&gt;geral!B26)*tb_list[Year],1)</f>
        <v>1997</v>
      </c>
      <c r="C27">
        <f t="array" ref="C27">SUMPRODUCT((tb_list[Year]=B27)*(IF($B$1="NOT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7" s="53">
        <f>SUMPRODUCT((tb_list[Year]=B27)*ISNUMBER(tb_list[Show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9.8333333333333321</v>
      </c>
    </row>
    <row r="28" spans="2:8" x14ac:dyDescent="0.3">
      <c r="B28">
        <f t="array" ref="B28">_xlfn.AGGREGATE(15,6,(tb_list[Year]&gt;geral!B27)/(tb_list[Year]&gt;geral!B27)*tb_list[Year],1)</f>
        <v>1998</v>
      </c>
      <c r="C28">
        <f t="array" ref="C28">SUMPRODUCT((tb_list[Year]=B28)*(IF($B$1="NOT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</v>
      </c>
      <c r="D28" s="53">
        <f>SUMPRODUCT((tb_list[Year]=B28)*ISNUMBER(tb_list[Show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11.716666666666667</v>
      </c>
    </row>
    <row r="29" spans="2:8" x14ac:dyDescent="0.3">
      <c r="B29">
        <f t="array" ref="B29">_xlfn.AGGREGATE(15,6,(tb_list[Year]&gt;geral!B28)/(tb_list[Year]&gt;geral!B28)*tb_list[Year],1)</f>
        <v>1999</v>
      </c>
      <c r="C29">
        <f t="array" ref="C29">SUMPRODUCT((tb_list[Year]=B29)*(IF($B$1="NOT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</v>
      </c>
      <c r="D29" s="53">
        <f>SUMPRODUCT((tb_list[Year]=B29)*ISNUMBER(tb_list[Show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65.936666666666667</v>
      </c>
    </row>
    <row r="30" spans="2:8" x14ac:dyDescent="0.3">
      <c r="B30">
        <f t="array" ref="B30">_xlfn.AGGREGATE(15,6,(tb_list[Year]&gt;geral!B29)/(tb_list[Year]&gt;geral!B29)*tb_list[Year],1)</f>
        <v>2000</v>
      </c>
      <c r="C30">
        <f t="array" ref="C30">SUMPRODUCT((tb_list[Year]=B30)*(IF($B$1="NOT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38</v>
      </c>
      <c r="D30" s="53">
        <f>SUMPRODUCT((tb_list[Year]=B30)*ISNUMBER(tb_list[Show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329.38333333333333</v>
      </c>
    </row>
    <row r="31" spans="2:8" x14ac:dyDescent="0.3">
      <c r="B31">
        <f t="array" ref="B31">_xlfn.AGGREGATE(15,6,(tb_list[Year]&gt;geral!B30)/(tb_list[Year]&gt;geral!B30)*tb_list[Year],1)</f>
        <v>2001</v>
      </c>
      <c r="C31">
        <f t="array" ref="C31">SUMPRODUCT((tb_list[Year]=B31)*(IF($B$1="NOT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36</v>
      </c>
      <c r="D31" s="53">
        <f>SUMPRODUCT((tb_list[Year]=B31)*ISNUMBER(tb_list[Show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220.16555555555556</v>
      </c>
    </row>
    <row r="32" spans="2:8" x14ac:dyDescent="0.3">
      <c r="B32">
        <f t="array" ref="B32">_xlfn.AGGREGATE(15,6,(tb_list[Year]&gt;geral!B31)/(tb_list[Year]&gt;geral!B31)*tb_list[Year],1)</f>
        <v>2002</v>
      </c>
      <c r="C32">
        <f t="array" ref="C32">SUMPRODUCT((tb_list[Year]=B32)*(IF($B$1="NOT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35</v>
      </c>
      <c r="D32" s="53">
        <f>SUMPRODUCT((tb_list[Year]=B32)*ISNUMBER(tb_list[Show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303.4780555555555</v>
      </c>
    </row>
    <row r="33" spans="2:4" x14ac:dyDescent="0.3">
      <c r="B33">
        <f t="array" ref="B33">_xlfn.AGGREGATE(15,6,(tb_list[Year]&gt;geral!B32)/(tb_list[Year]&gt;geral!B32)*tb_list[Year],1)</f>
        <v>2003</v>
      </c>
      <c r="C33">
        <f t="array" ref="C33">SUMPRODUCT((tb_list[Year]=B33)*(IF($B$1="NOT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20</v>
      </c>
      <c r="D33" s="53">
        <f>SUMPRODUCT((tb_list[Year]=B33)*ISNUMBER(tb_list[Show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81.590555555555554</v>
      </c>
    </row>
    <row r="34" spans="2:4" x14ac:dyDescent="0.3">
      <c r="B34">
        <f t="array" ref="B34">_xlfn.AGGREGATE(15,6,(tb_list[Year]&gt;geral!B33)/(tb_list[Year]&gt;geral!B33)*tb_list[Year],1)</f>
        <v>2004</v>
      </c>
      <c r="C34">
        <f t="array" ref="C34">SUMPRODUCT((tb_list[Year]=B34)*(IF($B$1="NOT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4" s="53">
        <f>SUMPRODUCT((tb_list[Year]=B34)*ISNUMBER(tb_list[Show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89.37777777777778</v>
      </c>
    </row>
    <row r="35" spans="2:4" x14ac:dyDescent="0.3">
      <c r="B35">
        <f t="array" ref="B35">_xlfn.AGGREGATE(15,6,(tb_list[Year]&gt;geral!B34)/(tb_list[Year]&gt;geral!B34)*tb_list[Year],1)</f>
        <v>2005</v>
      </c>
      <c r="C35">
        <f t="array" ref="C35">SUMPRODUCT((tb_list[Year]=B35)*(IF($B$1="NOT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5" s="53">
        <f>SUMPRODUCT((tb_list[Year]=B35)*ISNUMBER(tb_list[Show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2</v>
      </c>
    </row>
    <row r="36" spans="2:4" x14ac:dyDescent="0.3">
      <c r="B36">
        <f t="array" ref="B36">_xlfn.AGGREGATE(15,6,(tb_list[Year]&gt;geral!B35)/(tb_list[Year]&gt;geral!B35)*tb_list[Year],1)</f>
        <v>2006</v>
      </c>
      <c r="C36">
        <f t="array" ref="C36">SUMPRODUCT((tb_list[Year]=B36)*(IF($B$1="NOT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36" s="53">
        <f>SUMPRODUCT((tb_list[Year]=B36)*ISNUMBER(tb_list[Show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14.18333333333333</v>
      </c>
    </row>
    <row r="37" spans="2:4" x14ac:dyDescent="0.3">
      <c r="B37">
        <f t="array" ref="B37">_xlfn.AGGREGATE(15,6,(tb_list[Year]&gt;geral!B36)/(tb_list[Year]&gt;geral!B36)*tb_list[Year],1)</f>
        <v>2007</v>
      </c>
      <c r="C37">
        <f t="array" ref="C37">SUMPRODUCT((tb_list[Year]=B37)*(IF($B$1="NOT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7" s="53">
        <f>SUMPRODUCT((tb_list[Year]=B37)*ISNUMBER(tb_list[Show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194.60333333333338</v>
      </c>
    </row>
    <row r="38" spans="2:4" x14ac:dyDescent="0.3">
      <c r="B38">
        <f>_xlfn.AGGREGATE(15,6,(tb_list[Year]&gt;geral!B37)/(tb_list[Year]&gt;geral!B37)*tb_list[Year],1)</f>
        <v>2008</v>
      </c>
      <c r="C38">
        <f t="array" ref="C38">SUMPRODUCT((tb_list[Year]=B38)*(IF($B$1="NOT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38" s="53">
        <f>SUMPRODUCT((tb_list[Year]=B38)*ISNUMBER(tb_list[Show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8.1111111111111106E-2</v>
      </c>
    </row>
    <row r="39" spans="2:4" x14ac:dyDescent="0.3">
      <c r="B39">
        <f t="array" ref="B39">_xlfn.AGGREGATE(15,6,(tb_list[Year]&gt;geral!B38)/(tb_list[Year]&gt;geral!B38)*tb_list[Year],1)</f>
        <v>2009</v>
      </c>
      <c r="C39">
        <f t="array" ref="C39">SUMPRODUCT((tb_list[Year]=B39)*(IF($B$1="NOT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39" s="53">
        <f>SUMPRODUCT((tb_list[Year]=B39)*ISNUMBER(tb_list[Show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6.2833333333333332</v>
      </c>
    </row>
    <row r="40" spans="2:4" x14ac:dyDescent="0.3">
      <c r="B40">
        <f t="array" ref="B40">_xlfn.AGGREGATE(15,6,(tb_list[Year]&gt;geral!B39)/(tb_list[Year]&gt;geral!B39)*tb_list[Year],1)</f>
        <v>2012</v>
      </c>
      <c r="C40">
        <f t="array" ref="C40">SUMPRODUCT((tb_list[Year]=B40)*(IF($B$1="NOT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5</v>
      </c>
      <c r="D40" s="53">
        <f>SUMPRODUCT((tb_list[Year]=B40)*ISNUMBER(tb_list[Show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8.3958333333333339</v>
      </c>
    </row>
    <row r="41" spans="2:4" x14ac:dyDescent="0.3">
      <c r="B41">
        <f t="array" ref="B41">_xlfn.AGGREGATE(15,6,(tb_list[Year]&gt;geral!B40)/(tb_list[Year]&gt;geral!B40)*tb_list[Year],1)</f>
        <v>2013</v>
      </c>
      <c r="C41">
        <f t="array" ref="C41">SUMPRODUCT((tb_list[Year]=B41)*(IF($B$1="NOT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8</v>
      </c>
      <c r="D41" s="53">
        <f>SUMPRODUCT((tb_list[Year]=B41)*ISNUMBER(tb_list[Show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36.708333333333336</v>
      </c>
    </row>
    <row r="42" spans="2:4" x14ac:dyDescent="0.3">
      <c r="B42">
        <f t="array" ref="B42">_xlfn.AGGREGATE(15,6,(tb_list[Year]&gt;geral!B41)/(tb_list[Year]&gt;geral!B41)*tb_list[Year],1)</f>
        <v>2015</v>
      </c>
      <c r="C42">
        <f t="array" ref="C42">SUMPRODUCT((tb_list[Year]=B42)*(IF($B$1="NOT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6</v>
      </c>
      <c r="D42" s="53">
        <f>SUMPRODUCT((tb_list[Year]=B42)*ISNUMBER(tb_list[Show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21.073055555555555</v>
      </c>
    </row>
    <row r="43" spans="2:4" x14ac:dyDescent="0.3">
      <c r="B43">
        <f t="array" ref="B43">_xlfn.AGGREGATE(15,6,(tb_list[Year]&gt;geral!B42)/(tb_list[Year]&gt;geral!B42)*tb_list[Year],1)</f>
        <v>2016</v>
      </c>
      <c r="C43">
        <f t="array" ref="C43">SUMPRODUCT((tb_list[Year]=B43)*(IF($B$1="NOT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5</v>
      </c>
      <c r="D43" s="53">
        <f>SUMPRODUCT((tb_list[Year]=B43)*ISNUMBER(tb_list[Show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8.1286111111111126</v>
      </c>
    </row>
    <row r="44" spans="2:4" x14ac:dyDescent="0.3">
      <c r="B44">
        <f t="array" ref="B44">_xlfn.AGGREGATE(15,6,(tb_list[Year]&gt;geral!B43)/(tb_list[Year]&gt;geral!B43)*tb_list[Year],1)</f>
        <v>2017</v>
      </c>
      <c r="C44">
        <f t="array" ref="C44">SUMPRODUCT((tb_list[Year]=B44)*(IF($B$1="NOT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5</v>
      </c>
      <c r="D44" s="53">
        <f>SUMPRODUCT((tb_list[Year]=B44)*ISNUMBER(tb_list[Show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1.5641666666666665</v>
      </c>
    </row>
    <row r="45" spans="2:4" x14ac:dyDescent="0.3">
      <c r="B45">
        <f t="array" ref="B45">_xlfn.AGGREGATE(15,6,(tb_list[Year]&gt;geral!B44)/(tb_list[Year]&gt;geral!B44)*tb_list[Year],1)</f>
        <v>2018</v>
      </c>
      <c r="C45">
        <f t="array" ref="C45">SUMPRODUCT((tb_list[Year]=B45)*(IF($B$1="NOT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16</v>
      </c>
      <c r="D45" s="53">
        <f>SUMPRODUCT((tb_list[Year]=B45)*ISNUMBER(tb_list[Show Duration (hours)])*(IF($B$1="NOT MUSIC",tb_list[[#This Row],[Type]]&lt;&gt;"MUSIC",IF($B$1="TV",((tb_list[[#This Row],[Type]]="TV")+(tb_list[[#This Row],[Type]]="TV_SHORT")),IF($B$1="MOVIE",tb_list[[#This Row],[Type]]="MOVIE",IF($B$1="ONA",tb_list[[#This Row],[Type]]="ONA",IF($B$1="OVA",tb_list[[#This Row],[Type]]="OVA",IF($B$1="SPECIAL",tb_list[[#This Row],[Type]]="SPECIAL",IF($B$1="MUSIC",tb_list[[#This Row],[Type]]="MUSIC",tb_list[[#This Row],[Type]]&lt;&gt;"qw")))))))),tb_list[Show Duration (hours)])</f>
        <v>41.046111111111109</v>
      </c>
    </row>
    <row r="46" spans="2:4" x14ac:dyDescent="0.3">
      <c r="D46" s="53"/>
    </row>
    <row r="47" spans="2:4" x14ac:dyDescent="0.3">
      <c r="D47" s="53"/>
    </row>
    <row r="48" spans="2:4" x14ac:dyDescent="0.3">
      <c r="D48" s="53"/>
    </row>
    <row r="49" spans="4:4" x14ac:dyDescent="0.3">
      <c r="D49" s="53"/>
    </row>
    <row r="50" spans="4:4" x14ac:dyDescent="0.3">
      <c r="D50" s="53"/>
    </row>
    <row r="51" spans="4:4" x14ac:dyDescent="0.3">
      <c r="D51" s="53"/>
    </row>
    <row r="52" spans="4:4" x14ac:dyDescent="0.3">
      <c r="D52" s="53"/>
    </row>
    <row r="53" spans="4:4" x14ac:dyDescent="0.3">
      <c r="D53" s="53"/>
    </row>
  </sheetData>
  <mergeCells count="1">
    <mergeCell ref="D1:Q1"/>
  </mergeCells>
  <conditionalFormatting sqref="C4:C14">
    <cfRule type="dataBar" priority="2">
      <dataBar>
        <cfvo type="min"/>
        <cfvo type="max"/>
        <color rgb="FF63C384"/>
      </dataBar>
    </cfRule>
  </conditionalFormatting>
  <conditionalFormatting sqref="D4:D14">
    <cfRule type="dataBar" priority="1">
      <dataBar>
        <cfvo type="min"/>
        <cfvo type="max"/>
        <color rgb="FF638EC6"/>
      </dataBar>
    </cfRule>
  </conditionalFormatting>
  <conditionalFormatting sqref="E5:E14">
    <cfRule type="dataBar" priority="4">
      <dataBar>
        <cfvo type="min"/>
        <cfvo type="max"/>
        <color rgb="FF638EC6"/>
      </dataBar>
    </cfRule>
  </conditionalFormatting>
  <dataValidations disablePrompts="1" count="1">
    <dataValidation type="list" allowBlank="1" showInputMessage="1" showErrorMessage="1" sqref="O18 B1" xr:uid="{00000000-0002-0000-0500-000000000000}">
      <formula1>$N$3:$N$11</formula1>
    </dataValidation>
  </dataValidations>
  <pageMargins left="0.7" right="0.7" top="0.75" bottom="0.75" header="0.3" footer="0.3"/>
  <pageSetup paperSize="9" orientation="portrait"/>
  <drawing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44"/>
  <sheetViews>
    <sheetView workbookViewId="0">
      <selection activeCell="E4" sqref="E4"/>
    </sheetView>
  </sheetViews>
  <sheetFormatPr defaultRowHeight="14.4" x14ac:dyDescent="0.3"/>
  <cols>
    <col min="1" max="1" width="10.5546875" bestFit="1" customWidth="1"/>
    <col min="2" max="2" width="9.77734375" customWidth="1"/>
    <col min="3" max="4" width="8.88671875" customWidth="1"/>
    <col min="5" max="5" width="13.6640625" bestFit="1" customWidth="1"/>
    <col min="6" max="7" width="8.88671875" customWidth="1"/>
    <col min="8" max="8" width="11.77734375" bestFit="1" customWidth="1"/>
    <col min="9" max="16" width="8.88671875" customWidth="1"/>
    <col min="17" max="17" width="16.21875" customWidth="1"/>
    <col min="18" max="23" width="8.88671875" customWidth="1"/>
  </cols>
  <sheetData>
    <row r="1" spans="1:17" x14ac:dyDescent="0.3">
      <c r="A1" s="2" t="s">
        <v>694</v>
      </c>
      <c r="B1" t="s">
        <v>644</v>
      </c>
      <c r="D1" s="88" t="s">
        <v>645</v>
      </c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</row>
    <row r="2" spans="1:17" ht="15" customHeight="1" thickBot="1" x14ac:dyDescent="0.35">
      <c r="A2" t="s">
        <v>1</v>
      </c>
      <c r="B2">
        <v>2019</v>
      </c>
      <c r="C2">
        <v>2022</v>
      </c>
      <c r="N2" t="s">
        <v>646</v>
      </c>
    </row>
    <row r="3" spans="1:17" x14ac:dyDescent="0.3">
      <c r="B3" s="12" t="s">
        <v>699</v>
      </c>
      <c r="C3" s="13" t="s">
        <v>648</v>
      </c>
      <c r="D3" t="s">
        <v>709</v>
      </c>
      <c r="E3" t="s">
        <v>719</v>
      </c>
      <c r="N3" t="s">
        <v>649</v>
      </c>
    </row>
    <row r="4" spans="1:17" x14ac:dyDescent="0.3">
      <c r="B4" s="14">
        <v>0</v>
      </c>
      <c r="C4">
        <f t="array" ref="C4">SUMPRODUCT((tb_list[Score]='geral by year'!B4)*(YEAR(tb_list[Finish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4" s="53">
        <f t="array" ref="D4">SUMPRODUCT((tb_list[Score]='geral by year'!B4)*ISNUMBER(tb_list[Show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6.7222222222222225E-2</v>
      </c>
      <c r="E4" s="29" t="str">
        <f t="shared" ref="E4:E15" si="0">ROUNDDOWN(D4/24,0)&amp;"d "&amp;ROUNDDOWN((D4/24-ROUNDDOWN(D4/24,0))*24,0)&amp;"h "&amp;ROUNDDOWN((D4-ROUNDDOWN(D4,0))*60,0)&amp;"m"</f>
        <v>0d 0h 4m</v>
      </c>
      <c r="N4" t="s">
        <v>650</v>
      </c>
    </row>
    <row r="5" spans="1:17" x14ac:dyDescent="0.3">
      <c r="B5" s="14">
        <v>1</v>
      </c>
      <c r="C5">
        <f t="array" ref="C5">SUMPRODUCT((tb_list[Score]='geral by year'!B5)*(YEAR(tb_list[Finish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5" s="53">
        <f t="array" ref="D5">SUMPRODUCT((tb_list[Score]='geral by year'!B5)*ISNUMBER(tb_list[Show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5" s="29" t="str">
        <f t="shared" si="0"/>
        <v>0d 0h 0m</v>
      </c>
      <c r="N5" t="s">
        <v>651</v>
      </c>
    </row>
    <row r="6" spans="1:17" x14ac:dyDescent="0.3">
      <c r="B6" s="14">
        <v>2</v>
      </c>
      <c r="C6">
        <f t="array" ref="C6">SUMPRODUCT((tb_list[Score]='geral by year'!B6)*(YEAR(tb_list[Finish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6" s="53">
        <f t="array" ref="D6">SUMPRODUCT((tb_list[Score]='geral by year'!B6)*ISNUMBER(tb_list[Show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20.499166666666667</v>
      </c>
      <c r="E6" s="29" t="str">
        <f t="shared" si="0"/>
        <v>0d 20h 29m</v>
      </c>
      <c r="F6">
        <f>MOD(1,2)</f>
        <v>1</v>
      </c>
      <c r="N6" t="s">
        <v>652</v>
      </c>
    </row>
    <row r="7" spans="1:17" x14ac:dyDescent="0.3">
      <c r="B7" s="14">
        <v>3</v>
      </c>
      <c r="C7">
        <f t="array" ref="C7">SUMPRODUCT((tb_list[Score]='geral by year'!B7)*(YEAR(tb_list[Finish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27</v>
      </c>
      <c r="D7" s="53">
        <f t="array" ref="D7">SUMPRODUCT((tb_list[Score]='geral by year'!B7)*ISNUMBER(tb_list[Show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118.44694444444445</v>
      </c>
      <c r="E7" s="29" t="str">
        <f t="shared" si="0"/>
        <v>4d 22h 26m</v>
      </c>
      <c r="N7" t="s">
        <v>649</v>
      </c>
    </row>
    <row r="8" spans="1:17" x14ac:dyDescent="0.3">
      <c r="B8" s="14">
        <v>4</v>
      </c>
      <c r="C8">
        <f t="array" ref="C8">SUMPRODUCT((tb_list[Score]='geral by year'!B8)*(YEAR(tb_list[Finish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49</v>
      </c>
      <c r="D8" s="53">
        <f t="array" ref="D8">SUMPRODUCT((tb_list[Score]='geral by year'!B8)*ISNUMBER(tb_list[Show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184.6819444444445</v>
      </c>
      <c r="E8" s="29" t="str">
        <f t="shared" si="0"/>
        <v>7d 16h 40m</v>
      </c>
      <c r="N8" t="s">
        <v>653</v>
      </c>
    </row>
    <row r="9" spans="1:17" x14ac:dyDescent="0.3">
      <c r="B9" s="14">
        <v>5</v>
      </c>
      <c r="C9">
        <f t="array" ref="C9">SUMPRODUCT((tb_list[Score]='geral by year'!B9)*(YEAR(tb_list[Finish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105</v>
      </c>
      <c r="D9" s="53">
        <f t="array" ref="D9">SUMPRODUCT((tb_list[Score]='geral by year'!B9)*ISNUMBER(tb_list[Show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391.7236111111111</v>
      </c>
      <c r="E9" s="29" t="str">
        <f t="shared" si="0"/>
        <v>16d 7h 43m</v>
      </c>
      <c r="N9" t="s">
        <v>654</v>
      </c>
    </row>
    <row r="10" spans="1:17" x14ac:dyDescent="0.3">
      <c r="B10" s="14">
        <v>6</v>
      </c>
      <c r="C10">
        <f t="array" ref="C10">SUMPRODUCT((tb_list[Score]='geral by year'!B10)*(YEAR(tb_list[Finish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120</v>
      </c>
      <c r="D10" s="53">
        <f t="array" ref="D10">SUMPRODUCT((tb_list[Score]='geral by year'!B10)*ISNUMBER(tb_list[Show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382.66833333333335</v>
      </c>
      <c r="E10" s="29" t="str">
        <f t="shared" si="0"/>
        <v>15d 22h 40m</v>
      </c>
      <c r="N10" t="s">
        <v>655</v>
      </c>
    </row>
    <row r="11" spans="1:17" x14ac:dyDescent="0.3">
      <c r="B11" s="14">
        <v>7</v>
      </c>
      <c r="C11">
        <f t="array" ref="C11">SUMPRODUCT((tb_list[Score]='geral by year'!B11)*(YEAR(tb_list[Finish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96</v>
      </c>
      <c r="D11" s="53">
        <f t="array" ref="D11">SUMPRODUCT((tb_list[Score]='geral by year'!B11)*ISNUMBER(tb_list[Show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381.67833333333346</v>
      </c>
      <c r="E11" s="29" t="str">
        <f t="shared" si="0"/>
        <v>15d 21h 40m</v>
      </c>
      <c r="N11" t="s">
        <v>644</v>
      </c>
    </row>
    <row r="12" spans="1:17" x14ac:dyDescent="0.3">
      <c r="B12" s="14">
        <v>8</v>
      </c>
      <c r="C12">
        <f t="array" ref="C12">SUMPRODUCT((tb_list[Score]='geral by year'!B12)*(YEAR(tb_list[Finish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37</v>
      </c>
      <c r="D12" s="53">
        <f t="array" ref="D12">SUMPRODUCT((tb_list[Score]='geral by year'!B12)*ISNUMBER(tb_list[Show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155.31222222222226</v>
      </c>
      <c r="E12" s="29" t="str">
        <f t="shared" si="0"/>
        <v>6d 11h 18m</v>
      </c>
    </row>
    <row r="13" spans="1:17" x14ac:dyDescent="0.3">
      <c r="B13" s="14">
        <v>9</v>
      </c>
      <c r="C13">
        <f t="array" ref="C13">SUMPRODUCT((tb_list[Score]='geral by year'!B13)*(YEAR(tb_list[Finish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</v>
      </c>
      <c r="D13" s="53">
        <f t="array" ref="D13">SUMPRODUCT((tb_list[Score]='geral by year'!B13)*ISNUMBER(tb_list[Show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230.19305555555556</v>
      </c>
      <c r="E13" s="29" t="str">
        <f t="shared" si="0"/>
        <v>9d 14h 11m</v>
      </c>
    </row>
    <row r="14" spans="1:17" ht="15" customHeight="1" thickBot="1" x14ac:dyDescent="0.35">
      <c r="B14" s="16">
        <v>10</v>
      </c>
      <c r="C14">
        <f t="array" ref="C14">SUMPRODUCT((tb_list[Score]='geral by year'!B14)*(YEAR(tb_list[Finish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14" s="53">
        <f t="array" ref="D14">SUMPRODUCT((tb_list[Score]='geral by year'!B14)*ISNUMBER(tb_list[Show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14" s="29" t="str">
        <f t="shared" si="0"/>
        <v>0d 0h 0m</v>
      </c>
    </row>
    <row r="15" spans="1:17" x14ac:dyDescent="0.3">
      <c r="B15" t="s">
        <v>658</v>
      </c>
      <c r="C15">
        <f>SUM(C4:C14)</f>
        <v>449</v>
      </c>
      <c r="D15" s="53">
        <f>SUM(D4:D14)</f>
        <v>1865.2708333333335</v>
      </c>
      <c r="E15" s="29" t="str">
        <f t="shared" si="0"/>
        <v>77d 17h 16m</v>
      </c>
    </row>
    <row r="16" spans="1:17" x14ac:dyDescent="0.3">
      <c r="B16" t="s">
        <v>659</v>
      </c>
      <c r="C16">
        <f>SUMPRODUCT($B$4:$B$14,C4:C14)/C15</f>
        <v>5.7639198218262804</v>
      </c>
      <c r="D16">
        <f>SUMPRODUCT($B$4:$B$14,D4:D14)/D15</f>
        <v>6.0986739340057126</v>
      </c>
      <c r="E16" s="29"/>
    </row>
    <row r="17" spans="2:8" x14ac:dyDescent="0.3">
      <c r="E17" s="29"/>
    </row>
    <row r="18" spans="2:8" x14ac:dyDescent="0.3">
      <c r="B18" t="s">
        <v>700</v>
      </c>
      <c r="C18" t="s">
        <v>714</v>
      </c>
      <c r="D18" t="s">
        <v>709</v>
      </c>
      <c r="E18" s="29" t="s">
        <v>0</v>
      </c>
    </row>
    <row r="19" spans="2:8" x14ac:dyDescent="0.3">
      <c r="B19">
        <v>1907</v>
      </c>
      <c r="C19">
        <f t="array" ref="C19">SUMPRODUCT((tb_list[Year]=B19)*(YEAR(tb_list[Finish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19" s="26">
        <f t="array" ref="D19">SUMPRODUCT((tb_list[Year]=B19)*ISNUMBER(tb_list[Show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19" s="29" t="str">
        <f t="shared" ref="E19:E44" si="1">ROUNDDOWN(D19/24,0)&amp;"d "&amp;ROUNDDOWN((D19/24-ROUNDDOWN(D19/24,0))*24,0)&amp;"h "&amp;ROUNDDOWN((D19-ROUNDDOWN(D19,0))*60,0)&amp;"m"</f>
        <v>0d 0h 0m</v>
      </c>
      <c r="H19">
        <f>COUNTIFS(C19:C26,OR(C19:C26,"&lt;="&amp;5,"&gt;=20"))</f>
        <v>0</v>
      </c>
    </row>
    <row r="20" spans="2:8" x14ac:dyDescent="0.3">
      <c r="B20">
        <f>_xlfn.AGGREGATE(15,6,(tb_list[Year]&gt;'geral by year'!B19)/(tb_list[Year]&gt;'geral by year'!B19)*tb_list[Year],1)</f>
        <v>1967</v>
      </c>
      <c r="C20">
        <f t="array" ref="C20">SUMPRODUCT((tb_list[Year]=B20)*(YEAR(tb_list[Finish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20" s="26">
        <f t="array" ref="D20">SUMPRODUCT((tb_list[Year]=B20)*ISNUMBER(tb_list[Show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20" s="29" t="str">
        <f t="shared" si="1"/>
        <v>0d 0h 0m</v>
      </c>
    </row>
    <row r="21" spans="2:8" x14ac:dyDescent="0.3">
      <c r="B21">
        <f t="array" ref="B21">_xlfn.AGGREGATE(15,6,(tb_list[Year]&gt;'geral by year'!B20)/(tb_list[Year]&gt;'geral by year'!B20)*tb_list[Year],1)</f>
        <v>1984</v>
      </c>
      <c r="C21">
        <f t="array" ref="C21">SUMPRODUCT((tb_list[Year]=B21)*(YEAR(tb_list[Finish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1" s="26">
        <f t="array" ref="D21">SUMPRODUCT((tb_list[Year]=B21)*ISNUMBER(tb_list[Show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1.9833333333333329</v>
      </c>
      <c r="E21" s="29" t="str">
        <f t="shared" si="1"/>
        <v>0d 1h 59m</v>
      </c>
    </row>
    <row r="22" spans="2:8" x14ac:dyDescent="0.3">
      <c r="B22">
        <f t="array" ref="B22">_xlfn.AGGREGATE(15,6,(tb_list[Year]&gt;'geral by year'!B21)/(tb_list[Year]&gt;'geral by year'!B21)*tb_list[Year],1)</f>
        <v>1985</v>
      </c>
      <c r="C22">
        <f t="array" ref="C22">SUMPRODUCT((tb_list[Year]=B22)*(YEAR(tb_list[Finish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22" s="26">
        <f t="array" ref="D22">SUMPRODUCT((tb_list[Year]=B22)*ISNUMBER(tb_list[Show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22" s="29" t="str">
        <f t="shared" si="1"/>
        <v>0d 0h 0m</v>
      </c>
    </row>
    <row r="23" spans="2:8" x14ac:dyDescent="0.3">
      <c r="B23">
        <f t="array" ref="B23">_xlfn.AGGREGATE(15,6,(tb_list[Year]&gt;'geral by year'!B22)/(tb_list[Year]&gt;'geral by year'!B22)*tb_list[Year],1)</f>
        <v>1986</v>
      </c>
      <c r="C23">
        <f t="array" ref="C23">SUMPRODUCT((tb_list[Year]=B23)*(YEAR(tb_list[Finish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23" s="26">
        <f t="array" ref="D23">SUMPRODUCT((tb_list[Year]=B23)*ISNUMBER(tb_list[Show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23" s="29" t="str">
        <f t="shared" si="1"/>
        <v>0d 0h 0m</v>
      </c>
    </row>
    <row r="24" spans="2:8" x14ac:dyDescent="0.3">
      <c r="B24">
        <f t="array" ref="B24">_xlfn.AGGREGATE(15,6,(tb_list[Year]&gt;'geral by year'!B23)/(tb_list[Year]&gt;'geral by year'!B23)*tb_list[Year],1)</f>
        <v>1989</v>
      </c>
      <c r="C24">
        <f t="array" ref="C24">SUMPRODUCT((tb_list[Year]=B24)*(YEAR(tb_list[Finish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4" s="26">
        <f t="array" ref="D24">SUMPRODUCT((tb_list[Year]=B24)*ISNUMBER(tb_list[Show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1.083333333333333</v>
      </c>
      <c r="E24" s="29" t="str">
        <f t="shared" si="1"/>
        <v>0d 1h 4m</v>
      </c>
    </row>
    <row r="25" spans="2:8" x14ac:dyDescent="0.3">
      <c r="B25">
        <f t="array" ref="B25">_xlfn.AGGREGATE(15,6,(tb_list[Year]&gt;'geral by year'!B24)/(tb_list[Year]&gt;'geral by year'!B24)*tb_list[Year],1)</f>
        <v>1991</v>
      </c>
      <c r="C25">
        <f t="array" ref="C25">SUMPRODUCT((tb_list[Year]=B25)*(YEAR(tb_list[Finish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25" s="26">
        <f t="array" ref="D25">SUMPRODUCT((tb_list[Year]=B25)*ISNUMBER(tb_list[Show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25" s="29" t="str">
        <f t="shared" si="1"/>
        <v>0d 0h 0m</v>
      </c>
    </row>
    <row r="26" spans="2:8" x14ac:dyDescent="0.3">
      <c r="B26">
        <f t="array" ref="B26">_xlfn.AGGREGATE(15,6,(tb_list[Year]&gt;'geral by year'!B25)/(tb_list[Year]&gt;'geral by year'!B25)*tb_list[Year],1)</f>
        <v>1995</v>
      </c>
      <c r="C26">
        <f t="array" ref="C26">SUMPRODUCT((tb_list[Year]=B26)*(YEAR(tb_list[Finish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26" s="26">
        <f t="array" ref="D26">SUMPRODUCT((tb_list[Year]=B26)*ISNUMBER(tb_list[Show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26" s="29" t="str">
        <f t="shared" si="1"/>
        <v>0d 0h 0m</v>
      </c>
    </row>
    <row r="27" spans="2:8" x14ac:dyDescent="0.3">
      <c r="B27">
        <f t="array" ref="B27">_xlfn.AGGREGATE(15,6,(tb_list[Year]&gt;'geral by year'!B26)/(tb_list[Year]&gt;'geral by year'!B26)*tb_list[Year],1)</f>
        <v>1997</v>
      </c>
      <c r="C27">
        <f t="array" ref="C27">SUMPRODUCT((tb_list[Year]=B27)*(YEAR(tb_list[Finish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27" s="26">
        <f t="array" ref="D27">SUMPRODUCT((tb_list[Year]=B27)*ISNUMBER(tb_list[Show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27" s="29" t="str">
        <f t="shared" si="1"/>
        <v>0d 0h 0m</v>
      </c>
    </row>
    <row r="28" spans="2:8" x14ac:dyDescent="0.3">
      <c r="B28">
        <f t="array" ref="B28">_xlfn.AGGREGATE(15,6,(tb_list[Year]&gt;'geral by year'!B27)/(tb_list[Year]&gt;'geral by year'!B27)*tb_list[Year],1)</f>
        <v>1998</v>
      </c>
      <c r="C28">
        <f t="array" ref="C28">SUMPRODUCT((tb_list[Year]=B28)*(YEAR(tb_list[Finish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8" s="26">
        <f t="array" ref="D28">SUMPRODUCT((tb_list[Year]=B28)*ISNUMBER(tb_list[Show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0.8666666666666667</v>
      </c>
      <c r="E28" s="29" t="str">
        <f t="shared" si="1"/>
        <v>0d 0h 52m</v>
      </c>
    </row>
    <row r="29" spans="2:8" x14ac:dyDescent="0.3">
      <c r="B29">
        <f t="array" ref="B29">_xlfn.AGGREGATE(15,6,(tb_list[Year]&gt;'geral by year'!B28)/(tb_list[Year]&gt;'geral by year'!B28)*tb_list[Year],1)</f>
        <v>1999</v>
      </c>
      <c r="C29">
        <f t="array" ref="C29">SUMPRODUCT((tb_list[Year]=B29)*(YEAR(tb_list[Finish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9" s="26">
        <f t="array" ref="D29">SUMPRODUCT((tb_list[Year]=B29)*ISNUMBER(tb_list[Show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44.336666666666673</v>
      </c>
      <c r="E29" s="29" t="str">
        <f t="shared" si="1"/>
        <v>1d 20h 20m</v>
      </c>
    </row>
    <row r="30" spans="2:8" x14ac:dyDescent="0.3">
      <c r="B30">
        <f t="array" ref="B30">_xlfn.AGGREGATE(15,6,(tb_list[Year]&gt;'geral by year'!B29)/(tb_list[Year]&gt;'geral by year'!B29)*tb_list[Year],1)</f>
        <v>2000</v>
      </c>
      <c r="C30">
        <f t="array" ref="C30">SUMPRODUCT((tb_list[Year]=B30)*(YEAR(tb_list[Finish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29</v>
      </c>
      <c r="D30" s="26">
        <f t="array" ref="D30">SUMPRODUCT((tb_list[Year]=B30)*ISNUMBER(tb_list[Show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194.08666666666667</v>
      </c>
      <c r="E30" s="29" t="str">
        <f t="shared" si="1"/>
        <v>8d 2h 5m</v>
      </c>
    </row>
    <row r="31" spans="2:8" x14ac:dyDescent="0.3">
      <c r="B31">
        <f t="array" ref="B31">_xlfn.AGGREGATE(15,6,(tb_list[Year]&gt;'geral by year'!B30)/(tb_list[Year]&gt;'geral by year'!B30)*tb_list[Year],1)</f>
        <v>2001</v>
      </c>
      <c r="C31">
        <f t="array" ref="C31">SUMPRODUCT((tb_list[Year]=B31)*(YEAR(tb_list[Finish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19</v>
      </c>
      <c r="D31" s="26">
        <f t="array" ref="D31">SUMPRODUCT((tb_list[Year]=B31)*ISNUMBER(tb_list[Show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76.643611111111113</v>
      </c>
      <c r="E31" s="29" t="str">
        <f t="shared" si="1"/>
        <v>3d 4h 38m</v>
      </c>
    </row>
    <row r="32" spans="2:8" x14ac:dyDescent="0.3">
      <c r="B32">
        <f t="array" ref="B32">_xlfn.AGGREGATE(15,6,(tb_list[Year]&gt;'geral by year'!B31)/(tb_list[Year]&gt;'geral by year'!B31)*tb_list[Year],1)</f>
        <v>2002</v>
      </c>
      <c r="C32">
        <f t="array" ref="C32">SUMPRODUCT((tb_list[Year]=B32)*(YEAR(tb_list[Finish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19</v>
      </c>
      <c r="D32" s="26">
        <f t="array" ref="D32">SUMPRODUCT((tb_list[Year]=B32)*ISNUMBER(tb_list[Show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94.741388888888892</v>
      </c>
      <c r="E32" s="29" t="str">
        <f t="shared" si="1"/>
        <v>3d 22h 44m</v>
      </c>
    </row>
    <row r="33" spans="2:5" x14ac:dyDescent="0.3">
      <c r="B33">
        <f t="array" ref="B33">_xlfn.AGGREGATE(15,6,(tb_list[Year]&gt;'geral by year'!B32)/(tb_list[Year]&gt;'geral by year'!B32)*tb_list[Year],1)</f>
        <v>2003</v>
      </c>
      <c r="C33">
        <f t="array" ref="C33">SUMPRODUCT((tb_list[Year]=B33)*(YEAR(tb_list[Finish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</v>
      </c>
      <c r="D33" s="26">
        <f t="array" ref="D33">SUMPRODUCT((tb_list[Year]=B33)*ISNUMBER(tb_list[Show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52.932222222222222</v>
      </c>
      <c r="E33" s="29" t="str">
        <f t="shared" si="1"/>
        <v>2d 4h 55m</v>
      </c>
    </row>
    <row r="34" spans="2:5" x14ac:dyDescent="0.3">
      <c r="B34">
        <f t="array" ref="B34">_xlfn.AGGREGATE(15,6,(tb_list[Year]&gt;'geral by year'!B33)/(tb_list[Year]&gt;'geral by year'!B33)*tb_list[Year],1)</f>
        <v>2004</v>
      </c>
      <c r="C34">
        <f t="array" ref="C34">SUMPRODUCT((tb_list[Year]=B34)*(YEAR(tb_list[Finish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4" s="26">
        <f t="array" ref="D34">SUMPRODUCT((tb_list[Year]=B34)*ISNUMBER(tb_list[Show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16.144444444444442</v>
      </c>
      <c r="E34" s="29" t="str">
        <f t="shared" si="1"/>
        <v>0d 16h 8m</v>
      </c>
    </row>
    <row r="35" spans="2:5" x14ac:dyDescent="0.3">
      <c r="B35">
        <f t="array" ref="B35">_xlfn.AGGREGATE(15,6,(tb_list[Year]&gt;'geral by year'!B34)/(tb_list[Year]&gt;'geral by year'!B34)*tb_list[Year],1)</f>
        <v>2005</v>
      </c>
      <c r="C35">
        <f t="array" ref="C35">SUMPRODUCT((tb_list[Year]=B35)*(YEAR(tb_list[Finish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35" s="26">
        <f t="array" ref="D35">SUMPRODUCT((tb_list[Year]=B35)*ISNUMBER(tb_list[Show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</v>
      </c>
      <c r="E35" s="29" t="str">
        <f t="shared" si="1"/>
        <v>0d 1h 0m</v>
      </c>
    </row>
    <row r="36" spans="2:5" x14ac:dyDescent="0.3">
      <c r="B36">
        <f t="array" ref="B36">_xlfn.AGGREGATE(15,6,(tb_list[Year]&gt;'geral by year'!B35)/(tb_list[Year]&gt;'geral by year'!B35)*tb_list[Year],1)</f>
        <v>2006</v>
      </c>
      <c r="C36">
        <f t="array" ref="C36">SUMPRODUCT((tb_list[Year]=B36)*(YEAR(tb_list[Finish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36" s="26">
        <f t="array" ref="D36">SUMPRODUCT((tb_list[Year]=B36)*ISNUMBER(tb_list[Show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36" s="29" t="str">
        <f t="shared" si="1"/>
        <v>0d 0h 0m</v>
      </c>
    </row>
    <row r="37" spans="2:5" x14ac:dyDescent="0.3">
      <c r="B37">
        <f t="array" ref="B37">_xlfn.AGGREGATE(15,6,(tb_list[Year]&gt;'geral by year'!B36)/(tb_list[Year]&gt;'geral by year'!B36)*tb_list[Year],1)</f>
        <v>2007</v>
      </c>
      <c r="C37">
        <f t="array" ref="C37">SUMPRODUCT((tb_list[Year]=B37)*(YEAR(tb_list[Finish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7" s="26">
        <f t="array" ref="D37">SUMPRODUCT((tb_list[Year]=B37)*ISNUMBER(tb_list[Show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194.60333333333338</v>
      </c>
      <c r="E37" s="29" t="str">
        <f t="shared" si="1"/>
        <v>8d 2h 36m</v>
      </c>
    </row>
    <row r="38" spans="2:5" x14ac:dyDescent="0.3">
      <c r="B38">
        <f t="array" ref="B38">_xlfn.AGGREGATE(15,6,(tb_list[Year]&gt;'geral by year'!B37)/(tb_list[Year]&gt;'geral by year'!B37)*tb_list[Year],1)</f>
        <v>2008</v>
      </c>
      <c r="C38">
        <f t="array" ref="C38">SUMPRODUCT((tb_list[Year]=B38)*(YEAR(tb_list[Finish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38" s="26">
        <f t="array" ref="D38">SUMPRODUCT((tb_list[Year]=B38)*ISNUMBER(tb_list[Show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38" s="29" t="str">
        <f t="shared" si="1"/>
        <v>0d 0h 0m</v>
      </c>
    </row>
    <row r="39" spans="2:5" x14ac:dyDescent="0.3">
      <c r="B39">
        <f t="array" ref="B39">_xlfn.AGGREGATE(15,6,(tb_list[Year]&gt;'geral by year'!B38)/(tb_list[Year]&gt;'geral by year'!B38)*tb_list[Year],1)</f>
        <v>2009</v>
      </c>
      <c r="C39">
        <f t="array" ref="C39">SUMPRODUCT((tb_list[Year]=B39)*(YEAR(tb_list[Finish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39" s="26">
        <f t="array" ref="D39">SUMPRODUCT((tb_list[Year]=B39)*ISNUMBER(tb_list[Show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39" s="29" t="str">
        <f t="shared" si="1"/>
        <v>0d 0h 0m</v>
      </c>
    </row>
    <row r="40" spans="2:5" x14ac:dyDescent="0.3">
      <c r="B40">
        <f t="array" ref="B40">_xlfn.AGGREGATE(15,6,(tb_list[Year]&gt;'geral by year'!B39)/(tb_list[Year]&gt;'geral by year'!B39)*tb_list[Year],1)</f>
        <v>2012</v>
      </c>
      <c r="C40">
        <f t="array" ref="C40">SUMPRODUCT((tb_list[Year]=B40)*(YEAR(tb_list[Finish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40" s="26">
        <f t="array" ref="D40">SUMPRODUCT((tb_list[Year]=B40)*ISNUMBER(tb_list[Show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1.9697222222222219</v>
      </c>
      <c r="E40" s="29" t="str">
        <f t="shared" si="1"/>
        <v>0d 1h 58m</v>
      </c>
    </row>
    <row r="41" spans="2:5" x14ac:dyDescent="0.3">
      <c r="B41">
        <f t="array" ref="B41">_xlfn.AGGREGATE(15,6,(tb_list[Year]&gt;'geral by year'!B40)/(tb_list[Year]&gt;'geral by year'!B40)*tb_list[Year],1)</f>
        <v>2013</v>
      </c>
      <c r="C41">
        <f t="array" ref="C41">SUMPRODUCT((tb_list[Year]=B41)*(YEAR(tb_list[Finish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41" s="26">
        <f t="array" ref="D41">SUMPRODUCT((tb_list[Year]=B41)*ISNUMBER(tb_list[Show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0.76666666666666672</v>
      </c>
      <c r="E41" s="29" t="str">
        <f t="shared" si="1"/>
        <v>0d 0h 46m</v>
      </c>
    </row>
    <row r="42" spans="2:5" x14ac:dyDescent="0.3">
      <c r="B42">
        <f t="array" ref="B42">_xlfn.AGGREGATE(15,6,(tb_list[Year]&gt;'geral by year'!B41)/(tb_list[Year]&gt;'geral by year'!B41)*tb_list[Year],1)</f>
        <v>2015</v>
      </c>
      <c r="C42">
        <f t="array" ref="C42">SUMPRODUCT((tb_list[Year]=B42)*(YEAR(tb_list[Finish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42" s="26">
        <f t="array" ref="D42">SUMPRODUCT((tb_list[Year]=B42)*ISNUMBER(tb_list[Show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11.006388888888889</v>
      </c>
      <c r="E42" s="29" t="str">
        <f t="shared" si="1"/>
        <v>0d 11h 0m</v>
      </c>
    </row>
    <row r="43" spans="2:5" x14ac:dyDescent="0.3">
      <c r="B43">
        <f t="array" ref="B43">_xlfn.AGGREGATE(15,6,(tb_list[Year]&gt;'geral by year'!B42)/(tb_list[Year]&gt;'geral by year'!B42)*tb_list[Year],1)</f>
        <v>2016</v>
      </c>
      <c r="C43">
        <f t="array" ref="C43">SUMPRODUCT((tb_list[Year]=B43)*(YEAR(tb_list[Finish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43" s="26">
        <f t="array" ref="D43">SUMPRODUCT((tb_list[Year]=B43)*ISNUMBER(tb_list[Show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5.4650000000000007</v>
      </c>
      <c r="E43" s="29" t="str">
        <f t="shared" si="1"/>
        <v>0d 5h 27m</v>
      </c>
    </row>
    <row r="44" spans="2:5" x14ac:dyDescent="0.3">
      <c r="B44">
        <f t="array" ref="B44">_xlfn.AGGREGATE(15,6,(tb_list[Year]&gt;'geral by year'!B43)/(tb_list[Year]&gt;'geral by year'!B43)*tb_list[Year],1)</f>
        <v>2017</v>
      </c>
      <c r="C44">
        <f t="array" ref="C44">SUMPRODUCT((tb_list[Year]=B44)*(YEAR(tb_list[Finish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44" s="26">
        <f t="array" ref="D44">SUMPRODUCT((tb_list[Year]=B44)*ISNUMBER(tb_list[Show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1.0408333333333333</v>
      </c>
      <c r="E44" s="29" t="str">
        <f t="shared" si="1"/>
        <v>0d 1h 2m</v>
      </c>
    </row>
  </sheetData>
  <mergeCells count="1">
    <mergeCell ref="D1:Q1"/>
  </mergeCells>
  <conditionalFormatting sqref="C4:C14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{8FF9E59B-B557-453E-8A5D-8206E12F9E46}</x14:id>
        </ext>
      </extLst>
    </cfRule>
  </conditionalFormatting>
  <conditionalFormatting sqref="D4:D14">
    <cfRule type="dataBar" priority="2">
      <dataBar>
        <cfvo type="min"/>
        <cfvo type="max"/>
        <color rgb="FF63C384"/>
      </dataBar>
    </cfRule>
  </conditionalFormatting>
  <dataValidations count="2">
    <dataValidation type="list" allowBlank="1" showInputMessage="1" showErrorMessage="1" sqref="O18" xr:uid="{00000000-0002-0000-0600-000000000000}">
      <formula1>$N$2:$N$10</formula1>
    </dataValidation>
    <dataValidation type="list" allowBlank="1" showInputMessage="1" showErrorMessage="1" sqref="B1" xr:uid="{00000000-0002-0000-0600-000001000000}">
      <formula1>$N$2:$N$11</formula1>
    </dataValidation>
  </dataValidations>
  <pageMargins left="0.7" right="0.7" top="0.75" bottom="0.75" header="0.3" footer="0.3"/>
  <drawing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FF9E59B-B557-453E-8A5D-8206E12F9E4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C4:C14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14"/>
  <sheetViews>
    <sheetView topLeftCell="B1" workbookViewId="0">
      <selection activeCell="C6" sqref="C6"/>
    </sheetView>
  </sheetViews>
  <sheetFormatPr defaultRowHeight="14.4" x14ac:dyDescent="0.3"/>
  <cols>
    <col min="1" max="1" width="0" hidden="1" customWidth="1"/>
    <col min="2" max="2" width="20.77734375" bestFit="1" customWidth="1"/>
    <col min="3" max="3" width="8.88671875" customWidth="1"/>
    <col min="4" max="4" width="27.109375" bestFit="1" customWidth="1"/>
    <col min="13" max="13" width="9.88671875" bestFit="1" customWidth="1"/>
  </cols>
  <sheetData>
    <row r="1" spans="1:15" x14ac:dyDescent="0.3">
      <c r="A1" t="s">
        <v>646</v>
      </c>
      <c r="B1" t="s">
        <v>660</v>
      </c>
      <c r="C1">
        <v>2000</v>
      </c>
      <c r="D1">
        <v>2023</v>
      </c>
      <c r="F1" t="s">
        <v>722</v>
      </c>
    </row>
    <row r="2" spans="1:15" x14ac:dyDescent="0.3">
      <c r="A2" t="s">
        <v>649</v>
      </c>
      <c r="B2" t="s">
        <v>694</v>
      </c>
      <c r="C2" t="s">
        <v>652</v>
      </c>
      <c r="F2" s="1" t="s">
        <v>617</v>
      </c>
      <c r="G2" s="1" t="s">
        <v>618</v>
      </c>
      <c r="H2" s="1" t="s">
        <v>628</v>
      </c>
      <c r="I2" s="1" t="s">
        <v>629</v>
      </c>
      <c r="J2" s="30" t="s">
        <v>658</v>
      </c>
      <c r="L2" t="s">
        <v>723</v>
      </c>
      <c r="M2" s="30" t="s">
        <v>724</v>
      </c>
      <c r="N2" s="30" t="s">
        <v>726</v>
      </c>
      <c r="O2" s="30" t="s">
        <v>725</v>
      </c>
    </row>
    <row r="3" spans="1:15" x14ac:dyDescent="0.3">
      <c r="A3" t="s">
        <v>650</v>
      </c>
      <c r="E3">
        <v>0</v>
      </c>
      <c r="F3">
        <f>IF($C$2="All",COUNTIFS(user_list!$I:$I,"&gt;="&amp;'year stats'!$C$1,user_list!$I:$I,"&lt;="&amp;'year stats'!$D$1,user_list!$J:$J,F$2,user_list!$H:$H,$E3),IF($C$2="NOT MUSIC",COUNTIFS(user_list!$I:$I,"&gt;="&amp;'year stats'!$C$1,user_list!$I:$I,"&lt;="&amp;'year stats'!$D$1,user_list!$J:$J,F$2,user_list!$H:$H,$E3,user_list!$C:$C,"&lt;&gt;"&amp;"music"),COUNTIFS(user_list!$I:$I,"&gt;="&amp;'year stats'!$C$1,user_list!$I:$I,"&lt;="&amp;'year stats'!$D$1,user_list!$J:$J,F$2,user_list!$H:$H,$E3,user_list!$C:$C,'year stats'!$C$2)))</f>
        <v>0</v>
      </c>
      <c r="G3">
        <f>IF($C$2="All",COUNTIFS(user_list!$I:$I,"&gt;="&amp;'year stats'!$C$1,user_list!$I:$I,"&lt;="&amp;'year stats'!$D$1,user_list!$J:$J,G$2,user_list!$H:$H,$E3),IF($C$2="NOT MUSIC",COUNTIFS(user_list!$I:$I,"&gt;="&amp;'year stats'!$C$1,user_list!$I:$I,"&lt;="&amp;'year stats'!$D$1,user_list!$J:$J,G$2,user_list!$H:$H,$E3,user_list!$C:$C,"&lt;&gt;"&amp;"music"),COUNTIFS(user_list!$I:$I,"&gt;="&amp;'year stats'!$C$1,user_list!$I:$I,"&lt;="&amp;'year stats'!$D$1,user_list!$J:$J,G$2,user_list!$H:$H,$E3,user_list!$C:$C,'year stats'!$C$2)))</f>
        <v>0</v>
      </c>
      <c r="H3">
        <f>IF($C$2="All",COUNTIFS(user_list!$I:$I,"&gt;="&amp;'year stats'!$C$1,user_list!$I:$I,"&lt;="&amp;'year stats'!$D$1,user_list!$J:$J,H$2,user_list!$H:$H,$E3),IF($C$2="NOT MUSIC",COUNTIFS(user_list!$I:$I,"&gt;="&amp;'year stats'!$C$1,user_list!$I:$I,"&lt;="&amp;'year stats'!$D$1,user_list!$J:$J,H$2,user_list!$H:$H,$E3,user_list!$C:$C,"&lt;&gt;"&amp;"music"),COUNTIFS(user_list!$I:$I,"&gt;="&amp;'year stats'!$C$1,user_list!$I:$I,"&lt;="&amp;'year stats'!$D$1,user_list!$J:$J,H$2,user_list!$H:$H,$E3,user_list!$C:$C,'year stats'!$C$2)))</f>
        <v>0</v>
      </c>
      <c r="I3">
        <f>IF($C$2="All",COUNTIFS(user_list!$I:$I,"&gt;="&amp;'year stats'!$C$1,user_list!$I:$I,"&lt;="&amp;'year stats'!$D$1,user_list!$J:$J,I$2,user_list!$H:$H,$E3),IF($C$2="NOT MUSIC",COUNTIFS(user_list!$I:$I,"&gt;="&amp;'year stats'!$C$1,user_list!$I:$I,"&lt;="&amp;'year stats'!$D$1,user_list!$J:$J,I$2,user_list!$H:$H,$E3,user_list!$C:$C,"&lt;&gt;"&amp;"music"),COUNTIFS(user_list!$I:$I,"&gt;="&amp;'year stats'!$C$1,user_list!$I:$I,"&lt;="&amp;'year stats'!$D$1,user_list!$J:$J,I$2,user_list!$H:$H,$E3,user_list!$C:$C,'year stats'!$C$2)))</f>
        <v>0</v>
      </c>
      <c r="J3">
        <f>SUM(F3:I3)</f>
        <v>0</v>
      </c>
      <c r="L3">
        <f>IF($C$2="ALL",SUMPRODUCT((ROUND(tb_list[Mean Score],0)=E3)*1,(tb_list[Year]&gt;=$C$1)*1,(tb_list[Year]&lt;=$D$1)*1),IF($C$2 ="NOT MUSIC",SUMPRODUCT((ROUND(tb_list[Mean Score],0)=E3)*1,(tb_list[Year]&gt;=$C$1)*1,(tb_list[Year]&lt;=$D$1)*1,(tb_list[Type]&lt;&gt;"MUSIC")*1),SUMPRODUCT((ROUND(tb_list[Mean Score],0)=E3)*1,(tb_list[Year]&gt;=$C$1)*1,(tb_list[Year]&lt;=$D$1)*1,(tb_list[Type]=$C$2)*1)))</f>
        <v>1</v>
      </c>
      <c r="M3">
        <f t="shared" ref="M3:M13" si="0">IF(J3&lt;L3,J3,L3)</f>
        <v>0</v>
      </c>
      <c r="N3">
        <f t="shared" ref="N3:N13" si="1">IF(J3&lt;L3,L3-J3,0)</f>
        <v>1</v>
      </c>
      <c r="O3">
        <f t="shared" ref="O3:O13" si="2">IF(J3&lt;L3,0,J3-L3)</f>
        <v>0</v>
      </c>
    </row>
    <row r="4" spans="1:15" x14ac:dyDescent="0.3">
      <c r="A4" t="s">
        <v>651</v>
      </c>
      <c r="E4">
        <v>1</v>
      </c>
      <c r="F4">
        <f>IF($C$2="All",COUNTIFS(user_list!$I:$I,"&gt;="&amp;'year stats'!$C$1,user_list!$I:$I,"&lt;="&amp;'year stats'!$D$1,user_list!$J:$J,F$2,user_list!$H:$H,$E4),IF($C$2="NOT MUSIC",COUNTIFS(user_list!$I:$I,"&gt;="&amp;'year stats'!$C$1,user_list!$I:$I,"&lt;="&amp;'year stats'!$D$1,user_list!$J:$J,F$2,user_list!$H:$H,$E4,user_list!$C:$C,"&lt;&gt;"&amp;"music"),COUNTIFS(user_list!$I:$I,"&gt;="&amp;'year stats'!$C$1,user_list!$I:$I,"&lt;="&amp;'year stats'!$D$1,user_list!$J:$J,F$2,user_list!$H:$H,$E4,user_list!$C:$C,'year stats'!$C$2)))</f>
        <v>0</v>
      </c>
      <c r="G4">
        <f>IF($C$2="All",COUNTIFS(user_list!$I:$I,"&gt;="&amp;'year stats'!$C$1,user_list!$I:$I,"&lt;="&amp;'year stats'!$D$1,user_list!$J:$J,G$2,user_list!$H:$H,$E4),IF($C$2="NOT MUSIC",COUNTIFS(user_list!$I:$I,"&gt;="&amp;'year stats'!$C$1,user_list!$I:$I,"&lt;="&amp;'year stats'!$D$1,user_list!$J:$J,G$2,user_list!$H:$H,$E4,user_list!$C:$C,"&lt;&gt;"&amp;"music"),COUNTIFS(user_list!$I:$I,"&gt;="&amp;'year stats'!$C$1,user_list!$I:$I,"&lt;="&amp;'year stats'!$D$1,user_list!$J:$J,G$2,user_list!$H:$H,$E4,user_list!$C:$C,'year stats'!$C$2)))</f>
        <v>0</v>
      </c>
      <c r="H4">
        <f>IF($C$2="All",COUNTIFS(user_list!$I:$I,"&gt;="&amp;'year stats'!$C$1,user_list!$I:$I,"&lt;="&amp;'year stats'!$D$1,user_list!$J:$J,H$2,user_list!$H:$H,$E4),IF($C$2="NOT MUSIC",COUNTIFS(user_list!$I:$I,"&gt;="&amp;'year stats'!$C$1,user_list!$I:$I,"&lt;="&amp;'year stats'!$D$1,user_list!$J:$J,H$2,user_list!$H:$H,$E4,user_list!$C:$C,"&lt;&gt;"&amp;"music"),COUNTIFS(user_list!$I:$I,"&gt;="&amp;'year stats'!$C$1,user_list!$I:$I,"&lt;="&amp;'year stats'!$D$1,user_list!$J:$J,H$2,user_list!$H:$H,$E4,user_list!$C:$C,'year stats'!$C$2)))</f>
        <v>0</v>
      </c>
      <c r="I4">
        <f>IF($C$2="All",COUNTIFS(user_list!$I:$I,"&gt;="&amp;'year stats'!$C$1,user_list!$I:$I,"&lt;="&amp;'year stats'!$D$1,user_list!$J:$J,I$2,user_list!$H:$H,$E4),IF($C$2="NOT MUSIC",COUNTIFS(user_list!$I:$I,"&gt;="&amp;'year stats'!$C$1,user_list!$I:$I,"&lt;="&amp;'year stats'!$D$1,user_list!$J:$J,I$2,user_list!$H:$H,$E4,user_list!$C:$C,"&lt;&gt;"&amp;"music"),COUNTIFS(user_list!$I:$I,"&gt;="&amp;'year stats'!$C$1,user_list!$I:$I,"&lt;="&amp;'year stats'!$D$1,user_list!$J:$J,I$2,user_list!$H:$H,$E4,user_list!$C:$C,'year stats'!$C$2)))</f>
        <v>0</v>
      </c>
      <c r="J4">
        <f t="shared" ref="J4:J13" si="3">SUM(F4:I4)</f>
        <v>0</v>
      </c>
      <c r="L4">
        <f>IF($C$2="ALL",SUMPRODUCT((ROUND(tb_list[Mean Score],0)=E4)*1,(tb_list[Year]&gt;=$C$1)*1,(tb_list[Year]&lt;=$D$1)*1),IF($C$2 ="NOT MUSIC",SUMPRODUCT((ROUND(tb_list[Mean Score],0)=E4)*1,(tb_list[Year]&gt;=$C$1)*1,(tb_list[Year]&lt;=$D$1)*1,(tb_list[Type]&lt;&gt;"MUSIC")*1),SUMPRODUCT((ROUND(tb_list[Mean Score],0)=E4)*1,(tb_list[Year]&gt;=$C$1)*1,(tb_list[Year]&lt;=$D$1)*1,(tb_list[Type]=$C$2)*1)))</f>
        <v>0</v>
      </c>
      <c r="M4">
        <f t="shared" si="0"/>
        <v>0</v>
      </c>
      <c r="N4">
        <f t="shared" si="1"/>
        <v>0</v>
      </c>
      <c r="O4">
        <f t="shared" si="2"/>
        <v>0</v>
      </c>
    </row>
    <row r="5" spans="1:15" x14ac:dyDescent="0.3">
      <c r="A5" t="s">
        <v>652</v>
      </c>
      <c r="B5" t="s">
        <v>728</v>
      </c>
      <c r="C5" s="48">
        <f>SUMIFS(tb_list[Show Duration (hours)],tb_list[Year],"&gt;="&amp;$C$1,tb_list[Year],"&lt;="&amp;$D$1,tb_list[Type],IF('year stats'!$C$2="NOT MUSIC","&lt;&gt;"&amp;"MUSIC",IF('year stats'!$C$2="ALL","&lt;&gt;"&amp;"ALL",'year stats'!$C$2)))</f>
        <v>86.257499999999993</v>
      </c>
      <c r="E5">
        <v>2</v>
      </c>
      <c r="F5">
        <f>IF($C$2="All",COUNTIFS(user_list!$I:$I,"&gt;="&amp;'year stats'!$C$1,user_list!$I:$I,"&lt;="&amp;'year stats'!$D$1,user_list!$J:$J,F$2,user_list!$H:$H,$E5),IF($C$2="NOT MUSIC",COUNTIFS(user_list!$I:$I,"&gt;="&amp;'year stats'!$C$1,user_list!$I:$I,"&lt;="&amp;'year stats'!$D$1,user_list!$J:$J,F$2,user_list!$H:$H,$E5,user_list!$C:$C,"&lt;&gt;"&amp;"music"),COUNTIFS(user_list!$I:$I,"&gt;="&amp;'year stats'!$C$1,user_list!$I:$I,"&lt;="&amp;'year stats'!$D$1,user_list!$J:$J,F$2,user_list!$H:$H,$E5,user_list!$C:$C,'year stats'!$C$2)))</f>
        <v>0</v>
      </c>
      <c r="G5">
        <f>IF($C$2="All",COUNTIFS(user_list!$I:$I,"&gt;="&amp;'year stats'!$C$1,user_list!$I:$I,"&lt;="&amp;'year stats'!$D$1,user_list!$J:$J,G$2,user_list!$H:$H,$E5),IF($C$2="NOT MUSIC",COUNTIFS(user_list!$I:$I,"&gt;="&amp;'year stats'!$C$1,user_list!$I:$I,"&lt;="&amp;'year stats'!$D$1,user_list!$J:$J,G$2,user_list!$H:$H,$E5,user_list!$C:$C,"&lt;&gt;"&amp;"music"),COUNTIFS(user_list!$I:$I,"&gt;="&amp;'year stats'!$C$1,user_list!$I:$I,"&lt;="&amp;'year stats'!$D$1,user_list!$J:$J,G$2,user_list!$H:$H,$E5,user_list!$C:$C,'year stats'!$C$2)))</f>
        <v>0</v>
      </c>
      <c r="H5">
        <f>IF($C$2="All",COUNTIFS(user_list!$I:$I,"&gt;="&amp;'year stats'!$C$1,user_list!$I:$I,"&lt;="&amp;'year stats'!$D$1,user_list!$J:$J,H$2,user_list!$H:$H,$E5),IF($C$2="NOT MUSIC",COUNTIFS(user_list!$I:$I,"&gt;="&amp;'year stats'!$C$1,user_list!$I:$I,"&lt;="&amp;'year stats'!$D$1,user_list!$J:$J,H$2,user_list!$H:$H,$E5,user_list!$C:$C,"&lt;&gt;"&amp;"music"),COUNTIFS(user_list!$I:$I,"&gt;="&amp;'year stats'!$C$1,user_list!$I:$I,"&lt;="&amp;'year stats'!$D$1,user_list!$J:$J,H$2,user_list!$H:$H,$E5,user_list!$C:$C,'year stats'!$C$2)))</f>
        <v>0</v>
      </c>
      <c r="I5">
        <f>IF($C$2="All",COUNTIFS(user_list!$I:$I,"&gt;="&amp;'year stats'!$C$1,user_list!$I:$I,"&lt;="&amp;'year stats'!$D$1,user_list!$J:$J,I$2,user_list!$H:$H,$E5),IF($C$2="NOT MUSIC",COUNTIFS(user_list!$I:$I,"&gt;="&amp;'year stats'!$C$1,user_list!$I:$I,"&lt;="&amp;'year stats'!$D$1,user_list!$J:$J,I$2,user_list!$H:$H,$E5,user_list!$C:$C,"&lt;&gt;"&amp;"music"),COUNTIFS(user_list!$I:$I,"&gt;="&amp;'year stats'!$C$1,user_list!$I:$I,"&lt;="&amp;'year stats'!$D$1,user_list!$J:$J,I$2,user_list!$H:$H,$E5,user_list!$C:$C,'year stats'!$C$2)))</f>
        <v>0</v>
      </c>
      <c r="J5">
        <f t="shared" si="3"/>
        <v>0</v>
      </c>
      <c r="L5">
        <f>IF($C$2="ALL",SUMPRODUCT((ROUND(tb_list[Mean Score],0)=E5)*1,(tb_list[Year]&gt;=$C$1)*1,(tb_list[Year]&lt;=$D$1)*1),IF($C$2 ="NOT MUSIC",SUMPRODUCT((ROUND(tb_list[Mean Score],0)=E5)*1,(tb_list[Year]&gt;=$C$1)*1,(tb_list[Year]&lt;=$D$1)*1,(tb_list[Type]&lt;&gt;"MUSIC")*1),SUMPRODUCT((ROUND(tb_list[Mean Score],0)=E5)*1,(tb_list[Year]&gt;=$C$1)*1,(tb_list[Year]&lt;=$D$1)*1,(tb_list[Type]=$C$2)*1)))</f>
        <v>0</v>
      </c>
      <c r="M5">
        <f>IF(J5&lt;L5,J5,L5)</f>
        <v>0</v>
      </c>
      <c r="N5">
        <f t="shared" si="1"/>
        <v>0</v>
      </c>
      <c r="O5">
        <f t="shared" si="2"/>
        <v>0</v>
      </c>
    </row>
    <row r="6" spans="1:15" x14ac:dyDescent="0.3">
      <c r="A6" t="s">
        <v>649</v>
      </c>
      <c r="B6" t="s">
        <v>729</v>
      </c>
      <c r="C6" s="26">
        <f>SUMIFS(tb_days[Hours],tb_days[Year],"&gt;="&amp;$C$1,tb_days[Year],"&lt;="&amp;$D$1)</f>
        <v>2828.2275912702189</v>
      </c>
      <c r="E6">
        <v>3</v>
      </c>
      <c r="F6">
        <f>IF($C$2="All",COUNTIFS(user_list!$I:$I,"&gt;="&amp;'year stats'!$C$1,user_list!$I:$I,"&lt;="&amp;'year stats'!$D$1,user_list!$J:$J,F$2,user_list!$H:$H,$E6),IF($C$2="NOT MUSIC",COUNTIFS(user_list!$I:$I,"&gt;="&amp;'year stats'!$C$1,user_list!$I:$I,"&lt;="&amp;'year stats'!$D$1,user_list!$J:$J,F$2,user_list!$H:$H,$E6,user_list!$C:$C,"&lt;&gt;"&amp;"music"),COUNTIFS(user_list!$I:$I,"&gt;="&amp;'year stats'!$C$1,user_list!$I:$I,"&lt;="&amp;'year stats'!$D$1,user_list!$J:$J,F$2,user_list!$H:$H,$E6,user_list!$C:$C,'year stats'!$C$2)))</f>
        <v>1</v>
      </c>
      <c r="G6">
        <f>IF($C$2="All",COUNTIFS(user_list!$I:$I,"&gt;="&amp;'year stats'!$C$1,user_list!$I:$I,"&lt;="&amp;'year stats'!$D$1,user_list!$J:$J,G$2,user_list!$H:$H,$E6),IF($C$2="NOT MUSIC",COUNTIFS(user_list!$I:$I,"&gt;="&amp;'year stats'!$C$1,user_list!$I:$I,"&lt;="&amp;'year stats'!$D$1,user_list!$J:$J,G$2,user_list!$H:$H,$E6,user_list!$C:$C,"&lt;&gt;"&amp;"music"),COUNTIFS(user_list!$I:$I,"&gt;="&amp;'year stats'!$C$1,user_list!$I:$I,"&lt;="&amp;'year stats'!$D$1,user_list!$J:$J,G$2,user_list!$H:$H,$E6,user_list!$C:$C,'year stats'!$C$2)))</f>
        <v>1</v>
      </c>
      <c r="H6">
        <f>IF($C$2="All",COUNTIFS(user_list!$I:$I,"&gt;="&amp;'year stats'!$C$1,user_list!$I:$I,"&lt;="&amp;'year stats'!$D$1,user_list!$J:$J,H$2,user_list!$H:$H,$E6),IF($C$2="NOT MUSIC",COUNTIFS(user_list!$I:$I,"&gt;="&amp;'year stats'!$C$1,user_list!$I:$I,"&lt;="&amp;'year stats'!$D$1,user_list!$J:$J,H$2,user_list!$H:$H,$E6,user_list!$C:$C,"&lt;&gt;"&amp;"music"),COUNTIFS(user_list!$I:$I,"&gt;="&amp;'year stats'!$C$1,user_list!$I:$I,"&lt;="&amp;'year stats'!$D$1,user_list!$J:$J,H$2,user_list!$H:$H,$E6,user_list!$C:$C,'year stats'!$C$2)))</f>
        <v>1</v>
      </c>
      <c r="I6">
        <f>IF($C$2="All",COUNTIFS(user_list!$I:$I,"&gt;="&amp;'year stats'!$C$1,user_list!$I:$I,"&lt;="&amp;'year stats'!$D$1,user_list!$J:$J,I$2,user_list!$H:$H,$E6),IF($C$2="NOT MUSIC",COUNTIFS(user_list!$I:$I,"&gt;="&amp;'year stats'!$C$1,user_list!$I:$I,"&lt;="&amp;'year stats'!$D$1,user_list!$J:$J,I$2,user_list!$H:$H,$E6,user_list!$C:$C,"&lt;&gt;"&amp;"music"),COUNTIFS(user_list!$I:$I,"&gt;="&amp;'year stats'!$C$1,user_list!$I:$I,"&lt;="&amp;'year stats'!$D$1,user_list!$J:$J,I$2,user_list!$H:$H,$E6,user_list!$C:$C,'year stats'!$C$2)))</f>
        <v>1</v>
      </c>
      <c r="J6">
        <f t="shared" si="3"/>
        <v>4</v>
      </c>
      <c r="L6">
        <f>IF($C$2="ALL",SUMPRODUCT((ROUND(tb_list[Mean Score],0)=E6)*1,(tb_list[Year]&gt;=$C$1)*1,(tb_list[Year]&lt;=$D$1)*1),IF($C$2 ="NOT MUSIC",SUMPRODUCT((ROUND(tb_list[Mean Score],0)=E6)*1,(tb_list[Year]&gt;=$C$1)*1,(tb_list[Year]&lt;=$D$1)*1,(tb_list[Type]&lt;&gt;"MUSIC")*1),SUMPRODUCT((ROUND(tb_list[Mean Score],0)=E6)*1,(tb_list[Year]&gt;=$C$1)*1,(tb_list[Year]&lt;=$D$1)*1,(tb_list[Type]=$C$2)*1)))</f>
        <v>0</v>
      </c>
      <c r="M6">
        <f t="shared" si="0"/>
        <v>0</v>
      </c>
      <c r="N6">
        <f t="shared" si="1"/>
        <v>0</v>
      </c>
      <c r="O6">
        <f t="shared" si="2"/>
        <v>4</v>
      </c>
    </row>
    <row r="7" spans="1:15" x14ac:dyDescent="0.3">
      <c r="A7" t="s">
        <v>653</v>
      </c>
      <c r="B7" t="s">
        <v>720</v>
      </c>
      <c r="C7">
        <f>C6-C5</f>
        <v>2741.9700912702187</v>
      </c>
      <c r="E7">
        <v>4</v>
      </c>
      <c r="F7">
        <f>IF($C$2="All",COUNTIFS(user_list!$I:$I,"&gt;="&amp;'year stats'!$C$1,user_list!$I:$I,"&lt;="&amp;'year stats'!$D$1,user_list!$J:$J,F$2,user_list!$H:$H,$E7),IF($C$2="NOT MUSIC",COUNTIFS(user_list!$I:$I,"&gt;="&amp;'year stats'!$C$1,user_list!$I:$I,"&lt;="&amp;'year stats'!$D$1,user_list!$J:$J,F$2,user_list!$H:$H,$E7,user_list!$C:$C,"&lt;&gt;"&amp;"music"),COUNTIFS(user_list!$I:$I,"&gt;="&amp;'year stats'!$C$1,user_list!$I:$I,"&lt;="&amp;'year stats'!$D$1,user_list!$J:$J,F$2,user_list!$H:$H,$E7,user_list!$C:$C,'year stats'!$C$2)))</f>
        <v>2</v>
      </c>
      <c r="G7">
        <f>IF($C$2="All",COUNTIFS(user_list!$I:$I,"&gt;="&amp;'year stats'!$C$1,user_list!$I:$I,"&lt;="&amp;'year stats'!$D$1,user_list!$J:$J,G$2,user_list!$H:$H,$E7),IF($C$2="NOT MUSIC",COUNTIFS(user_list!$I:$I,"&gt;="&amp;'year stats'!$C$1,user_list!$I:$I,"&lt;="&amp;'year stats'!$D$1,user_list!$J:$J,G$2,user_list!$H:$H,$E7,user_list!$C:$C,"&lt;&gt;"&amp;"music"),COUNTIFS(user_list!$I:$I,"&gt;="&amp;'year stats'!$C$1,user_list!$I:$I,"&lt;="&amp;'year stats'!$D$1,user_list!$J:$J,G$2,user_list!$H:$H,$E7,user_list!$C:$C,'year stats'!$C$2)))</f>
        <v>6</v>
      </c>
      <c r="H7">
        <f>IF($C$2="All",COUNTIFS(user_list!$I:$I,"&gt;="&amp;'year stats'!$C$1,user_list!$I:$I,"&lt;="&amp;'year stats'!$D$1,user_list!$J:$J,H$2,user_list!$H:$H,$E7),IF($C$2="NOT MUSIC",COUNTIFS(user_list!$I:$I,"&gt;="&amp;'year stats'!$C$1,user_list!$I:$I,"&lt;="&amp;'year stats'!$D$1,user_list!$J:$J,H$2,user_list!$H:$H,$E7,user_list!$C:$C,"&lt;&gt;"&amp;"music"),COUNTIFS(user_list!$I:$I,"&gt;="&amp;'year stats'!$C$1,user_list!$I:$I,"&lt;="&amp;'year stats'!$D$1,user_list!$J:$J,H$2,user_list!$H:$H,$E7,user_list!$C:$C,'year stats'!$C$2)))</f>
        <v>2</v>
      </c>
      <c r="I7">
        <f>IF($C$2="All",COUNTIFS(user_list!$I:$I,"&gt;="&amp;'year stats'!$C$1,user_list!$I:$I,"&lt;="&amp;'year stats'!$D$1,user_list!$J:$J,I$2,user_list!$H:$H,$E7),IF($C$2="NOT MUSIC",COUNTIFS(user_list!$I:$I,"&gt;="&amp;'year stats'!$C$1,user_list!$I:$I,"&lt;="&amp;'year stats'!$D$1,user_list!$J:$J,I$2,user_list!$H:$H,$E7,user_list!$C:$C,"&lt;&gt;"&amp;"music"),COUNTIFS(user_list!$I:$I,"&gt;="&amp;'year stats'!$C$1,user_list!$I:$I,"&lt;="&amp;'year stats'!$D$1,user_list!$J:$J,I$2,user_list!$H:$H,$E7,user_list!$C:$C,'year stats'!$C$2)))</f>
        <v>1</v>
      </c>
      <c r="J7">
        <f t="shared" si="3"/>
        <v>11</v>
      </c>
      <c r="L7">
        <f>IF($C$2="ALL",SUMPRODUCT((ROUND(tb_list[Mean Score],0)=E7)*1,(tb_list[Year]&gt;=$C$1)*1,(tb_list[Year]&lt;=$D$1)*1),IF($C$2 ="NOT MUSIC",SUMPRODUCT((ROUND(tb_list[Mean Score],0)=E7)*1,(tb_list[Year]&gt;=$C$1)*1,(tb_list[Year]&lt;=$D$1)*1,(tb_list[Type]&lt;&gt;"MUSIC")*1),SUMPRODUCT((ROUND(tb_list[Mean Score],0)=E7)*1,(tb_list[Year]&gt;=$C$1)*1,(tb_list[Year]&lt;=$D$1)*1,(tb_list[Type]=$C$2)*1)))</f>
        <v>0</v>
      </c>
      <c r="M7">
        <f t="shared" si="0"/>
        <v>0</v>
      </c>
      <c r="N7">
        <f t="shared" si="1"/>
        <v>0</v>
      </c>
      <c r="O7">
        <f t="shared" si="2"/>
        <v>11</v>
      </c>
    </row>
    <row r="8" spans="1:15" x14ac:dyDescent="0.3">
      <c r="A8" t="s">
        <v>654</v>
      </c>
      <c r="E8">
        <v>5</v>
      </c>
      <c r="F8">
        <f>IF($C$2="All",COUNTIFS(user_list!$I:$I,"&gt;="&amp;'year stats'!$C$1,user_list!$I:$I,"&lt;="&amp;'year stats'!$D$1,user_list!$J:$J,F$2,user_list!$H:$H,$E8),IF($C$2="NOT MUSIC",COUNTIFS(user_list!$I:$I,"&gt;="&amp;'year stats'!$C$1,user_list!$I:$I,"&lt;="&amp;'year stats'!$D$1,user_list!$J:$J,F$2,user_list!$H:$H,$E8,user_list!$C:$C,"&lt;&gt;"&amp;"music"),COUNTIFS(user_list!$I:$I,"&gt;="&amp;'year stats'!$C$1,user_list!$I:$I,"&lt;="&amp;'year stats'!$D$1,user_list!$J:$J,F$2,user_list!$H:$H,$E8,user_list!$C:$C,'year stats'!$C$2)))</f>
        <v>10</v>
      </c>
      <c r="G8">
        <f>IF($C$2="All",COUNTIFS(user_list!$I:$I,"&gt;="&amp;'year stats'!$C$1,user_list!$I:$I,"&lt;="&amp;'year stats'!$D$1,user_list!$J:$J,G$2,user_list!$H:$H,$E8),IF($C$2="NOT MUSIC",COUNTIFS(user_list!$I:$I,"&gt;="&amp;'year stats'!$C$1,user_list!$I:$I,"&lt;="&amp;'year stats'!$D$1,user_list!$J:$J,G$2,user_list!$H:$H,$E8,user_list!$C:$C,"&lt;&gt;"&amp;"music"),COUNTIFS(user_list!$I:$I,"&gt;="&amp;'year stats'!$C$1,user_list!$I:$I,"&lt;="&amp;'year stats'!$D$1,user_list!$J:$J,G$2,user_list!$H:$H,$E8,user_list!$C:$C,'year stats'!$C$2)))</f>
        <v>6</v>
      </c>
      <c r="H8">
        <f>IF($C$2="All",COUNTIFS(user_list!$I:$I,"&gt;="&amp;'year stats'!$C$1,user_list!$I:$I,"&lt;="&amp;'year stats'!$D$1,user_list!$J:$J,H$2,user_list!$H:$H,$E8),IF($C$2="NOT MUSIC",COUNTIFS(user_list!$I:$I,"&gt;="&amp;'year stats'!$C$1,user_list!$I:$I,"&lt;="&amp;'year stats'!$D$1,user_list!$J:$J,H$2,user_list!$H:$H,$E8,user_list!$C:$C,"&lt;&gt;"&amp;"music"),COUNTIFS(user_list!$I:$I,"&gt;="&amp;'year stats'!$C$1,user_list!$I:$I,"&lt;="&amp;'year stats'!$D$1,user_list!$J:$J,H$2,user_list!$H:$H,$E8,user_list!$C:$C,'year stats'!$C$2)))</f>
        <v>5</v>
      </c>
      <c r="I8">
        <f>IF($C$2="All",COUNTIFS(user_list!$I:$I,"&gt;="&amp;'year stats'!$C$1,user_list!$I:$I,"&lt;="&amp;'year stats'!$D$1,user_list!$J:$J,I$2,user_list!$H:$H,$E8),IF($C$2="NOT MUSIC",COUNTIFS(user_list!$I:$I,"&gt;="&amp;'year stats'!$C$1,user_list!$I:$I,"&lt;="&amp;'year stats'!$D$1,user_list!$J:$J,I$2,user_list!$H:$H,$E8,user_list!$C:$C,"&lt;&gt;"&amp;"music"),COUNTIFS(user_list!$I:$I,"&gt;="&amp;'year stats'!$C$1,user_list!$I:$I,"&lt;="&amp;'year stats'!$D$1,user_list!$J:$J,I$2,user_list!$H:$H,$E8,user_list!$C:$C,'year stats'!$C$2)))</f>
        <v>5</v>
      </c>
      <c r="J8">
        <f t="shared" si="3"/>
        <v>26</v>
      </c>
      <c r="L8">
        <f>IF($C$2="ALL",SUMPRODUCT((ROUND(tb_list[Mean Score],0)=E8)*1,(tb_list[Year]&gt;=$C$1)*1,(tb_list[Year]&lt;=$D$1)*1),IF($C$2 ="NOT MUSIC",SUMPRODUCT((ROUND(tb_list[Mean Score],0)=E8)*1,(tb_list[Year]&gt;=$C$1)*1,(tb_list[Year]&lt;=$D$1)*1,(tb_list[Type]&lt;&gt;"MUSIC")*1),SUMPRODUCT((ROUND(tb_list[Mean Score],0)=E8)*1,(tb_list[Year]&gt;=$C$1)*1,(tb_list[Year]&lt;=$D$1)*1,(tb_list[Type]=$C$2)*1)))</f>
        <v>6</v>
      </c>
      <c r="M8">
        <f>IF(J8&lt;L8,J8,L8)</f>
        <v>6</v>
      </c>
      <c r="N8">
        <f t="shared" si="1"/>
        <v>0</v>
      </c>
      <c r="O8">
        <f t="shared" si="2"/>
        <v>20</v>
      </c>
    </row>
    <row r="9" spans="1:15" x14ac:dyDescent="0.3">
      <c r="A9" t="s">
        <v>655</v>
      </c>
      <c r="E9">
        <v>6</v>
      </c>
      <c r="F9">
        <f>IF($C$2="All",COUNTIFS(user_list!$I:$I,"&gt;="&amp;'year stats'!$C$1,user_list!$I:$I,"&lt;="&amp;'year stats'!$D$1,user_list!$J:$J,F$2,user_list!$H:$H,$E9),IF($C$2="NOT MUSIC",COUNTIFS(user_list!$I:$I,"&gt;="&amp;'year stats'!$C$1,user_list!$I:$I,"&lt;="&amp;'year stats'!$D$1,user_list!$J:$J,F$2,user_list!$H:$H,$E9,user_list!$C:$C,"&lt;&gt;"&amp;"music"),COUNTIFS(user_list!$I:$I,"&gt;="&amp;'year stats'!$C$1,user_list!$I:$I,"&lt;="&amp;'year stats'!$D$1,user_list!$J:$J,F$2,user_list!$H:$H,$E9,user_list!$C:$C,'year stats'!$C$2)))</f>
        <v>7</v>
      </c>
      <c r="G9">
        <f>IF($C$2="All",COUNTIFS(user_list!$I:$I,"&gt;="&amp;'year stats'!$C$1,user_list!$I:$I,"&lt;="&amp;'year stats'!$D$1,user_list!$J:$J,G$2,user_list!$H:$H,$E9),IF($C$2="NOT MUSIC",COUNTIFS(user_list!$I:$I,"&gt;="&amp;'year stats'!$C$1,user_list!$I:$I,"&lt;="&amp;'year stats'!$D$1,user_list!$J:$J,G$2,user_list!$H:$H,$E9,user_list!$C:$C,"&lt;&gt;"&amp;"music"),COUNTIFS(user_list!$I:$I,"&gt;="&amp;'year stats'!$C$1,user_list!$I:$I,"&lt;="&amp;'year stats'!$D$1,user_list!$J:$J,G$2,user_list!$H:$H,$E9,user_list!$C:$C,'year stats'!$C$2)))</f>
        <v>3</v>
      </c>
      <c r="H9">
        <f>IF($C$2="All",COUNTIFS(user_list!$I:$I,"&gt;="&amp;'year stats'!$C$1,user_list!$I:$I,"&lt;="&amp;'year stats'!$D$1,user_list!$J:$J,H$2,user_list!$H:$H,$E9),IF($C$2="NOT MUSIC",COUNTIFS(user_list!$I:$I,"&gt;="&amp;'year stats'!$C$1,user_list!$I:$I,"&lt;="&amp;'year stats'!$D$1,user_list!$J:$J,H$2,user_list!$H:$H,$E9,user_list!$C:$C,"&lt;&gt;"&amp;"music"),COUNTIFS(user_list!$I:$I,"&gt;="&amp;'year stats'!$C$1,user_list!$I:$I,"&lt;="&amp;'year stats'!$D$1,user_list!$J:$J,H$2,user_list!$H:$H,$E9,user_list!$C:$C,'year stats'!$C$2)))</f>
        <v>3</v>
      </c>
      <c r="I9">
        <f>IF($C$2="All",COUNTIFS(user_list!$I:$I,"&gt;="&amp;'year stats'!$C$1,user_list!$I:$I,"&lt;="&amp;'year stats'!$D$1,user_list!$J:$J,I$2,user_list!$H:$H,$E9),IF($C$2="NOT MUSIC",COUNTIFS(user_list!$I:$I,"&gt;="&amp;'year stats'!$C$1,user_list!$I:$I,"&lt;="&amp;'year stats'!$D$1,user_list!$J:$J,I$2,user_list!$H:$H,$E9,user_list!$C:$C,"&lt;&gt;"&amp;"music"),COUNTIFS(user_list!$I:$I,"&gt;="&amp;'year stats'!$C$1,user_list!$I:$I,"&lt;="&amp;'year stats'!$D$1,user_list!$J:$J,I$2,user_list!$H:$H,$E9,user_list!$C:$C,'year stats'!$C$2)))</f>
        <v>8</v>
      </c>
      <c r="J9">
        <f t="shared" si="3"/>
        <v>21</v>
      </c>
      <c r="L9">
        <f>IF($C$2="ALL",SUMPRODUCT((ROUND(tb_list[Mean Score],0)=E9)*1,(tb_list[Year]&gt;=$C$1)*1,(tb_list[Year]&lt;=$D$1)*1),IF($C$2 ="NOT MUSIC",SUMPRODUCT((ROUND(tb_list[Mean Score],0)=E9)*1,(tb_list[Year]&gt;=$C$1)*1,(tb_list[Year]&lt;=$D$1)*1,(tb_list[Type]&lt;&gt;"MUSIC")*1),SUMPRODUCT((ROUND(tb_list[Mean Score],0)=E9)*1,(tb_list[Year]&gt;=$C$1)*1,(tb_list[Year]&lt;=$D$1)*1,(tb_list[Type]=$C$2)*1)))</f>
        <v>38</v>
      </c>
      <c r="M9">
        <f t="shared" si="0"/>
        <v>21</v>
      </c>
      <c r="N9">
        <f t="shared" si="1"/>
        <v>17</v>
      </c>
      <c r="O9">
        <f t="shared" si="2"/>
        <v>0</v>
      </c>
    </row>
    <row r="10" spans="1:15" x14ac:dyDescent="0.3">
      <c r="A10" t="s">
        <v>644</v>
      </c>
      <c r="E10">
        <v>7</v>
      </c>
      <c r="F10">
        <f>IF($C$2="All",COUNTIFS(user_list!$I:$I,"&gt;="&amp;'year stats'!$C$1,user_list!$I:$I,"&lt;="&amp;'year stats'!$D$1,user_list!$J:$J,F$2,user_list!$H:$H,$E10),IF($C$2="NOT MUSIC",COUNTIFS(user_list!$I:$I,"&gt;="&amp;'year stats'!$C$1,user_list!$I:$I,"&lt;="&amp;'year stats'!$D$1,user_list!$J:$J,F$2,user_list!$H:$H,$E10,user_list!$C:$C,"&lt;&gt;"&amp;"music"),COUNTIFS(user_list!$I:$I,"&gt;="&amp;'year stats'!$C$1,user_list!$I:$I,"&lt;="&amp;'year stats'!$D$1,user_list!$J:$J,F$2,user_list!$H:$H,$E10,user_list!$C:$C,'year stats'!$C$2)))</f>
        <v>3</v>
      </c>
      <c r="G10">
        <f>IF($C$2="All",COUNTIFS(user_list!$I:$I,"&gt;="&amp;'year stats'!$C$1,user_list!$I:$I,"&lt;="&amp;'year stats'!$D$1,user_list!$J:$J,G$2,user_list!$H:$H,$E10),IF($C$2="NOT MUSIC",COUNTIFS(user_list!$I:$I,"&gt;="&amp;'year stats'!$C$1,user_list!$I:$I,"&lt;="&amp;'year stats'!$D$1,user_list!$J:$J,G$2,user_list!$H:$H,$E10,user_list!$C:$C,"&lt;&gt;"&amp;"music"),COUNTIFS(user_list!$I:$I,"&gt;="&amp;'year stats'!$C$1,user_list!$I:$I,"&lt;="&amp;'year stats'!$D$1,user_list!$J:$J,G$2,user_list!$H:$H,$E10,user_list!$C:$C,'year stats'!$C$2)))</f>
        <v>3</v>
      </c>
      <c r="H10">
        <f>IF($C$2="All",COUNTIFS(user_list!$I:$I,"&gt;="&amp;'year stats'!$C$1,user_list!$I:$I,"&lt;="&amp;'year stats'!$D$1,user_list!$J:$J,H$2,user_list!$H:$H,$E10),IF($C$2="NOT MUSIC",COUNTIFS(user_list!$I:$I,"&gt;="&amp;'year stats'!$C$1,user_list!$I:$I,"&lt;="&amp;'year stats'!$D$1,user_list!$J:$J,H$2,user_list!$H:$H,$E10,user_list!$C:$C,"&lt;&gt;"&amp;"music"),COUNTIFS(user_list!$I:$I,"&gt;="&amp;'year stats'!$C$1,user_list!$I:$I,"&lt;="&amp;'year stats'!$D$1,user_list!$J:$J,H$2,user_list!$H:$H,$E10,user_list!$C:$C,'year stats'!$C$2)))</f>
        <v>1</v>
      </c>
      <c r="I10">
        <f>IF($C$2="All",COUNTIFS(user_list!$I:$I,"&gt;="&amp;'year stats'!$C$1,user_list!$I:$I,"&lt;="&amp;'year stats'!$D$1,user_list!$J:$J,I$2,user_list!$H:$H,$E10),IF($C$2="NOT MUSIC",COUNTIFS(user_list!$I:$I,"&gt;="&amp;'year stats'!$C$1,user_list!$I:$I,"&lt;="&amp;'year stats'!$D$1,user_list!$J:$J,I$2,user_list!$H:$H,$E10,user_list!$C:$C,"&lt;&gt;"&amp;"music"),COUNTIFS(user_list!$I:$I,"&gt;="&amp;'year stats'!$C$1,user_list!$I:$I,"&lt;="&amp;'year stats'!$D$1,user_list!$J:$J,I$2,user_list!$H:$H,$E10,user_list!$C:$C,'year stats'!$C$2)))</f>
        <v>2</v>
      </c>
      <c r="J10">
        <f t="shared" si="3"/>
        <v>9</v>
      </c>
      <c r="L10">
        <f>IF($C$2="ALL",SUMPRODUCT((ROUND(tb_list[Mean Score],0)=E10)*1,(tb_list[Year]&gt;=$C$1)*1,(tb_list[Year]&lt;=$D$1)*1),IF($C$2 ="NOT MUSIC",SUMPRODUCT((ROUND(tb_list[Mean Score],0)=E10)*1,(tb_list[Year]&gt;=$C$1)*1,(tb_list[Year]&lt;=$D$1)*1,(tb_list[Type]&lt;&gt;"MUSIC")*1),SUMPRODUCT((ROUND(tb_list[Mean Score],0)=E10)*1,(tb_list[Year]&gt;=$C$1)*1,(tb_list[Year]&lt;=$D$1)*1,(tb_list[Type]=$C$2)*1)))</f>
        <v>27</v>
      </c>
      <c r="M10">
        <f t="shared" si="0"/>
        <v>9</v>
      </c>
      <c r="N10">
        <f t="shared" si="1"/>
        <v>18</v>
      </c>
      <c r="O10">
        <f t="shared" si="2"/>
        <v>0</v>
      </c>
    </row>
    <row r="11" spans="1:15" x14ac:dyDescent="0.3">
      <c r="E11">
        <v>8</v>
      </c>
      <c r="F11">
        <f>IF($C$2="All",COUNTIFS(user_list!$I:$I,"&gt;="&amp;'year stats'!$C$1,user_list!$I:$I,"&lt;="&amp;'year stats'!$D$1,user_list!$J:$J,F$2,user_list!$H:$H,$E11),IF($C$2="NOT MUSIC",COUNTIFS(user_list!$I:$I,"&gt;="&amp;'year stats'!$C$1,user_list!$I:$I,"&lt;="&amp;'year stats'!$D$1,user_list!$J:$J,F$2,user_list!$H:$H,$E11,user_list!$C:$C,"&lt;&gt;"&amp;"music"),COUNTIFS(user_list!$I:$I,"&gt;="&amp;'year stats'!$C$1,user_list!$I:$I,"&lt;="&amp;'year stats'!$D$1,user_list!$J:$J,F$2,user_list!$H:$H,$E11,user_list!$C:$C,'year stats'!$C$2)))</f>
        <v>1</v>
      </c>
      <c r="G11">
        <f>IF($C$2="All",COUNTIFS(user_list!$I:$I,"&gt;="&amp;'year stats'!$C$1,user_list!$I:$I,"&lt;="&amp;'year stats'!$D$1,user_list!$J:$J,G$2,user_list!$H:$H,$E11),IF($C$2="NOT MUSIC",COUNTIFS(user_list!$I:$I,"&gt;="&amp;'year stats'!$C$1,user_list!$I:$I,"&lt;="&amp;'year stats'!$D$1,user_list!$J:$J,G$2,user_list!$H:$H,$E11,user_list!$C:$C,"&lt;&gt;"&amp;"music"),COUNTIFS(user_list!$I:$I,"&gt;="&amp;'year stats'!$C$1,user_list!$I:$I,"&lt;="&amp;'year stats'!$D$1,user_list!$J:$J,G$2,user_list!$H:$H,$E11,user_list!$C:$C,'year stats'!$C$2)))</f>
        <v>3</v>
      </c>
      <c r="H11">
        <f>IF($C$2="All",COUNTIFS(user_list!$I:$I,"&gt;="&amp;'year stats'!$C$1,user_list!$I:$I,"&lt;="&amp;'year stats'!$D$1,user_list!$J:$J,H$2,user_list!$H:$H,$E11),IF($C$2="NOT MUSIC",COUNTIFS(user_list!$I:$I,"&gt;="&amp;'year stats'!$C$1,user_list!$I:$I,"&lt;="&amp;'year stats'!$D$1,user_list!$J:$J,H$2,user_list!$H:$H,$E11,user_list!$C:$C,"&lt;&gt;"&amp;"music"),COUNTIFS(user_list!$I:$I,"&gt;="&amp;'year stats'!$C$1,user_list!$I:$I,"&lt;="&amp;'year stats'!$D$1,user_list!$J:$J,H$2,user_list!$H:$H,$E11,user_list!$C:$C,'year stats'!$C$2)))</f>
        <v>0</v>
      </c>
      <c r="I11">
        <f>IF($C$2="All",COUNTIFS(user_list!$I:$I,"&gt;="&amp;'year stats'!$C$1,user_list!$I:$I,"&lt;="&amp;'year stats'!$D$1,user_list!$J:$J,I$2,user_list!$H:$H,$E11),IF($C$2="NOT MUSIC",COUNTIFS(user_list!$I:$I,"&gt;="&amp;'year stats'!$C$1,user_list!$I:$I,"&lt;="&amp;'year stats'!$D$1,user_list!$J:$J,I$2,user_list!$H:$H,$E11,user_list!$C:$C,"&lt;&gt;"&amp;"music"),COUNTIFS(user_list!$I:$I,"&gt;="&amp;'year stats'!$C$1,user_list!$I:$I,"&lt;="&amp;'year stats'!$D$1,user_list!$J:$J,I$2,user_list!$H:$H,$E11,user_list!$C:$C,'year stats'!$C$2)))</f>
        <v>2</v>
      </c>
      <c r="J11">
        <f t="shared" si="3"/>
        <v>6</v>
      </c>
      <c r="L11">
        <f>IF($C$2="ALL",SUMPRODUCT((ROUND(tb_list[Mean Score],0)=E11)*1,(tb_list[Year]&gt;=$C$1)*1,(tb_list[Year]&lt;=$D$1)*1),IF($C$2 ="NOT MUSIC",SUMPRODUCT((ROUND(tb_list[Mean Score],0)=E11)*1,(tb_list[Year]&gt;=$C$1)*1,(tb_list[Year]&lt;=$D$1)*1,(tb_list[Type]&lt;&gt;"MUSIC")*1),SUMPRODUCT((ROUND(tb_list[Mean Score],0)=E11)*1,(tb_list[Year]&gt;=$C$1)*1,(tb_list[Year]&lt;=$D$1)*1,(tb_list[Type]=$C$2)*1)))</f>
        <v>6</v>
      </c>
      <c r="M11">
        <f>IF(J11&lt;L11,J11,L11)</f>
        <v>6</v>
      </c>
      <c r="N11">
        <f t="shared" si="1"/>
        <v>0</v>
      </c>
      <c r="O11">
        <f t="shared" si="2"/>
        <v>0</v>
      </c>
    </row>
    <row r="12" spans="1:15" x14ac:dyDescent="0.3">
      <c r="E12">
        <v>9</v>
      </c>
      <c r="F12">
        <f>IF($C$2="All",COUNTIFS(user_list!$I:$I,"&gt;="&amp;'year stats'!$C$1,user_list!$I:$I,"&lt;="&amp;'year stats'!$D$1,user_list!$J:$J,F$2,user_list!$H:$H,$E12),IF($C$2="NOT MUSIC",COUNTIFS(user_list!$I:$I,"&gt;="&amp;'year stats'!$C$1,user_list!$I:$I,"&lt;="&amp;'year stats'!$D$1,user_list!$J:$J,F$2,user_list!$H:$H,$E12,user_list!$C:$C,"&lt;&gt;"&amp;"music"),COUNTIFS(user_list!$I:$I,"&gt;="&amp;'year stats'!$C$1,user_list!$I:$I,"&lt;="&amp;'year stats'!$D$1,user_list!$J:$J,F$2,user_list!$H:$H,$E12,user_list!$C:$C,'year stats'!$C$2)))</f>
        <v>0</v>
      </c>
      <c r="G12">
        <f>IF($C$2="All",COUNTIFS(user_list!$I:$I,"&gt;="&amp;'year stats'!$C$1,user_list!$I:$I,"&lt;="&amp;'year stats'!$D$1,user_list!$J:$J,G$2,user_list!$H:$H,$E12),IF($C$2="NOT MUSIC",COUNTIFS(user_list!$I:$I,"&gt;="&amp;'year stats'!$C$1,user_list!$I:$I,"&lt;="&amp;'year stats'!$D$1,user_list!$J:$J,G$2,user_list!$H:$H,$E12,user_list!$C:$C,"&lt;&gt;"&amp;"music"),COUNTIFS(user_list!$I:$I,"&gt;="&amp;'year stats'!$C$1,user_list!$I:$I,"&lt;="&amp;'year stats'!$D$1,user_list!$J:$J,G$2,user_list!$H:$H,$E12,user_list!$C:$C,'year stats'!$C$2)))</f>
        <v>0</v>
      </c>
      <c r="H12">
        <f>IF($C$2="All",COUNTIFS(user_list!$I:$I,"&gt;="&amp;'year stats'!$C$1,user_list!$I:$I,"&lt;="&amp;'year stats'!$D$1,user_list!$J:$J,H$2,user_list!$H:$H,$E12),IF($C$2="NOT MUSIC",COUNTIFS(user_list!$I:$I,"&gt;="&amp;'year stats'!$C$1,user_list!$I:$I,"&lt;="&amp;'year stats'!$D$1,user_list!$J:$J,H$2,user_list!$H:$H,$E12,user_list!$C:$C,"&lt;&gt;"&amp;"music"),COUNTIFS(user_list!$I:$I,"&gt;="&amp;'year stats'!$C$1,user_list!$I:$I,"&lt;="&amp;'year stats'!$D$1,user_list!$J:$J,H$2,user_list!$H:$H,$E12,user_list!$C:$C,'year stats'!$C$2)))</f>
        <v>0</v>
      </c>
      <c r="I12">
        <f>IF($C$2="All",COUNTIFS(user_list!$I:$I,"&gt;="&amp;'year stats'!$C$1,user_list!$I:$I,"&lt;="&amp;'year stats'!$D$1,user_list!$J:$J,I$2,user_list!$H:$H,$E12),IF($C$2="NOT MUSIC",COUNTIFS(user_list!$I:$I,"&gt;="&amp;'year stats'!$C$1,user_list!$I:$I,"&lt;="&amp;'year stats'!$D$1,user_list!$J:$J,I$2,user_list!$H:$H,$E12,user_list!$C:$C,"&lt;&gt;"&amp;"music"),COUNTIFS(user_list!$I:$I,"&gt;="&amp;'year stats'!$C$1,user_list!$I:$I,"&lt;="&amp;'year stats'!$D$1,user_list!$J:$J,I$2,user_list!$H:$H,$E12,user_list!$C:$C,'year stats'!$C$2)))</f>
        <v>1</v>
      </c>
      <c r="J12">
        <f t="shared" si="3"/>
        <v>1</v>
      </c>
      <c r="L12">
        <f>IF($C$2="ALL",SUMPRODUCT((ROUND(tb_list[Mean Score],0)=E12)*1,(tb_list[Year]&gt;=$C$1)*1,(tb_list[Year]&lt;=$D$1)*1),IF($C$2 ="NOT MUSIC",SUMPRODUCT((ROUND(tb_list[Mean Score],0)=E12)*1,(tb_list[Year]&gt;=$C$1)*1,(tb_list[Year]&lt;=$D$1)*1,(tb_list[Type]&lt;&gt;"MUSIC")*1),SUMPRODUCT((ROUND(tb_list[Mean Score],0)=E12)*1,(tb_list[Year]&gt;=$C$1)*1,(tb_list[Year]&lt;=$D$1)*1,(tb_list[Type]=$C$2)*1)))</f>
        <v>0</v>
      </c>
      <c r="M12">
        <f t="shared" si="0"/>
        <v>0</v>
      </c>
      <c r="N12">
        <f t="shared" si="1"/>
        <v>0</v>
      </c>
      <c r="O12">
        <f t="shared" si="2"/>
        <v>1</v>
      </c>
    </row>
    <row r="13" spans="1:15" x14ac:dyDescent="0.3">
      <c r="E13">
        <v>10</v>
      </c>
      <c r="F13">
        <f>IF($C$2="All",COUNTIFS(user_list!$I:$I,"&gt;="&amp;'year stats'!$C$1,user_list!$I:$I,"&lt;="&amp;'year stats'!$D$1,user_list!$J:$J,F$2,user_list!$H:$H,$E13),IF($C$2="NOT MUSIC",COUNTIFS(user_list!$I:$I,"&gt;="&amp;'year stats'!$C$1,user_list!$I:$I,"&lt;="&amp;'year stats'!$D$1,user_list!$J:$J,F$2,user_list!$H:$H,$E13,user_list!$C:$C,"&lt;&gt;"&amp;"music"),COUNTIFS(user_list!$I:$I,"&gt;="&amp;'year stats'!$C$1,user_list!$I:$I,"&lt;="&amp;'year stats'!$D$1,user_list!$J:$J,F$2,user_list!$H:$H,$E13,user_list!$C:$C,'year stats'!$C$2)))</f>
        <v>0</v>
      </c>
      <c r="G13">
        <f>IF($C$2="All",COUNTIFS(user_list!$I:$I,"&gt;="&amp;'year stats'!$C$1,user_list!$I:$I,"&lt;="&amp;'year stats'!$D$1,user_list!$J:$J,G$2,user_list!$H:$H,$E13),IF($C$2="NOT MUSIC",COUNTIFS(user_list!$I:$I,"&gt;="&amp;'year stats'!$C$1,user_list!$I:$I,"&lt;="&amp;'year stats'!$D$1,user_list!$J:$J,G$2,user_list!$H:$H,$E13,user_list!$C:$C,"&lt;&gt;"&amp;"music"),COUNTIFS(user_list!$I:$I,"&gt;="&amp;'year stats'!$C$1,user_list!$I:$I,"&lt;="&amp;'year stats'!$D$1,user_list!$J:$J,G$2,user_list!$H:$H,$E13,user_list!$C:$C,'year stats'!$C$2)))</f>
        <v>0</v>
      </c>
      <c r="H13">
        <f>IF($C$2="All",COUNTIFS(user_list!$I:$I,"&gt;="&amp;'year stats'!$C$1,user_list!$I:$I,"&lt;="&amp;'year stats'!$D$1,user_list!$J:$J,H$2,user_list!$H:$H,$E13),IF($C$2="NOT MUSIC",COUNTIFS(user_list!$I:$I,"&gt;="&amp;'year stats'!$C$1,user_list!$I:$I,"&lt;="&amp;'year stats'!$D$1,user_list!$J:$J,H$2,user_list!$H:$H,$E13,user_list!$C:$C,"&lt;&gt;"&amp;"music"),COUNTIFS(user_list!$I:$I,"&gt;="&amp;'year stats'!$C$1,user_list!$I:$I,"&lt;="&amp;'year stats'!$D$1,user_list!$J:$J,H$2,user_list!$H:$H,$E13,user_list!$C:$C,'year stats'!$C$2)))</f>
        <v>0</v>
      </c>
      <c r="I13">
        <f>IF($C$2="All",COUNTIFS(user_list!$I:$I,"&gt;="&amp;'year stats'!$C$1,user_list!$I:$I,"&lt;="&amp;'year stats'!$D$1,user_list!$J:$J,I$2,user_list!$H:$H,$E13),IF($C$2="NOT MUSIC",COUNTIFS(user_list!$I:$I,"&gt;="&amp;'year stats'!$C$1,user_list!$I:$I,"&lt;="&amp;'year stats'!$D$1,user_list!$J:$J,I$2,user_list!$H:$H,$E13,user_list!$C:$C,"&lt;&gt;"&amp;"music"),COUNTIFS(user_list!$I:$I,"&gt;="&amp;'year stats'!$C$1,user_list!$I:$I,"&lt;="&amp;'year stats'!$D$1,user_list!$J:$J,I$2,user_list!$H:$H,$E13,user_list!$C:$C,'year stats'!$C$2)))</f>
        <v>0</v>
      </c>
      <c r="J13">
        <f t="shared" si="3"/>
        <v>0</v>
      </c>
      <c r="L13">
        <f>IF($C$2="ALL",SUMPRODUCT((ROUND(tb_list[Mean Score],0)=E13)*1,(tb_list[Year]&gt;=$C$1)*1,(tb_list[Year]&lt;=$D$1)*1),IF($C$2 ="NOT MUSIC",SUMPRODUCT((ROUND(tb_list[Mean Score],0)=E13)*1,(tb_list[Year]&gt;=$C$1)*1,(tb_list[Year]&lt;=$D$1)*1,(tb_list[Type]&lt;&gt;"MUSIC")*1),SUMPRODUCT((ROUND(tb_list[Mean Score],0)=E13)*1,(tb_list[Year]&gt;=$C$1)*1,(tb_list[Year]&lt;=$D$1)*1,(tb_list[Type]=$C$2)*1)))</f>
        <v>0</v>
      </c>
      <c r="M13">
        <f t="shared" si="0"/>
        <v>0</v>
      </c>
      <c r="N13">
        <f t="shared" si="1"/>
        <v>0</v>
      </c>
      <c r="O13">
        <f t="shared" si="2"/>
        <v>0</v>
      </c>
    </row>
    <row r="14" spans="1:15" x14ac:dyDescent="0.3">
      <c r="F14">
        <f>SUM(F3:F13)</f>
        <v>24</v>
      </c>
      <c r="G14">
        <f>SUM(G3:G13)</f>
        <v>22</v>
      </c>
      <c r="H14">
        <f>SUM(H3:H13)</f>
        <v>12</v>
      </c>
      <c r="I14">
        <f>SUM(I3:I13)</f>
        <v>20</v>
      </c>
      <c r="J14">
        <f>SUM(J3:J13)</f>
        <v>78</v>
      </c>
      <c r="L14">
        <f t="shared" ref="L14" si="4">SUM(L3:L13)</f>
        <v>78</v>
      </c>
    </row>
  </sheetData>
  <conditionalFormatting sqref="C7">
    <cfRule type="cellIs" dxfId="4" priority="1" operator="greaterThan">
      <formula>0</formula>
    </cfRule>
    <cfRule type="cellIs" dxfId="3" priority="2" operator="lessThan">
      <formula>0</formula>
    </cfRule>
    <cfRule type="cellIs" dxfId="2" priority="3" operator="greaterThan">
      <formula>0</formula>
    </cfRule>
  </conditionalFormatting>
  <conditionalFormatting sqref="F3:I13">
    <cfRule type="dataBar" priority="5">
      <dataBar>
        <cfvo type="min"/>
        <cfvo type="max"/>
        <color rgb="FF638EC6"/>
      </dataBar>
    </cfRule>
  </conditionalFormatting>
  <conditionalFormatting sqref="J3:J13">
    <cfRule type="dataBar" priority="4">
      <dataBar>
        <cfvo type="min"/>
        <cfvo type="max"/>
        <color rgb="FF63C384"/>
      </dataBar>
    </cfRule>
  </conditionalFormatting>
  <dataValidations disablePrompts="1" count="1">
    <dataValidation type="list" allowBlank="1" showInputMessage="1" showErrorMessage="1" sqref="C2:D2" xr:uid="{00000000-0002-0000-0700-000000000000}">
      <formula1>$A$2:$A$10</formula1>
    </dataValidation>
  </dataValidation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31"/>
  <sheetViews>
    <sheetView workbookViewId="0">
      <selection activeCell="K11" sqref="K11"/>
    </sheetView>
  </sheetViews>
  <sheetFormatPr defaultRowHeight="14.4" x14ac:dyDescent="0.3"/>
  <cols>
    <col min="1" max="1" width="8.88671875" customWidth="1"/>
    <col min="2" max="2" width="10.6640625" bestFit="1" customWidth="1"/>
    <col min="4" max="4" width="9.77734375" customWidth="1"/>
    <col min="5" max="5" width="9.6640625" customWidth="1"/>
    <col min="6" max="6" width="9.21875" customWidth="1"/>
    <col min="7" max="7" width="10.88671875" customWidth="1"/>
    <col min="13" max="13" width="9.77734375" customWidth="1"/>
    <col min="14" max="14" width="9.6640625" customWidth="1"/>
    <col min="15" max="15" width="9.21875" customWidth="1"/>
    <col min="16" max="16" width="10.88671875" customWidth="1"/>
    <col min="19" max="19" width="15.5546875" bestFit="1" customWidth="1"/>
    <col min="21" max="21" width="9.77734375" customWidth="1"/>
    <col min="22" max="22" width="9.6640625" customWidth="1"/>
    <col min="23" max="23" width="9.21875" customWidth="1"/>
    <col min="24" max="24" width="10.88671875" customWidth="1"/>
    <col min="27" max="27" width="8.88671875" customWidth="1"/>
    <col min="28" max="28" width="9.77734375" customWidth="1"/>
    <col min="29" max="29" width="9.6640625" customWidth="1"/>
    <col min="30" max="30" width="9.21875" customWidth="1"/>
    <col min="31" max="31" width="10.88671875" customWidth="1"/>
  </cols>
  <sheetData>
    <row r="1" spans="1:33" x14ac:dyDescent="0.3">
      <c r="A1" t="s">
        <v>694</v>
      </c>
      <c r="B1" t="s">
        <v>644</v>
      </c>
      <c r="D1" t="s">
        <v>661</v>
      </c>
      <c r="I1" s="48">
        <f>COUNTIF(tb_list[Score],"&gt;"&amp;1)</f>
        <v>657</v>
      </c>
      <c r="M1" t="s">
        <v>614</v>
      </c>
      <c r="U1" t="s">
        <v>662</v>
      </c>
      <c r="AB1" t="s">
        <v>730</v>
      </c>
    </row>
    <row r="2" spans="1:33" x14ac:dyDescent="0.3">
      <c r="D2" t="s">
        <v>0</v>
      </c>
      <c r="E2" t="s">
        <v>617</v>
      </c>
      <c r="F2" t="s">
        <v>618</v>
      </c>
      <c r="G2" t="s">
        <v>628</v>
      </c>
      <c r="H2" t="s">
        <v>629</v>
      </c>
      <c r="I2" t="s">
        <v>656</v>
      </c>
      <c r="M2" t="s">
        <v>0</v>
      </c>
      <c r="N2" t="s">
        <v>617</v>
      </c>
      <c r="O2" t="s">
        <v>618</v>
      </c>
      <c r="P2" t="s">
        <v>628</v>
      </c>
      <c r="Q2" t="s">
        <v>629</v>
      </c>
      <c r="R2" t="s">
        <v>656</v>
      </c>
      <c r="S2" t="s">
        <v>721</v>
      </c>
      <c r="U2" t="s">
        <v>0</v>
      </c>
      <c r="V2" t="s">
        <v>617</v>
      </c>
      <c r="W2" t="s">
        <v>618</v>
      </c>
      <c r="X2" t="s">
        <v>628</v>
      </c>
      <c r="Y2" t="s">
        <v>629</v>
      </c>
      <c r="Z2" t="s">
        <v>656</v>
      </c>
      <c r="AB2" t="s">
        <v>0</v>
      </c>
      <c r="AC2" t="s">
        <v>617</v>
      </c>
      <c r="AD2" t="s">
        <v>618</v>
      </c>
      <c r="AE2" t="s">
        <v>628</v>
      </c>
      <c r="AF2" t="s">
        <v>629</v>
      </c>
      <c r="AG2" t="s">
        <v>656</v>
      </c>
    </row>
    <row r="3" spans="1:33" x14ac:dyDescent="0.3">
      <c r="D3" s="10">
        <v>2000</v>
      </c>
      <c r="E3" s="48">
        <f>COUNTIFS(user_list!$I:$I,'animes por ano'!$D3,user_list!$J:$J,'animes por ano'!E$2,user_list!$C:$C,IF($B$1="NOT MUSIC","&gt;&lt;"&amp;"MUSIC",IF($B$1="ALL","&gt;&lt;"&amp;"ALL",$B$1)))</f>
        <v>9</v>
      </c>
      <c r="F3" s="48">
        <f>COUNTIFS(user_list!$I:$I,'animes por ano'!$D3,user_list!$J:$J,'animes por ano'!F$2,user_list!$C:$C,IF($B$1="NOT MUSIC","&gt;&lt;"&amp;"MUSIC",IF($B$1="ALL","&gt;&lt;"&amp;"ALL",$B$1)))</f>
        <v>12</v>
      </c>
      <c r="G3" s="48">
        <f>COUNTIFS(user_list!$I:$I,'animes por ano'!$D3,user_list!$J:$J,'animes por ano'!G$2,user_list!$C:$C,IF($B$1="NOT MUSIC","&gt;&lt;"&amp;"MUSIC",IF($B$1="ALL","&gt;&lt;"&amp;"ALL",$B$1)))</f>
        <v>9</v>
      </c>
      <c r="H3" s="48">
        <f>COUNTIFS(user_list!$I:$I,'animes por ano'!$D3,user_list!$J:$J,'animes por ano'!H$2,user_list!$C:$C,IF($B$1="NOT MUSIC","&gt;&lt;"&amp;"MUSIC",IF($B$1="ALL","&gt;&lt;"&amp;"ALL",$B$1)))</f>
        <v>8</v>
      </c>
      <c r="I3" s="48">
        <f t="shared" ref="I3:I26" si="0">SUM(E3:H3)</f>
        <v>38</v>
      </c>
      <c r="J3" s="53"/>
      <c r="K3" s="48"/>
      <c r="M3">
        <f>Tabela3[[#This Row],[Coluna1]]</f>
        <v>2000</v>
      </c>
      <c r="N3" s="48">
        <f>SUMIFS(user_list!$M:$M,user_list!$I:$I,'animes por ano'!$M3,user_list!$J:$J,'animes por ano'!N$2,user_list!$C:$C,IF($B$1="NOT MUSIC","&gt;&lt;"&amp;"MUSIC",IF($B$1="ALL","&gt;&lt;"&amp;"ALL",$B$1)))</f>
        <v>43.755833333333335</v>
      </c>
      <c r="O3" s="48">
        <f>SUMIFS(user_list!$M:$M,user_list!$I:$I,'animes por ano'!$M3,user_list!$J:$J,'animes por ano'!O$2,user_list!$C:$C,IF($B$1="NOT MUSIC","&gt;&lt;"&amp;"MUSIC",IF($B$1="ALL","&gt;&lt;"&amp;"ALL",$B$1)))</f>
        <v>212.5013888888889</v>
      </c>
      <c r="P3" s="48">
        <f>SUMIFS(user_list!$M:$M,user_list!$I:$I,'animes por ano'!$M3,user_list!$J:$J,'animes por ano'!P$2,user_list!$C:$C,IF($B$1="NOT MUSIC","&gt;&lt;"&amp;"MUSIC",IF($B$1="ALL","&gt;&lt;"&amp;"ALL",$B$1)))</f>
        <v>28.00138888888889</v>
      </c>
      <c r="Q3" s="48">
        <f>SUMIFS(user_list!$M:$M,user_list!$I:$I,'animes por ano'!$M3,user_list!$J:$J,'animes por ano'!Q$2,user_list!$C:$C,IF($B$1="NOT MUSIC","&gt;&lt;"&amp;"MUSIC",IF($B$1="ALL","&gt;&lt;"&amp;"ALL",$B$1)))</f>
        <v>45.124722222222225</v>
      </c>
      <c r="R3" s="48">
        <f t="shared" ref="R3:R26" si="1">SUM(N3:Q3)</f>
        <v>329.38333333333333</v>
      </c>
      <c r="S3" s="48">
        <f>SUMIF(tb_days[Year],Tabela6[[#This Row],[Coluna1]],tb_days[Hours])-Tabela6[[#This Row],[total]]</f>
        <v>-329.38333333333333</v>
      </c>
      <c r="U3">
        <f>Tabela6[[#This Row],[Coluna1]]</f>
        <v>2000</v>
      </c>
      <c r="V3" s="53">
        <f>AVERAGEIFS(user_list!$H:$H,user_list!$I:$I,'animes por ano'!$M3,user_list!$J:$J,'animes por ano'!V$2,user_list!$C:$C,IF($B$1="NOT MUSIC","&gt;&lt;"&amp;"MUSIC",IF($B$1="ALL","&gt;&lt;"&amp;"ALL",$B$1)))</f>
        <v>5.8888888888888893</v>
      </c>
      <c r="W3" s="53">
        <f>AVERAGEIFS(user_list!$H:$H,user_list!$I:$I,'animes por ano'!$M3,user_list!$J:$J,'animes por ano'!W$2,user_list!$C:$C,IF($B$1="NOT MUSIC","&gt;&lt;"&amp;"MUSIC",IF($B$1="ALL","&gt;&lt;"&amp;"ALL",$B$1)))</f>
        <v>5.916666666666667</v>
      </c>
      <c r="X3" s="53">
        <f>AVERAGEIFS(user_list!$H:$H,user_list!$I:$I,'animes por ano'!$M3,user_list!$J:$J,'animes por ano'!X$2,user_list!$C:$C,IF($B$1="NOT MUSIC","&gt;&lt;"&amp;"MUSIC",IF($B$1="ALL","&gt;&lt;"&amp;"ALL",$B$1)))</f>
        <v>5</v>
      </c>
      <c r="Y3" s="53">
        <f>AVERAGEIFS(user_list!$H:$H,user_list!$I:$I,'animes por ano'!$M3,user_list!$J:$J,'animes por ano'!Y$2,user_list!$C:$C,IF($B$1="NOT MUSIC","&gt;&lt;"&amp;"MUSIC",IF($B$1="ALL","&gt;&lt;"&amp;"ALL",$B$1)))</f>
        <v>5</v>
      </c>
      <c r="Z3" s="53">
        <f>AVERAGEIFS(user_list!$H:$H,user_list!$I:$I,'animes por ano'!$M3)</f>
        <v>5.5</v>
      </c>
      <c r="AA3" s="53"/>
      <c r="AB3" s="10">
        <f>Tabela6[[#This Row],[Coluna1]]</f>
        <v>2000</v>
      </c>
      <c r="AC3" s="26">
        <f>SUMIFS(user_list!$M:$M,user_list!$I:$I,'animes por ano'!$M3,user_list!$J:$J,'animes por ano'!AC$2,user_list!$C:$C,IF($B$1="NOT MUSIC","&gt;&lt;"&amp;"MUSIC",IF($B$1="ALL","&gt;&lt;"&amp;"ALL",$B$1)))/90</f>
        <v>0.48617592592592596</v>
      </c>
      <c r="AD3" s="26">
        <f>SUMIFS(user_list!$M:$M,user_list!$I:$I,'animes por ano'!$M3,user_list!$J:$J,'animes por ano'!AD$2,user_list!$C:$C,IF($B$1="NOT MUSIC","&gt;&lt;"&amp;"MUSIC",IF($B$1="ALL","&gt;&lt;"&amp;"ALL",$B$1)))/90</f>
        <v>2.3611265432098767</v>
      </c>
      <c r="AE3" s="26">
        <f>SUMIFS(user_list!$M:$M,user_list!$I:$I,'animes por ano'!$M3,user_list!$J:$J,'animes por ano'!AE$2,user_list!$C:$C,IF($B$1="NOT MUSIC","&gt;&lt;"&amp;"MUSIC",IF($B$1="ALL","&gt;&lt;"&amp;"ALL",$B$1)))/90</f>
        <v>0.31112654320987654</v>
      </c>
      <c r="AF3" s="26">
        <f>SUMIFS(user_list!$M:$M,user_list!$I:$I,'animes por ano'!$M3,user_list!$J:$J,'animes por ano'!AF$2,user_list!$C:$C,IF($B$1="NOT MUSIC","&gt;&lt;"&amp;"MUSIC",IF($B$1="ALL","&gt;&lt;"&amp;"ALL",$B$1)))/90</f>
        <v>0.50138580246913578</v>
      </c>
      <c r="AG3" s="26">
        <f t="shared" ref="AG3:AG26" si="2">R3/365</f>
        <v>0.90242009132420087</v>
      </c>
    </row>
    <row r="4" spans="1:33" x14ac:dyDescent="0.3">
      <c r="B4" t="s">
        <v>646</v>
      </c>
      <c r="D4">
        <f t="shared" ref="D4:D26" si="3">D3+1</f>
        <v>2001</v>
      </c>
      <c r="E4" s="48">
        <f>COUNTIFS(user_list!$I:$I,'animes por ano'!$D4,user_list!$J:$J,'animes por ano'!E$2,user_list!$C:$C,IF($B$1="NOT MUSIC","&gt;&lt;"&amp;"MUSIC",IF($B$1="ALL","&gt;&lt;"&amp;"ALL",$B$1)))</f>
        <v>9</v>
      </c>
      <c r="F4" s="48">
        <f>COUNTIFS(user_list!$I:$I,'animes por ano'!$D4,user_list!$J:$J,'animes por ano'!F$2,user_list!$C:$C,IF($B$1="NOT MUSIC","&gt;&lt;"&amp;"MUSIC",IF($B$1="ALL","&gt;&lt;"&amp;"ALL",$B$1)))</f>
        <v>10</v>
      </c>
      <c r="G4" s="48">
        <f>COUNTIFS(user_list!$I:$I,'animes por ano'!$D4,user_list!$J:$J,'animes por ano'!G$2,user_list!$C:$C,IF($B$1="NOT MUSIC","&gt;&lt;"&amp;"MUSIC",IF($B$1="ALL","&gt;&lt;"&amp;"ALL",$B$1)))</f>
        <v>10</v>
      </c>
      <c r="H4" s="48">
        <f>COUNTIFS(user_list!$I:$I,'animes por ano'!$D4,user_list!$J:$J,'animes por ano'!H$2,user_list!$C:$C,IF($B$1="NOT MUSIC","&gt;&lt;"&amp;"MUSIC",IF($B$1="ALL","&gt;&lt;"&amp;"ALL",$B$1)))</f>
        <v>7</v>
      </c>
      <c r="I4" s="48">
        <f t="shared" si="0"/>
        <v>36</v>
      </c>
      <c r="J4" s="53"/>
      <c r="M4">
        <f>Tabela3[[#This Row],[Coluna1]]</f>
        <v>2001</v>
      </c>
      <c r="N4" s="48">
        <f>SUMIFS(user_list!$M:$M,user_list!$I:$I,'animes por ano'!$M4,user_list!$J:$J,'animes por ano'!N$2,user_list!$C:$C,IF($B$1="NOT MUSIC","&gt;&lt;"&amp;"MUSIC",IF($B$1="ALL","&gt;&lt;"&amp;"ALL",$B$1)))</f>
        <v>25.244166666666672</v>
      </c>
      <c r="O4" s="48">
        <f>SUMIFS(user_list!$M:$M,user_list!$I:$I,'animes por ano'!$M4,user_list!$J:$J,'animes por ano'!O$2,user_list!$C:$C,IF($B$1="NOT MUSIC","&gt;&lt;"&amp;"MUSIC",IF($B$1="ALL","&gt;&lt;"&amp;"ALL",$B$1)))</f>
        <v>69.738888888888894</v>
      </c>
      <c r="P4" s="48">
        <f>SUMIFS(user_list!$M:$M,user_list!$I:$I,'animes por ano'!$M4,user_list!$J:$J,'animes por ano'!P$2,user_list!$C:$C,IF($B$1="NOT MUSIC","&gt;&lt;"&amp;"MUSIC",IF($B$1="ALL","&gt;&lt;"&amp;"ALL",$B$1)))</f>
        <v>63.820833333333326</v>
      </c>
      <c r="Q4" s="48">
        <f>SUMIFS(user_list!$M:$M,user_list!$I:$I,'animes por ano'!$M4,user_list!$J:$J,'animes por ano'!Q$2,user_list!$C:$C,IF($B$1="NOT MUSIC","&gt;&lt;"&amp;"MUSIC",IF($B$1="ALL","&gt;&lt;"&amp;"ALL",$B$1)))</f>
        <v>61.361666666666665</v>
      </c>
      <c r="R4" s="48">
        <f t="shared" si="1"/>
        <v>220.16555555555556</v>
      </c>
      <c r="S4" s="48">
        <f>SUMIF(tb_days[Year],Tabela6[[#This Row],[Coluna1]],tb_days[Hours])-Tabela6[[#This Row],[total]]</f>
        <v>-220.16555555555556</v>
      </c>
      <c r="U4">
        <f>Tabela6[[#This Row],[Coluna1]]</f>
        <v>2001</v>
      </c>
      <c r="V4" s="53">
        <f>AVERAGEIFS(user_list!$H:$H,user_list!$I:$I,'animes por ano'!$M4,user_list!$J:$J,'animes por ano'!V$2,user_list!$C:$C,IF($B$1="NOT MUSIC","&gt;&lt;"&amp;"MUSIC",IF($B$1="ALL","&gt;&lt;"&amp;"ALL",$B$1)))</f>
        <v>4.8888888888888893</v>
      </c>
      <c r="W4" s="53">
        <f>AVERAGEIFS(user_list!$H:$H,user_list!$I:$I,'animes por ano'!$M4,user_list!$J:$J,'animes por ano'!W$2,user_list!$C:$C,IF($B$1="NOT MUSIC","&gt;&lt;"&amp;"MUSIC",IF($B$1="ALL","&gt;&lt;"&amp;"ALL",$B$1)))</f>
        <v>5.8</v>
      </c>
      <c r="X4" s="53">
        <f>AVERAGEIFS(user_list!$H:$H,user_list!$I:$I,'animes por ano'!$M4,user_list!$J:$J,'animes por ano'!X$2,user_list!$C:$C,IF($B$1="NOT MUSIC","&gt;&lt;"&amp;"MUSIC",IF($B$1="ALL","&gt;&lt;"&amp;"ALL",$B$1)))</f>
        <v>6.8</v>
      </c>
      <c r="Y4" s="53">
        <f>AVERAGEIFS(user_list!$H:$H,user_list!$I:$I,'animes por ano'!$M4,user_list!$J:$J,'animes por ano'!Y$2,user_list!$C:$C,IF($B$1="NOT MUSIC","&gt;&lt;"&amp;"MUSIC",IF($B$1="ALL","&gt;&lt;"&amp;"ALL",$B$1)))</f>
        <v>6</v>
      </c>
      <c r="Z4" s="53">
        <f>AVERAGEIFS(user_list!$H:$H,user_list!$I:$I,'animes por ano'!$M4)</f>
        <v>5.8888888888888893</v>
      </c>
      <c r="AA4" s="53"/>
      <c r="AB4">
        <f>Tabela6[[#This Row],[Coluna1]]</f>
        <v>2001</v>
      </c>
      <c r="AC4" s="26">
        <f>SUMIFS(user_list!$M:$M,user_list!$I:$I,'animes por ano'!$M4,user_list!$J:$J,'animes por ano'!AC$2,user_list!$C:$C,IF($B$1="NOT MUSIC","&gt;&lt;"&amp;"MUSIC",IF($B$1="ALL","&gt;&lt;"&amp;"ALL",$B$1)))/90</f>
        <v>0.28049074074074082</v>
      </c>
      <c r="AD4" s="26">
        <f>SUMIFS(user_list!$M:$M,user_list!$I:$I,'animes por ano'!$M4,user_list!$J:$J,'animes por ano'!AD$2,user_list!$C:$C,IF($B$1="NOT MUSIC","&gt;&lt;"&amp;"MUSIC",IF($B$1="ALL","&gt;&lt;"&amp;"ALL",$B$1)))/90</f>
        <v>0.77487654320987664</v>
      </c>
      <c r="AE4" s="26">
        <f>SUMIFS(user_list!$M:$M,user_list!$I:$I,'animes por ano'!$M4,user_list!$J:$J,'animes por ano'!AE$2,user_list!$C:$C,IF($B$1="NOT MUSIC","&gt;&lt;"&amp;"MUSIC",IF($B$1="ALL","&gt;&lt;"&amp;"ALL",$B$1)))/90</f>
        <v>0.70912037037037023</v>
      </c>
      <c r="AF4" s="26">
        <f>SUMIFS(user_list!$M:$M,user_list!$I:$I,'animes por ano'!$M4,user_list!$J:$J,'animes por ano'!AF$2,user_list!$C:$C,IF($B$1="NOT MUSIC","&gt;&lt;"&amp;"MUSIC",IF($B$1="ALL","&gt;&lt;"&amp;"ALL",$B$1)))/90</f>
        <v>0.68179629629629623</v>
      </c>
      <c r="AG4" s="26">
        <f t="shared" si="2"/>
        <v>0.60319330289193307</v>
      </c>
    </row>
    <row r="5" spans="1:33" x14ac:dyDescent="0.3">
      <c r="B5" t="s">
        <v>649</v>
      </c>
      <c r="D5">
        <f t="shared" si="3"/>
        <v>2002</v>
      </c>
      <c r="E5" s="48">
        <f>COUNTIFS(user_list!$I:$I,'animes por ano'!$D5,user_list!$J:$J,'animes por ano'!E$2,user_list!$C:$C,IF($B$1="NOT MUSIC","&gt;&lt;"&amp;"MUSIC",IF($B$1="ALL","&gt;&lt;"&amp;"ALL",$B$1)))</f>
        <v>11</v>
      </c>
      <c r="F5" s="48">
        <f>COUNTIFS(user_list!$I:$I,'animes por ano'!$D5,user_list!$J:$J,'animes por ano'!F$2,user_list!$C:$C,IF($B$1="NOT MUSIC","&gt;&lt;"&amp;"MUSIC",IF($B$1="ALL","&gt;&lt;"&amp;"ALL",$B$1)))</f>
        <v>13</v>
      </c>
      <c r="G5" s="48">
        <f>COUNTIFS(user_list!$I:$I,'animes por ano'!$D5,user_list!$J:$J,'animes por ano'!G$2,user_list!$C:$C,IF($B$1="NOT MUSIC","&gt;&lt;"&amp;"MUSIC",IF($B$1="ALL","&gt;&lt;"&amp;"ALL",$B$1)))</f>
        <v>5</v>
      </c>
      <c r="H5" s="48">
        <f>COUNTIFS(user_list!$I:$I,'animes por ano'!$D5,user_list!$J:$J,'animes por ano'!H$2,user_list!$C:$C,IF($B$1="NOT MUSIC","&gt;&lt;"&amp;"MUSIC",IF($B$1="ALL","&gt;&lt;"&amp;"ALL",$B$1)))</f>
        <v>6</v>
      </c>
      <c r="I5" s="48">
        <f t="shared" si="0"/>
        <v>35</v>
      </c>
      <c r="J5" s="53"/>
      <c r="M5">
        <f>Tabela3[[#This Row],[Coluna1]]</f>
        <v>2002</v>
      </c>
      <c r="N5" s="48">
        <f>SUMIFS(user_list!$M:$M,user_list!$I:$I,'animes por ano'!$M5,user_list!$J:$J,'animes por ano'!N$2,user_list!$C:$C,IF($B$1="NOT MUSIC","&gt;&lt;"&amp;"MUSIC",IF($B$1="ALL","&gt;&lt;"&amp;"ALL",$B$1)))</f>
        <v>56.362222222222222</v>
      </c>
      <c r="O5" s="48">
        <f>SUMIFS(user_list!$M:$M,user_list!$I:$I,'animes por ano'!$M5,user_list!$J:$J,'animes por ano'!O$2,user_list!$C:$C,IF($B$1="NOT MUSIC","&gt;&lt;"&amp;"MUSIC",IF($B$1="ALL","&gt;&lt;"&amp;"ALL",$B$1)))</f>
        <v>103.6786111111111</v>
      </c>
      <c r="P5" s="48">
        <f>SUMIFS(user_list!$M:$M,user_list!$I:$I,'animes por ano'!$M5,user_list!$J:$J,'animes por ano'!P$2,user_list!$C:$C,IF($B$1="NOT MUSIC","&gt;&lt;"&amp;"MUSIC",IF($B$1="ALL","&gt;&lt;"&amp;"ALL",$B$1)))</f>
        <v>29.74444444444444</v>
      </c>
      <c r="Q5" s="48">
        <f>SUMIFS(user_list!$M:$M,user_list!$I:$I,'animes por ano'!$M5,user_list!$J:$J,'animes por ano'!Q$2,user_list!$C:$C,IF($B$1="NOT MUSIC","&gt;&lt;"&amp;"MUSIC",IF($B$1="ALL","&gt;&lt;"&amp;"ALL",$B$1)))</f>
        <v>113.69277777777776</v>
      </c>
      <c r="R5" s="48">
        <f t="shared" si="1"/>
        <v>303.47805555555556</v>
      </c>
      <c r="S5" s="48">
        <f>SUMIF(tb_days[Year],Tabela6[[#This Row],[Coluna1]],tb_days[Hours])-Tabela6[[#This Row],[total]]</f>
        <v>-303.47805555555556</v>
      </c>
      <c r="U5">
        <f>Tabela6[[#This Row],[Coluna1]]</f>
        <v>2002</v>
      </c>
      <c r="V5" s="53">
        <f>AVERAGEIFS(user_list!$H:$H,user_list!$I:$I,'animes por ano'!$M5,user_list!$J:$J,'animes por ano'!V$2,user_list!$C:$C,IF($B$1="NOT MUSIC","&gt;&lt;"&amp;"MUSIC",IF($B$1="ALL","&gt;&lt;"&amp;"ALL",$B$1)))</f>
        <v>5.7272727272727275</v>
      </c>
      <c r="W5" s="53">
        <f>AVERAGEIFS(user_list!$H:$H,user_list!$I:$I,'animes por ano'!$M5,user_list!$J:$J,'animes por ano'!W$2,user_list!$C:$C,IF($B$1="NOT MUSIC","&gt;&lt;"&amp;"MUSIC",IF($B$1="ALL","&gt;&lt;"&amp;"ALL",$B$1)))</f>
        <v>4.8461538461538458</v>
      </c>
      <c r="X5" s="53">
        <f>AVERAGEIFS(user_list!$H:$H,user_list!$I:$I,'animes por ano'!$M5,user_list!$J:$J,'animes por ano'!X$2,user_list!$C:$C,IF($B$1="NOT MUSIC","&gt;&lt;"&amp;"MUSIC",IF($B$1="ALL","&gt;&lt;"&amp;"ALL",$B$1)))</f>
        <v>5.4</v>
      </c>
      <c r="Y5" s="53">
        <f>AVERAGEIFS(user_list!$H:$H,user_list!$I:$I,'animes por ano'!$M5,user_list!$J:$J,'animes por ano'!Y$2,user_list!$C:$C,IF($B$1="NOT MUSIC","&gt;&lt;"&amp;"MUSIC",IF($B$1="ALL","&gt;&lt;"&amp;"ALL",$B$1)))</f>
        <v>5.666666666666667</v>
      </c>
      <c r="Z5" s="53">
        <f>AVERAGEIFS(user_list!$H:$H,user_list!$I:$I,'animes por ano'!$M5)</f>
        <v>5.3428571428571425</v>
      </c>
      <c r="AA5" s="53"/>
      <c r="AB5">
        <f>Tabela6[[#This Row],[Coluna1]]</f>
        <v>2002</v>
      </c>
      <c r="AC5" s="26">
        <f>SUMIFS(user_list!$M:$M,user_list!$I:$I,'animes por ano'!$M5,user_list!$J:$J,'animes por ano'!AC$2,user_list!$C:$C,IF($B$1="NOT MUSIC","&gt;&lt;"&amp;"MUSIC",IF($B$1="ALL","&gt;&lt;"&amp;"ALL",$B$1)))/90</f>
        <v>0.62624691358024687</v>
      </c>
      <c r="AD5" s="26">
        <f>SUMIFS(user_list!$M:$M,user_list!$I:$I,'animes por ano'!$M5,user_list!$J:$J,'animes por ano'!AD$2,user_list!$C:$C,IF($B$1="NOT MUSIC","&gt;&lt;"&amp;"MUSIC",IF($B$1="ALL","&gt;&lt;"&amp;"ALL",$B$1)))/90</f>
        <v>1.1519845679012344</v>
      </c>
      <c r="AE5" s="26">
        <f>SUMIFS(user_list!$M:$M,user_list!$I:$I,'animes por ano'!$M5,user_list!$J:$J,'animes por ano'!AE$2,user_list!$C:$C,IF($B$1="NOT MUSIC","&gt;&lt;"&amp;"MUSIC",IF($B$1="ALL","&gt;&lt;"&amp;"ALL",$B$1)))/90</f>
        <v>0.3304938271604938</v>
      </c>
      <c r="AF5" s="26">
        <f>SUMIFS(user_list!$M:$M,user_list!$I:$I,'animes por ano'!$M5,user_list!$J:$J,'animes por ano'!AF$2,user_list!$C:$C,IF($B$1="NOT MUSIC","&gt;&lt;"&amp;"MUSIC",IF($B$1="ALL","&gt;&lt;"&amp;"ALL",$B$1)))/90</f>
        <v>1.2632530864197529</v>
      </c>
      <c r="AG5" s="26">
        <f t="shared" si="2"/>
        <v>0.83144672754946725</v>
      </c>
    </row>
    <row r="6" spans="1:33" x14ac:dyDescent="0.3">
      <c r="B6" t="s">
        <v>650</v>
      </c>
      <c r="D6">
        <f t="shared" si="3"/>
        <v>2003</v>
      </c>
      <c r="E6" s="48">
        <f>COUNTIFS(user_list!$I:$I,'animes por ano'!$D6,user_list!$J:$J,'animes por ano'!E$2,user_list!$C:$C,IF($B$1="NOT MUSIC","&gt;&lt;"&amp;"MUSIC",IF($B$1="ALL","&gt;&lt;"&amp;"ALL",$B$1)))</f>
        <v>6</v>
      </c>
      <c r="F6" s="48">
        <f>COUNTIFS(user_list!$I:$I,'animes por ano'!$D6,user_list!$J:$J,'animes por ano'!F$2,user_list!$C:$C,IF($B$1="NOT MUSIC","&gt;&lt;"&amp;"MUSIC",IF($B$1="ALL","&gt;&lt;"&amp;"ALL",$B$1)))</f>
        <v>5</v>
      </c>
      <c r="G6" s="48">
        <f>COUNTIFS(user_list!$I:$I,'animes por ano'!$D6,user_list!$J:$J,'animes por ano'!G$2,user_list!$C:$C,IF($B$1="NOT MUSIC","&gt;&lt;"&amp;"MUSIC",IF($B$1="ALL","&gt;&lt;"&amp;"ALL",$B$1)))</f>
        <v>4</v>
      </c>
      <c r="H6" s="48">
        <f>COUNTIFS(user_list!$I:$I,'animes por ano'!$D6,user_list!$J:$J,'animes por ano'!H$2,user_list!$C:$C,IF($B$1="NOT MUSIC","&gt;&lt;"&amp;"MUSIC",IF($B$1="ALL","&gt;&lt;"&amp;"ALL",$B$1)))</f>
        <v>5</v>
      </c>
      <c r="I6" s="48">
        <f t="shared" si="0"/>
        <v>20</v>
      </c>
      <c r="J6" s="53"/>
      <c r="M6">
        <f>Tabela3[[#This Row],[Coluna1]]</f>
        <v>2003</v>
      </c>
      <c r="N6" s="48">
        <f>SUMIFS(user_list!$M:$M,user_list!$I:$I,'animes por ano'!$M6,user_list!$J:$J,'animes por ano'!N$2,user_list!$C:$C,IF($B$1="NOT MUSIC","&gt;&lt;"&amp;"MUSIC",IF($B$1="ALL","&gt;&lt;"&amp;"ALL",$B$1)))</f>
        <v>15.039444444444445</v>
      </c>
      <c r="O6" s="48">
        <f>SUMIFS(user_list!$M:$M,user_list!$I:$I,'animes por ano'!$M6,user_list!$J:$J,'animes por ano'!O$2,user_list!$C:$C,IF($B$1="NOT MUSIC","&gt;&lt;"&amp;"MUSIC",IF($B$1="ALL","&gt;&lt;"&amp;"ALL",$B$1)))</f>
        <v>26.475277777777777</v>
      </c>
      <c r="P6" s="48">
        <f>SUMIFS(user_list!$M:$M,user_list!$I:$I,'animes por ano'!$M6,user_list!$J:$J,'animes por ano'!P$2,user_list!$C:$C,IF($B$1="NOT MUSIC","&gt;&lt;"&amp;"MUSIC",IF($B$1="ALL","&gt;&lt;"&amp;"ALL",$B$1)))</f>
        <v>1.9202777777777778</v>
      </c>
      <c r="Q6" s="48">
        <f>SUMIFS(user_list!$M:$M,user_list!$I:$I,'animes por ano'!$M6,user_list!$J:$J,'animes por ano'!Q$2,user_list!$C:$C,IF($B$1="NOT MUSIC","&gt;&lt;"&amp;"MUSIC",IF($B$1="ALL","&gt;&lt;"&amp;"ALL",$B$1)))</f>
        <v>38.155555555555551</v>
      </c>
      <c r="R6" s="48">
        <f t="shared" si="1"/>
        <v>81.59055555555554</v>
      </c>
      <c r="S6" s="48">
        <f>SUMIF(tb_days[Year],Tabela6[[#This Row],[Coluna1]],tb_days[Hours])-Tabela6[[#This Row],[total]]</f>
        <v>-81.59055555555554</v>
      </c>
      <c r="U6">
        <f>Tabela6[[#This Row],[Coluna1]]</f>
        <v>2003</v>
      </c>
      <c r="V6" s="53">
        <f>AVERAGEIFS(user_list!$H:$H,user_list!$I:$I,'animes por ano'!$M6,user_list!$J:$J,'animes por ano'!V$2,user_list!$C:$C,IF($B$1="NOT MUSIC","&gt;&lt;"&amp;"MUSIC",IF($B$1="ALL","&gt;&lt;"&amp;"ALL",$B$1)))</f>
        <v>5.5</v>
      </c>
      <c r="W6" s="53">
        <f>AVERAGEIFS(user_list!$H:$H,user_list!$I:$I,'animes por ano'!$M6,user_list!$J:$J,'animes por ano'!W$2,user_list!$C:$C,IF($B$1="NOT MUSIC","&gt;&lt;"&amp;"MUSIC",IF($B$1="ALL","&gt;&lt;"&amp;"ALL",$B$1)))</f>
        <v>5.8</v>
      </c>
      <c r="X6" s="53">
        <f>AVERAGEIFS(user_list!$H:$H,user_list!$I:$I,'animes por ano'!$M6,user_list!$J:$J,'animes por ano'!X$2,user_list!$C:$C,IF($B$1="NOT MUSIC","&gt;&lt;"&amp;"MUSIC",IF($B$1="ALL","&gt;&lt;"&amp;"ALL",$B$1)))</f>
        <v>5.25</v>
      </c>
      <c r="Y6" s="53">
        <f>AVERAGEIFS(user_list!$H:$H,user_list!$I:$I,'animes por ano'!$M6,user_list!$J:$J,'animes por ano'!Y$2,user_list!$C:$C,IF($B$1="NOT MUSIC","&gt;&lt;"&amp;"MUSIC",IF($B$1="ALL","&gt;&lt;"&amp;"ALL",$B$1)))</f>
        <v>5.4</v>
      </c>
      <c r="Z6" s="53">
        <f>AVERAGEIFS(user_list!$H:$H,user_list!$I:$I,'animes por ano'!$M6)</f>
        <v>5.5</v>
      </c>
      <c r="AA6" s="53"/>
      <c r="AB6">
        <f>Tabela6[[#This Row],[Coluna1]]</f>
        <v>2003</v>
      </c>
      <c r="AC6" s="26">
        <f>SUMIFS(user_list!$M:$M,user_list!$I:$I,'animes por ano'!$M6,user_list!$J:$J,'animes por ano'!AC$2,user_list!$C:$C,IF($B$1="NOT MUSIC","&gt;&lt;"&amp;"MUSIC",IF($B$1="ALL","&gt;&lt;"&amp;"ALL",$B$1)))/90</f>
        <v>0.16710493827160494</v>
      </c>
      <c r="AD6" s="26">
        <f>SUMIFS(user_list!$M:$M,user_list!$I:$I,'animes por ano'!$M6,user_list!$J:$J,'animes por ano'!AD$2,user_list!$C:$C,IF($B$1="NOT MUSIC","&gt;&lt;"&amp;"MUSIC",IF($B$1="ALL","&gt;&lt;"&amp;"ALL",$B$1)))/90</f>
        <v>0.29416975308641974</v>
      </c>
      <c r="AE6" s="26">
        <f>SUMIFS(user_list!$M:$M,user_list!$I:$I,'animes por ano'!$M6,user_list!$J:$J,'animes por ano'!AE$2,user_list!$C:$C,IF($B$1="NOT MUSIC","&gt;&lt;"&amp;"MUSIC",IF($B$1="ALL","&gt;&lt;"&amp;"ALL",$B$1)))/90</f>
        <v>2.1336419753086418E-2</v>
      </c>
      <c r="AF6" s="26">
        <f>SUMIFS(user_list!$M:$M,user_list!$I:$I,'animes por ano'!$M6,user_list!$J:$J,'animes por ano'!AF$2,user_list!$C:$C,IF($B$1="NOT MUSIC","&gt;&lt;"&amp;"MUSIC",IF($B$1="ALL","&gt;&lt;"&amp;"ALL",$B$1)))/90</f>
        <v>0.42395061728395056</v>
      </c>
      <c r="AG6" s="26">
        <f t="shared" si="2"/>
        <v>0.22353576864535765</v>
      </c>
    </row>
    <row r="7" spans="1:33" x14ac:dyDescent="0.3">
      <c r="B7" t="s">
        <v>651</v>
      </c>
      <c r="D7">
        <f t="shared" si="3"/>
        <v>2004</v>
      </c>
      <c r="E7" s="48">
        <f>COUNTIFS(user_list!$I:$I,'animes por ano'!$D7,user_list!$J:$J,'animes por ano'!E$2,user_list!$C:$C,IF($B$1="NOT MUSIC","&gt;&lt;"&amp;"MUSIC",IF($B$1="ALL","&gt;&lt;"&amp;"ALL",$B$1)))</f>
        <v>2</v>
      </c>
      <c r="F7" s="48">
        <f>COUNTIFS(user_list!$I:$I,'animes por ano'!$D7,user_list!$J:$J,'animes por ano'!F$2,user_list!$C:$C,IF($B$1="NOT MUSIC","&gt;&lt;"&amp;"MUSIC",IF($B$1="ALL","&gt;&lt;"&amp;"ALL",$B$1)))</f>
        <v>1</v>
      </c>
      <c r="G7" s="48">
        <f>COUNTIFS(user_list!$I:$I,'animes por ano'!$D7,user_list!$J:$J,'animes por ano'!G$2,user_list!$C:$C,IF($B$1="NOT MUSIC","&gt;&lt;"&amp;"MUSIC",IF($B$1="ALL","&gt;&lt;"&amp;"ALL",$B$1)))</f>
        <v>0</v>
      </c>
      <c r="H7" s="48">
        <f>COUNTIFS(user_list!$I:$I,'animes por ano'!$D7,user_list!$J:$J,'animes por ano'!H$2,user_list!$C:$C,IF($B$1="NOT MUSIC","&gt;&lt;"&amp;"MUSIC",IF($B$1="ALL","&gt;&lt;"&amp;"ALL",$B$1)))</f>
        <v>1</v>
      </c>
      <c r="I7" s="48">
        <f t="shared" si="0"/>
        <v>4</v>
      </c>
      <c r="J7" s="53"/>
      <c r="M7">
        <f>Tabela3[[#This Row],[Coluna1]]</f>
        <v>2004</v>
      </c>
      <c r="N7" s="48">
        <f>SUMIFS(user_list!$M:$M,user_list!$I:$I,'animes por ano'!$M7,user_list!$J:$J,'animes por ano'!N$2,user_list!$C:$C,IF($B$1="NOT MUSIC","&gt;&lt;"&amp;"MUSIC",IF($B$1="ALL","&gt;&lt;"&amp;"ALL",$B$1)))</f>
        <v>7.1333333333333346</v>
      </c>
      <c r="O7" s="48">
        <f>SUMIFS(user_list!$M:$M,user_list!$I:$I,'animes por ano'!$M7,user_list!$J:$J,'animes por ano'!O$2,user_list!$C:$C,IF($B$1="NOT MUSIC","&gt;&lt;"&amp;"MUSIC",IF($B$1="ALL","&gt;&lt;"&amp;"ALL",$B$1)))</f>
        <v>10.544444444444441</v>
      </c>
      <c r="P7" s="48">
        <f>SUMIFS(user_list!$M:$M,user_list!$I:$I,'animes por ano'!$M7,user_list!$J:$J,'animes por ano'!P$2,user_list!$C:$C,IF($B$1="NOT MUSIC","&gt;&lt;"&amp;"MUSIC",IF($B$1="ALL","&gt;&lt;"&amp;"ALL",$B$1)))</f>
        <v>0</v>
      </c>
      <c r="Q7" s="48">
        <f>SUMIFS(user_list!$M:$M,user_list!$I:$I,'animes por ano'!$M7,user_list!$J:$J,'animes por ano'!Q$2,user_list!$C:$C,IF($B$1="NOT MUSIC","&gt;&lt;"&amp;"MUSIC",IF($B$1="ALL","&gt;&lt;"&amp;"ALL",$B$1)))</f>
        <v>71.7</v>
      </c>
      <c r="R7" s="48">
        <f t="shared" si="1"/>
        <v>89.37777777777778</v>
      </c>
      <c r="S7" s="48">
        <f>SUMIF(tb_days[Year],Tabela6[[#This Row],[Coluna1]],tb_days[Hours])-Tabela6[[#This Row],[total]]</f>
        <v>-89.37777777777778</v>
      </c>
      <c r="U7">
        <f>Tabela6[[#This Row],[Coluna1]]</f>
        <v>2004</v>
      </c>
      <c r="V7" s="53">
        <f>AVERAGEIFS(user_list!$H:$H,user_list!$I:$I,'animes por ano'!$M7,user_list!$J:$J,'animes por ano'!V$2,user_list!$C:$C,IF($B$1="NOT MUSIC","&gt;&lt;"&amp;"MUSIC",IF($B$1="ALL","&gt;&lt;"&amp;"ALL",$B$1)))</f>
        <v>7.5</v>
      </c>
      <c r="W7" s="53">
        <f>AVERAGEIFS(user_list!$H:$H,user_list!$I:$I,'animes por ano'!$M7,user_list!$J:$J,'animes por ano'!W$2,user_list!$C:$C,IF($B$1="NOT MUSIC","&gt;&lt;"&amp;"MUSIC",IF($B$1="ALL","&gt;&lt;"&amp;"ALL",$B$1)))</f>
        <v>7</v>
      </c>
      <c r="X7" s="53" t="e">
        <f>AVERAGEIFS(user_list!$H:$H,user_list!$I:$I,'animes por ano'!$M7,user_list!$J:$J,'animes por ano'!X$2,user_list!$C:$C,IF($B$1="NOT MUSIC","&gt;&lt;"&amp;"MUSIC",IF($B$1="ALL","&gt;&lt;"&amp;"ALL",$B$1)))</f>
        <v>#DIV/0!</v>
      </c>
      <c r="Y7" s="53">
        <f>AVERAGEIFS(user_list!$H:$H,user_list!$I:$I,'animes por ano'!$M7,user_list!$J:$J,'animes por ano'!Y$2,user_list!$C:$C,IF($B$1="NOT MUSIC","&gt;&lt;"&amp;"MUSIC",IF($B$1="ALL","&gt;&lt;"&amp;"ALL",$B$1)))</f>
        <v>7</v>
      </c>
      <c r="Z7" s="53">
        <f>AVERAGEIFS(user_list!$H:$H,user_list!$I:$I,'animes por ano'!$M7)</f>
        <v>7.25</v>
      </c>
      <c r="AA7" s="53"/>
      <c r="AB7">
        <f>Tabela6[[#This Row],[Coluna1]]</f>
        <v>2004</v>
      </c>
      <c r="AC7" s="26">
        <f>SUMIFS(user_list!$M:$M,user_list!$I:$I,'animes por ano'!$M7,user_list!$J:$J,'animes por ano'!AC$2,user_list!$C:$C,IF($B$1="NOT MUSIC","&gt;&lt;"&amp;"MUSIC",IF($B$1="ALL","&gt;&lt;"&amp;"ALL",$B$1)))/90</f>
        <v>7.9259259259259279E-2</v>
      </c>
      <c r="AD7" s="26">
        <f>SUMIFS(user_list!$M:$M,user_list!$I:$I,'animes por ano'!$M7,user_list!$J:$J,'animes por ano'!AD$2,user_list!$C:$C,IF($B$1="NOT MUSIC","&gt;&lt;"&amp;"MUSIC",IF($B$1="ALL","&gt;&lt;"&amp;"ALL",$B$1)))/90</f>
        <v>0.11716049382716046</v>
      </c>
      <c r="AE7" s="26">
        <f>SUMIFS(user_list!$M:$M,user_list!$I:$I,'animes por ano'!$M7,user_list!$J:$J,'animes por ano'!AE$2,user_list!$C:$C,IF($B$1="NOT MUSIC","&gt;&lt;"&amp;"MUSIC",IF($B$1="ALL","&gt;&lt;"&amp;"ALL",$B$1)))/90</f>
        <v>0</v>
      </c>
      <c r="AF7" s="26">
        <f>SUMIFS(user_list!$M:$M,user_list!$I:$I,'animes por ano'!$M7,user_list!$J:$J,'animes por ano'!AF$2,user_list!$C:$C,IF($B$1="NOT MUSIC","&gt;&lt;"&amp;"MUSIC",IF($B$1="ALL","&gt;&lt;"&amp;"ALL",$B$1)))/90</f>
        <v>0.79666666666666675</v>
      </c>
      <c r="AG7" s="26">
        <f t="shared" si="2"/>
        <v>0.24487062404870624</v>
      </c>
    </row>
    <row r="8" spans="1:33" x14ac:dyDescent="0.3">
      <c r="B8" t="s">
        <v>652</v>
      </c>
      <c r="D8">
        <f t="shared" si="3"/>
        <v>2005</v>
      </c>
      <c r="E8" s="48">
        <f>COUNTIFS(user_list!$I:$I,'animes por ano'!$D8,user_list!$J:$J,'animes por ano'!E$2,user_list!$C:$C,IF($B$1="NOT MUSIC","&gt;&lt;"&amp;"MUSIC",IF($B$1="ALL","&gt;&lt;"&amp;"ALL",$B$1)))</f>
        <v>0</v>
      </c>
      <c r="F8" s="48">
        <f>COUNTIFS(user_list!$I:$I,'animes por ano'!$D8,user_list!$J:$J,'animes por ano'!F$2,user_list!$C:$C,IF($B$1="NOT MUSIC","&gt;&lt;"&amp;"MUSIC",IF($B$1="ALL","&gt;&lt;"&amp;"ALL",$B$1)))</f>
        <v>1</v>
      </c>
      <c r="G8" s="48">
        <f>COUNTIFS(user_list!$I:$I,'animes por ano'!$D8,user_list!$J:$J,'animes por ano'!G$2,user_list!$C:$C,IF($B$1="NOT MUSIC","&gt;&lt;"&amp;"MUSIC",IF($B$1="ALL","&gt;&lt;"&amp;"ALL",$B$1)))</f>
        <v>1</v>
      </c>
      <c r="H8" s="48">
        <f>COUNTIFS(user_list!$I:$I,'animes por ano'!$D8,user_list!$J:$J,'animes por ano'!H$2,user_list!$C:$C,IF($B$1="NOT MUSIC","&gt;&lt;"&amp;"MUSIC",IF($B$1="ALL","&gt;&lt;"&amp;"ALL",$B$1)))</f>
        <v>0</v>
      </c>
      <c r="I8" s="48">
        <f t="shared" si="0"/>
        <v>2</v>
      </c>
      <c r="J8" s="53"/>
      <c r="M8">
        <f>Tabela3[[#This Row],[Coluna1]]</f>
        <v>2005</v>
      </c>
      <c r="N8" s="48">
        <f>SUMIFS(user_list!$M:$M,user_list!$I:$I,'animes por ano'!$M8,user_list!$J:$J,'animes por ano'!N$2,user_list!$C:$C,IF($B$1="NOT MUSIC","&gt;&lt;"&amp;"MUSIC",IF($B$1="ALL","&gt;&lt;"&amp;"ALL",$B$1)))</f>
        <v>0</v>
      </c>
      <c r="O8" s="48">
        <f>SUMIFS(user_list!$M:$M,user_list!$I:$I,'animes por ano'!$M8,user_list!$J:$J,'animes por ano'!O$2,user_list!$C:$C,IF($B$1="NOT MUSIC","&gt;&lt;"&amp;"MUSIC",IF($B$1="ALL","&gt;&lt;"&amp;"ALL",$B$1)))</f>
        <v>1</v>
      </c>
      <c r="P8" s="48">
        <f>SUMIFS(user_list!$M:$M,user_list!$I:$I,'animes por ano'!$M8,user_list!$J:$J,'animes por ano'!P$2,user_list!$C:$C,IF($B$1="NOT MUSIC","&gt;&lt;"&amp;"MUSIC",IF($B$1="ALL","&gt;&lt;"&amp;"ALL",$B$1)))</f>
        <v>1</v>
      </c>
      <c r="Q8" s="48">
        <f>SUMIFS(user_list!$M:$M,user_list!$I:$I,'animes por ano'!$M8,user_list!$J:$J,'animes por ano'!Q$2,user_list!$C:$C,IF($B$1="NOT MUSIC","&gt;&lt;"&amp;"MUSIC",IF($B$1="ALL","&gt;&lt;"&amp;"ALL",$B$1)))</f>
        <v>0</v>
      </c>
      <c r="R8" s="48">
        <f t="shared" si="1"/>
        <v>2</v>
      </c>
      <c r="S8" s="48">
        <f>SUMIF(tb_days[Year],Tabela6[[#This Row],[Coluna1]],tb_days[Hours])-Tabela6[[#This Row],[total]]</f>
        <v>-2</v>
      </c>
      <c r="U8">
        <f>Tabela6[[#This Row],[Coluna1]]</f>
        <v>2005</v>
      </c>
      <c r="V8" s="53" t="e">
        <f>AVERAGEIFS(user_list!$H:$H,user_list!$I:$I,'animes por ano'!$M8,user_list!$J:$J,'animes por ano'!V$2,user_list!$C:$C,IF($B$1="NOT MUSIC","&gt;&lt;"&amp;"MUSIC",IF($B$1="ALL","&gt;&lt;"&amp;"ALL",$B$1)))</f>
        <v>#DIV/0!</v>
      </c>
      <c r="W8" s="53">
        <f>AVERAGEIFS(user_list!$H:$H,user_list!$I:$I,'animes por ano'!$M8,user_list!$J:$J,'animes por ano'!W$2,user_list!$C:$C,IF($B$1="NOT MUSIC","&gt;&lt;"&amp;"MUSIC",IF($B$1="ALL","&gt;&lt;"&amp;"ALL",$B$1)))</f>
        <v>6</v>
      </c>
      <c r="X8" s="53">
        <f>AVERAGEIFS(user_list!$H:$H,user_list!$I:$I,'animes por ano'!$M8,user_list!$J:$J,'animes por ano'!X$2,user_list!$C:$C,IF($B$1="NOT MUSIC","&gt;&lt;"&amp;"MUSIC",IF($B$1="ALL","&gt;&lt;"&amp;"ALL",$B$1)))</f>
        <v>4</v>
      </c>
      <c r="Y8" s="53" t="e">
        <f>AVERAGEIFS(user_list!$H:$H,user_list!$I:$I,'animes por ano'!$M8,user_list!$J:$J,'animes por ano'!Y$2,user_list!$C:$C,IF($B$1="NOT MUSIC","&gt;&lt;"&amp;"MUSIC",IF($B$1="ALL","&gt;&lt;"&amp;"ALL",$B$1)))</f>
        <v>#DIV/0!</v>
      </c>
      <c r="Z8" s="53">
        <f>AVERAGEIFS(user_list!$H:$H,user_list!$I:$I,'animes por ano'!$M8)</f>
        <v>5</v>
      </c>
      <c r="AA8" s="53"/>
      <c r="AB8">
        <f>Tabela6[[#This Row],[Coluna1]]</f>
        <v>2005</v>
      </c>
      <c r="AC8" s="26">
        <f>SUMIFS(user_list!$M:$M,user_list!$I:$I,'animes por ano'!$M8,user_list!$J:$J,'animes por ano'!AC$2,user_list!$C:$C,IF($B$1="NOT MUSIC","&gt;&lt;"&amp;"MUSIC",IF($B$1="ALL","&gt;&lt;"&amp;"ALL",$B$1)))/90</f>
        <v>0</v>
      </c>
      <c r="AD8" s="26">
        <f>SUMIFS(user_list!$M:$M,user_list!$I:$I,'animes por ano'!$M8,user_list!$J:$J,'animes por ano'!AD$2,user_list!$C:$C,IF($B$1="NOT MUSIC","&gt;&lt;"&amp;"MUSIC",IF($B$1="ALL","&gt;&lt;"&amp;"ALL",$B$1)))/90</f>
        <v>1.1111111111111112E-2</v>
      </c>
      <c r="AE8" s="26">
        <f>SUMIFS(user_list!$M:$M,user_list!$I:$I,'animes por ano'!$M8,user_list!$J:$J,'animes por ano'!AE$2,user_list!$C:$C,IF($B$1="NOT MUSIC","&gt;&lt;"&amp;"MUSIC",IF($B$1="ALL","&gt;&lt;"&amp;"ALL",$B$1)))/90</f>
        <v>1.1111111111111112E-2</v>
      </c>
      <c r="AF8" s="26">
        <f>SUMIFS(user_list!$M:$M,user_list!$I:$I,'animes por ano'!$M8,user_list!$J:$J,'animes por ano'!AF$2,user_list!$C:$C,IF($B$1="NOT MUSIC","&gt;&lt;"&amp;"MUSIC",IF($B$1="ALL","&gt;&lt;"&amp;"ALL",$B$1)))/90</f>
        <v>0</v>
      </c>
      <c r="AG8" s="26">
        <f t="shared" si="2"/>
        <v>5.4794520547945206E-3</v>
      </c>
    </row>
    <row r="9" spans="1:33" x14ac:dyDescent="0.3">
      <c r="B9" t="s">
        <v>649</v>
      </c>
      <c r="D9">
        <f t="shared" si="3"/>
        <v>2006</v>
      </c>
      <c r="E9" s="48">
        <f>COUNTIFS(user_list!$I:$I,'animes por ano'!$D9,user_list!$J:$J,'animes por ano'!E$2,user_list!$C:$C,IF($B$1="NOT MUSIC","&gt;&lt;"&amp;"MUSIC",IF($B$1="ALL","&gt;&lt;"&amp;"ALL",$B$1)))</f>
        <v>0</v>
      </c>
      <c r="F9" s="48">
        <f>COUNTIFS(user_list!$I:$I,'animes por ano'!$D9,user_list!$J:$J,'animes por ano'!F$2,user_list!$C:$C,IF($B$1="NOT MUSIC","&gt;&lt;"&amp;"MUSIC",IF($B$1="ALL","&gt;&lt;"&amp;"ALL",$B$1)))</f>
        <v>0</v>
      </c>
      <c r="G9" s="48">
        <f>COUNTIFS(user_list!$I:$I,'animes por ano'!$D9,user_list!$J:$J,'animes por ano'!G$2,user_list!$C:$C,IF($B$1="NOT MUSIC","&gt;&lt;"&amp;"MUSIC",IF($B$1="ALL","&gt;&lt;"&amp;"ALL",$B$1)))</f>
        <v>0</v>
      </c>
      <c r="H9" s="48">
        <f>COUNTIFS(user_list!$I:$I,'animes por ano'!$D9,user_list!$J:$J,'animes por ano'!H$2,user_list!$C:$C,IF($B$1="NOT MUSIC","&gt;&lt;"&amp;"MUSIC",IF($B$1="ALL","&gt;&lt;"&amp;"ALL",$B$1)))</f>
        <v>1</v>
      </c>
      <c r="I9" s="48">
        <f t="shared" si="0"/>
        <v>1</v>
      </c>
      <c r="J9" s="53"/>
      <c r="M9">
        <f>Tabela3[[#This Row],[Coluna1]]</f>
        <v>2006</v>
      </c>
      <c r="N9" s="48">
        <f>SUMIFS(user_list!$M:$M,user_list!$I:$I,'animes por ano'!$M9,user_list!$J:$J,'animes por ano'!N$2,user_list!$C:$C,IF($B$1="NOT MUSIC","&gt;&lt;"&amp;"MUSIC",IF($B$1="ALL","&gt;&lt;"&amp;"ALL",$B$1)))</f>
        <v>0</v>
      </c>
      <c r="O9" s="48">
        <f>SUMIFS(user_list!$M:$M,user_list!$I:$I,'animes por ano'!$M9,user_list!$J:$J,'animes por ano'!O$2,user_list!$C:$C,IF($B$1="NOT MUSIC","&gt;&lt;"&amp;"MUSIC",IF($B$1="ALL","&gt;&lt;"&amp;"ALL",$B$1)))</f>
        <v>0</v>
      </c>
      <c r="P9" s="48">
        <f>SUMIFS(user_list!$M:$M,user_list!$I:$I,'animes por ano'!$M9,user_list!$J:$J,'animes por ano'!P$2,user_list!$C:$C,IF($B$1="NOT MUSIC","&gt;&lt;"&amp;"MUSIC",IF($B$1="ALL","&gt;&lt;"&amp;"ALL",$B$1)))</f>
        <v>0</v>
      </c>
      <c r="Q9" s="48">
        <f>SUMIFS(user_list!$M:$M,user_list!$I:$I,'animes por ano'!$M9,user_list!$J:$J,'animes por ano'!Q$2,user_list!$C:$C,IF($B$1="NOT MUSIC","&gt;&lt;"&amp;"MUSIC",IF($B$1="ALL","&gt;&lt;"&amp;"ALL",$B$1)))</f>
        <v>14.18333333333333</v>
      </c>
      <c r="R9" s="48">
        <f t="shared" si="1"/>
        <v>14.18333333333333</v>
      </c>
      <c r="S9" s="48">
        <f>SUMIF(tb_days[Year],Tabela6[[#This Row],[Coluna1]],tb_days[Hours])-Tabela6[[#This Row],[total]]</f>
        <v>-14.18333333333333</v>
      </c>
      <c r="U9">
        <f>Tabela6[[#This Row],[Coluna1]]</f>
        <v>2006</v>
      </c>
      <c r="V9" s="53" t="e">
        <f>AVERAGEIFS(user_list!$H:$H,user_list!$I:$I,'animes por ano'!$M9,user_list!$J:$J,'animes por ano'!V$2,user_list!$C:$C,IF($B$1="NOT MUSIC","&gt;&lt;"&amp;"MUSIC",IF($B$1="ALL","&gt;&lt;"&amp;"ALL",$B$1)))</f>
        <v>#DIV/0!</v>
      </c>
      <c r="W9" s="53" t="e">
        <f>AVERAGEIFS(user_list!$H:$H,user_list!$I:$I,'animes por ano'!$M9,user_list!$J:$J,'animes por ano'!W$2,user_list!$C:$C,IF($B$1="NOT MUSIC","&gt;&lt;"&amp;"MUSIC",IF($B$1="ALL","&gt;&lt;"&amp;"ALL",$B$1)))</f>
        <v>#DIV/0!</v>
      </c>
      <c r="X9" s="53" t="e">
        <f>AVERAGEIFS(user_list!$H:$H,user_list!$I:$I,'animes por ano'!$M9,user_list!$J:$J,'animes por ano'!X$2,user_list!$C:$C,IF($B$1="NOT MUSIC","&gt;&lt;"&amp;"MUSIC",IF($B$1="ALL","&gt;&lt;"&amp;"ALL",$B$1)))</f>
        <v>#DIV/0!</v>
      </c>
      <c r="Y9" s="53">
        <f>AVERAGEIFS(user_list!$H:$H,user_list!$I:$I,'animes por ano'!$M9,user_list!$J:$J,'animes por ano'!Y$2,user_list!$C:$C,IF($B$1="NOT MUSIC","&gt;&lt;"&amp;"MUSIC",IF($B$1="ALL","&gt;&lt;"&amp;"ALL",$B$1)))</f>
        <v>0</v>
      </c>
      <c r="Z9" s="53">
        <f>AVERAGEIFS(user_list!$H:$H,user_list!$I:$I,'animes por ano'!$M9)</f>
        <v>0</v>
      </c>
      <c r="AA9" s="53"/>
      <c r="AB9">
        <f>Tabela6[[#This Row],[Coluna1]]</f>
        <v>2006</v>
      </c>
      <c r="AC9" s="26">
        <f>SUMIFS(user_list!$M:$M,user_list!$I:$I,'animes por ano'!$M9,user_list!$J:$J,'animes por ano'!AC$2,user_list!$C:$C,IF($B$1="NOT MUSIC","&gt;&lt;"&amp;"MUSIC",IF($B$1="ALL","&gt;&lt;"&amp;"ALL",$B$1)))/90</f>
        <v>0</v>
      </c>
      <c r="AD9" s="26">
        <f>SUMIFS(user_list!$M:$M,user_list!$I:$I,'animes por ano'!$M9,user_list!$J:$J,'animes por ano'!AD$2,user_list!$C:$C,IF($B$1="NOT MUSIC","&gt;&lt;"&amp;"MUSIC",IF($B$1="ALL","&gt;&lt;"&amp;"ALL",$B$1)))/90</f>
        <v>0</v>
      </c>
      <c r="AE9" s="26">
        <f>SUMIFS(user_list!$M:$M,user_list!$I:$I,'animes por ano'!$M9,user_list!$J:$J,'animes por ano'!AE$2,user_list!$C:$C,IF($B$1="NOT MUSIC","&gt;&lt;"&amp;"MUSIC",IF($B$1="ALL","&gt;&lt;"&amp;"ALL",$B$1)))/90</f>
        <v>0</v>
      </c>
      <c r="AF9" s="26">
        <f>SUMIFS(user_list!$M:$M,user_list!$I:$I,'animes por ano'!$M9,user_list!$J:$J,'animes por ano'!AF$2,user_list!$C:$C,IF($B$1="NOT MUSIC","&gt;&lt;"&amp;"MUSIC",IF($B$1="ALL","&gt;&lt;"&amp;"ALL",$B$1)))/90</f>
        <v>0.15759259259259256</v>
      </c>
      <c r="AG9" s="26">
        <f t="shared" si="2"/>
        <v>3.8858447488584469E-2</v>
      </c>
    </row>
    <row r="10" spans="1:33" x14ac:dyDescent="0.3">
      <c r="B10" t="s">
        <v>653</v>
      </c>
      <c r="D10">
        <f t="shared" si="3"/>
        <v>2007</v>
      </c>
      <c r="E10" s="48">
        <f>COUNTIFS(user_list!$I:$I,'animes por ano'!$D10,user_list!$J:$J,'animes por ano'!E$2,user_list!$C:$C,IF($B$1="NOT MUSIC","&gt;&lt;"&amp;"MUSIC",IF($B$1="ALL","&gt;&lt;"&amp;"ALL",$B$1)))</f>
        <v>1</v>
      </c>
      <c r="F10" s="48">
        <f>COUNTIFS(user_list!$I:$I,'animes por ano'!$D10,user_list!$J:$J,'animes por ano'!F$2,user_list!$C:$C,IF($B$1="NOT MUSIC","&gt;&lt;"&amp;"MUSIC",IF($B$1="ALL","&gt;&lt;"&amp;"ALL",$B$1)))</f>
        <v>1</v>
      </c>
      <c r="G10" s="48">
        <f>COUNTIFS(user_list!$I:$I,'animes por ano'!$D10,user_list!$J:$J,'animes por ano'!G$2,user_list!$C:$C,IF($B$1="NOT MUSIC","&gt;&lt;"&amp;"MUSIC",IF($B$1="ALL","&gt;&lt;"&amp;"ALL",$B$1)))</f>
        <v>0</v>
      </c>
      <c r="H10" s="48">
        <f>COUNTIFS(user_list!$I:$I,'animes por ano'!$D10,user_list!$J:$J,'animes por ano'!H$2,user_list!$C:$C,IF($B$1="NOT MUSIC","&gt;&lt;"&amp;"MUSIC",IF($B$1="ALL","&gt;&lt;"&amp;"ALL",$B$1)))</f>
        <v>0</v>
      </c>
      <c r="I10" s="48">
        <f t="shared" si="0"/>
        <v>2</v>
      </c>
      <c r="J10" s="53"/>
      <c r="M10">
        <f>Tabela3[[#This Row],[Coluna1]]</f>
        <v>2007</v>
      </c>
      <c r="N10" s="48">
        <f>SUMIFS(user_list!$M:$M,user_list!$I:$I,'animes por ano'!$M10,user_list!$J:$J,'animes por ano'!N$2,user_list!$C:$C,IF($B$1="NOT MUSIC","&gt;&lt;"&amp;"MUSIC",IF($B$1="ALL","&gt;&lt;"&amp;"ALL",$B$1)))</f>
        <v>192.91666666666671</v>
      </c>
      <c r="O10" s="48">
        <f>SUMIFS(user_list!$M:$M,user_list!$I:$I,'animes por ano'!$M10,user_list!$J:$J,'animes por ano'!O$2,user_list!$C:$C,IF($B$1="NOT MUSIC","&gt;&lt;"&amp;"MUSIC",IF($B$1="ALL","&gt;&lt;"&amp;"ALL",$B$1)))</f>
        <v>1.686666666666667</v>
      </c>
      <c r="P10" s="48">
        <f>SUMIFS(user_list!$M:$M,user_list!$I:$I,'animes por ano'!$M10,user_list!$J:$J,'animes por ano'!P$2,user_list!$C:$C,IF($B$1="NOT MUSIC","&gt;&lt;"&amp;"MUSIC",IF($B$1="ALL","&gt;&lt;"&amp;"ALL",$B$1)))</f>
        <v>0</v>
      </c>
      <c r="Q10" s="48">
        <f>SUMIFS(user_list!$M:$M,user_list!$I:$I,'animes por ano'!$M10,user_list!$J:$J,'animes por ano'!Q$2,user_list!$C:$C,IF($B$1="NOT MUSIC","&gt;&lt;"&amp;"MUSIC",IF($B$1="ALL","&gt;&lt;"&amp;"ALL",$B$1)))</f>
        <v>0</v>
      </c>
      <c r="R10" s="48">
        <f t="shared" si="1"/>
        <v>194.60333333333338</v>
      </c>
      <c r="S10" s="48">
        <f>SUMIF(tb_days[Year],Tabela6[[#This Row],[Coluna1]],tb_days[Hours])-Tabela6[[#This Row],[total]]</f>
        <v>-194.60333333333338</v>
      </c>
      <c r="U10">
        <f>Tabela6[[#This Row],[Coluna1]]</f>
        <v>2007</v>
      </c>
      <c r="V10" s="53">
        <f>AVERAGEIFS(user_list!$H:$H,user_list!$I:$I,'animes por ano'!$M10,user_list!$J:$J,'animes por ano'!V$2,user_list!$C:$C,IF($B$1="NOT MUSIC","&gt;&lt;"&amp;"MUSIC",IF($B$1="ALL","&gt;&lt;"&amp;"ALL",$B$1)))</f>
        <v>9</v>
      </c>
      <c r="W10" s="53">
        <f>AVERAGEIFS(user_list!$H:$H,user_list!$I:$I,'animes por ano'!$M10,user_list!$J:$J,'animes por ano'!W$2,user_list!$C:$C,IF($B$1="NOT MUSIC","&gt;&lt;"&amp;"MUSIC",IF($B$1="ALL","&gt;&lt;"&amp;"ALL",$B$1)))</f>
        <v>8</v>
      </c>
      <c r="X10" s="53" t="e">
        <f>AVERAGEIFS(user_list!$H:$H,user_list!$I:$I,'animes por ano'!$M10,user_list!$J:$J,'animes por ano'!X$2,user_list!$C:$C,IF($B$1="NOT MUSIC","&gt;&lt;"&amp;"MUSIC",IF($B$1="ALL","&gt;&lt;"&amp;"ALL",$B$1)))</f>
        <v>#DIV/0!</v>
      </c>
      <c r="Y10" s="53" t="e">
        <f>AVERAGEIFS(user_list!$H:$H,user_list!$I:$I,'animes por ano'!$M10,user_list!$J:$J,'animes por ano'!Y$2,user_list!$C:$C,IF($B$1="NOT MUSIC","&gt;&lt;"&amp;"MUSIC",IF($B$1="ALL","&gt;&lt;"&amp;"ALL",$B$1)))</f>
        <v>#DIV/0!</v>
      </c>
      <c r="Z10" s="53">
        <f>AVERAGEIFS(user_list!$H:$H,user_list!$I:$I,'animes por ano'!$M10)</f>
        <v>8.5</v>
      </c>
      <c r="AA10" s="53"/>
      <c r="AB10">
        <f>Tabela6[[#This Row],[Coluna1]]</f>
        <v>2007</v>
      </c>
      <c r="AC10" s="26">
        <f>SUMIFS(user_list!$M:$M,user_list!$I:$I,'animes por ano'!$M10,user_list!$J:$J,'animes por ano'!AC$2,user_list!$C:$C,IF($B$1="NOT MUSIC","&gt;&lt;"&amp;"MUSIC",IF($B$1="ALL","&gt;&lt;"&amp;"ALL",$B$1)))/90</f>
        <v>2.143518518518519</v>
      </c>
      <c r="AD10" s="26">
        <f>SUMIFS(user_list!$M:$M,user_list!$I:$I,'animes por ano'!$M10,user_list!$J:$J,'animes por ano'!AD$2,user_list!$C:$C,IF($B$1="NOT MUSIC","&gt;&lt;"&amp;"MUSIC",IF($B$1="ALL","&gt;&lt;"&amp;"ALL",$B$1)))/90</f>
        <v>1.8740740740740745E-2</v>
      </c>
      <c r="AE10" s="26">
        <f>SUMIFS(user_list!$M:$M,user_list!$I:$I,'animes por ano'!$M10,user_list!$J:$J,'animes por ano'!AE$2,user_list!$C:$C,IF($B$1="NOT MUSIC","&gt;&lt;"&amp;"MUSIC",IF($B$1="ALL","&gt;&lt;"&amp;"ALL",$B$1)))/90</f>
        <v>0</v>
      </c>
      <c r="AF10" s="26">
        <f>SUMIFS(user_list!$M:$M,user_list!$I:$I,'animes por ano'!$M10,user_list!$J:$J,'animes por ano'!AF$2,user_list!$C:$C,IF($B$1="NOT MUSIC","&gt;&lt;"&amp;"MUSIC",IF($B$1="ALL","&gt;&lt;"&amp;"ALL",$B$1)))/90</f>
        <v>0</v>
      </c>
      <c r="AG10" s="26">
        <f t="shared" si="2"/>
        <v>0.53315981735159834</v>
      </c>
    </row>
    <row r="11" spans="1:33" x14ac:dyDescent="0.3">
      <c r="B11" t="s">
        <v>654</v>
      </c>
      <c r="D11">
        <f t="shared" si="3"/>
        <v>2008</v>
      </c>
      <c r="E11" s="48">
        <f>COUNTIFS(user_list!$I:$I,'animes por ano'!$D11,user_list!$J:$J,'animes por ano'!E$2,user_list!$C:$C,IF($B$1="NOT MUSIC","&gt;&lt;"&amp;"MUSIC",IF($B$1="ALL","&gt;&lt;"&amp;"ALL",$B$1)))</f>
        <v>0</v>
      </c>
      <c r="F11" s="48">
        <f>COUNTIFS(user_list!$I:$I,'animes por ano'!$D11,user_list!$J:$J,'animes por ano'!F$2,user_list!$C:$C,IF($B$1="NOT MUSIC","&gt;&lt;"&amp;"MUSIC",IF($B$1="ALL","&gt;&lt;"&amp;"ALL",$B$1)))</f>
        <v>1</v>
      </c>
      <c r="G11" s="48">
        <f>COUNTIFS(user_list!$I:$I,'animes por ano'!$D11,user_list!$J:$J,'animes por ano'!G$2,user_list!$C:$C,IF($B$1="NOT MUSIC","&gt;&lt;"&amp;"MUSIC",IF($B$1="ALL","&gt;&lt;"&amp;"ALL",$B$1)))</f>
        <v>0</v>
      </c>
      <c r="H11" s="48">
        <f>COUNTIFS(user_list!$I:$I,'animes por ano'!$D11,user_list!$J:$J,'animes por ano'!H$2,user_list!$C:$C,IF($B$1="NOT MUSIC","&gt;&lt;"&amp;"MUSIC",IF($B$1="ALL","&gt;&lt;"&amp;"ALL",$B$1)))</f>
        <v>0</v>
      </c>
      <c r="I11" s="48">
        <f t="shared" si="0"/>
        <v>1</v>
      </c>
      <c r="J11" s="53"/>
      <c r="M11">
        <f>Tabela3[[#This Row],[Coluna1]]</f>
        <v>2008</v>
      </c>
      <c r="N11" s="48">
        <f>SUMIFS(user_list!$M:$M,user_list!$I:$I,'animes por ano'!$M11,user_list!$J:$J,'animes por ano'!N$2,user_list!$C:$C,IF($B$1="NOT MUSIC","&gt;&lt;"&amp;"MUSIC",IF($B$1="ALL","&gt;&lt;"&amp;"ALL",$B$1)))</f>
        <v>0</v>
      </c>
      <c r="O11" s="48">
        <f>SUMIFS(user_list!$M:$M,user_list!$I:$I,'animes por ano'!$M11,user_list!$J:$J,'animes por ano'!O$2,user_list!$C:$C,IF($B$1="NOT MUSIC","&gt;&lt;"&amp;"MUSIC",IF($B$1="ALL","&gt;&lt;"&amp;"ALL",$B$1)))</f>
        <v>8.1111111111111106E-2</v>
      </c>
      <c r="P11" s="48">
        <f>SUMIFS(user_list!$M:$M,user_list!$I:$I,'animes por ano'!$M11,user_list!$J:$J,'animes por ano'!P$2,user_list!$C:$C,IF($B$1="NOT MUSIC","&gt;&lt;"&amp;"MUSIC",IF($B$1="ALL","&gt;&lt;"&amp;"ALL",$B$1)))</f>
        <v>0</v>
      </c>
      <c r="Q11" s="48">
        <f>SUMIFS(user_list!$M:$M,user_list!$I:$I,'animes por ano'!$M11,user_list!$J:$J,'animes por ano'!Q$2,user_list!$C:$C,IF($B$1="NOT MUSIC","&gt;&lt;"&amp;"MUSIC",IF($B$1="ALL","&gt;&lt;"&amp;"ALL",$B$1)))</f>
        <v>0</v>
      </c>
      <c r="R11" s="48">
        <f t="shared" si="1"/>
        <v>8.1111111111111106E-2</v>
      </c>
      <c r="S11" s="48">
        <f>SUMIF(tb_days[Year],Tabela6[[#This Row],[Coluna1]],tb_days[Hours])-Tabela6[[#This Row],[total]]</f>
        <v>-8.1111111111111106E-2</v>
      </c>
      <c r="U11">
        <f>Tabela6[[#This Row],[Coluna1]]</f>
        <v>2008</v>
      </c>
      <c r="V11" s="53" t="e">
        <f>AVERAGEIFS(user_list!$H:$H,user_list!$I:$I,'animes por ano'!$M11,user_list!$J:$J,'animes por ano'!V$2,user_list!$C:$C,IF($B$1="NOT MUSIC","&gt;&lt;"&amp;"MUSIC",IF($B$1="ALL","&gt;&lt;"&amp;"ALL",$B$1)))</f>
        <v>#DIV/0!</v>
      </c>
      <c r="W11" s="53">
        <f>AVERAGEIFS(user_list!$H:$H,user_list!$I:$I,'animes por ano'!$M11,user_list!$J:$J,'animes por ano'!W$2,user_list!$C:$C,IF($B$1="NOT MUSIC","&gt;&lt;"&amp;"MUSIC",IF($B$1="ALL","&gt;&lt;"&amp;"ALL",$B$1)))</f>
        <v>6</v>
      </c>
      <c r="X11" s="53" t="e">
        <f>AVERAGEIFS(user_list!$H:$H,user_list!$I:$I,'animes por ano'!$M11,user_list!$J:$J,'animes por ano'!X$2,user_list!$C:$C,IF($B$1="NOT MUSIC","&gt;&lt;"&amp;"MUSIC",IF($B$1="ALL","&gt;&lt;"&amp;"ALL",$B$1)))</f>
        <v>#DIV/0!</v>
      </c>
      <c r="Y11" s="53" t="e">
        <f>AVERAGEIFS(user_list!$H:$H,user_list!$I:$I,'animes por ano'!$M11,user_list!$J:$J,'animes por ano'!Y$2,user_list!$C:$C,IF($B$1="NOT MUSIC","&gt;&lt;"&amp;"MUSIC",IF($B$1="ALL","&gt;&lt;"&amp;"ALL",$B$1)))</f>
        <v>#DIV/0!</v>
      </c>
      <c r="Z11" s="53">
        <f>AVERAGEIFS(user_list!$H:$H,user_list!$I:$I,'animes por ano'!$M11)</f>
        <v>6</v>
      </c>
      <c r="AA11" s="53"/>
      <c r="AB11">
        <f>Tabela6[[#This Row],[Coluna1]]</f>
        <v>2008</v>
      </c>
      <c r="AC11" s="26">
        <f>SUMIFS(user_list!$M:$M,user_list!$I:$I,'animes por ano'!$M11,user_list!$J:$J,'animes por ano'!AC$2,user_list!$C:$C,IF($B$1="NOT MUSIC","&gt;&lt;"&amp;"MUSIC",IF($B$1="ALL","&gt;&lt;"&amp;"ALL",$B$1)))/90</f>
        <v>0</v>
      </c>
      <c r="AD11" s="26">
        <f>SUMIFS(user_list!$M:$M,user_list!$I:$I,'animes por ano'!$M11,user_list!$J:$J,'animes por ano'!AD$2,user_list!$C:$C,IF($B$1="NOT MUSIC","&gt;&lt;"&amp;"MUSIC",IF($B$1="ALL","&gt;&lt;"&amp;"ALL",$B$1)))/90</f>
        <v>9.012345679012345E-4</v>
      </c>
      <c r="AE11" s="26">
        <f>SUMIFS(user_list!$M:$M,user_list!$I:$I,'animes por ano'!$M11,user_list!$J:$J,'animes por ano'!AE$2,user_list!$C:$C,IF($B$1="NOT MUSIC","&gt;&lt;"&amp;"MUSIC",IF($B$1="ALL","&gt;&lt;"&amp;"ALL",$B$1)))/90</f>
        <v>0</v>
      </c>
      <c r="AF11" s="26">
        <f>SUMIFS(user_list!$M:$M,user_list!$I:$I,'animes por ano'!$M11,user_list!$J:$J,'animes por ano'!AF$2,user_list!$C:$C,IF($B$1="NOT MUSIC","&gt;&lt;"&amp;"MUSIC",IF($B$1="ALL","&gt;&lt;"&amp;"ALL",$B$1)))/90</f>
        <v>0</v>
      </c>
      <c r="AG11" s="26">
        <f t="shared" si="2"/>
        <v>2.2222222222222221E-4</v>
      </c>
    </row>
    <row r="12" spans="1:33" x14ac:dyDescent="0.3">
      <c r="B12" t="s">
        <v>655</v>
      </c>
      <c r="D12">
        <f t="shared" si="3"/>
        <v>2009</v>
      </c>
      <c r="E12" s="48">
        <f>COUNTIFS(user_list!$I:$I,'animes por ano'!$D12,user_list!$J:$J,'animes por ano'!E$2,user_list!$C:$C,IF($B$1="NOT MUSIC","&gt;&lt;"&amp;"MUSIC",IF($B$1="ALL","&gt;&lt;"&amp;"ALL",$B$1)))</f>
        <v>0</v>
      </c>
      <c r="F12" s="48">
        <f>COUNTIFS(user_list!$I:$I,'animes por ano'!$D12,user_list!$J:$J,'animes por ano'!F$2,user_list!$C:$C,IF($B$1="NOT MUSIC","&gt;&lt;"&amp;"MUSIC",IF($B$1="ALL","&gt;&lt;"&amp;"ALL",$B$1)))</f>
        <v>0</v>
      </c>
      <c r="G12" s="48">
        <f>COUNTIFS(user_list!$I:$I,'animes por ano'!$D12,user_list!$J:$J,'animes por ano'!G$2,user_list!$C:$C,IF($B$1="NOT MUSIC","&gt;&lt;"&amp;"MUSIC",IF($B$1="ALL","&gt;&lt;"&amp;"ALL",$B$1)))</f>
        <v>1</v>
      </c>
      <c r="H12" s="48">
        <f>COUNTIFS(user_list!$I:$I,'animes por ano'!$D12,user_list!$J:$J,'animes por ano'!H$2,user_list!$C:$C,IF($B$1="NOT MUSIC","&gt;&lt;"&amp;"MUSIC",IF($B$1="ALL","&gt;&lt;"&amp;"ALL",$B$1)))</f>
        <v>0</v>
      </c>
      <c r="I12" s="48">
        <f t="shared" si="0"/>
        <v>1</v>
      </c>
      <c r="J12" s="53"/>
      <c r="M12">
        <f>Tabela3[[#This Row],[Coluna1]]</f>
        <v>2009</v>
      </c>
      <c r="N12" s="48">
        <f>SUMIFS(user_list!$M:$M,user_list!$I:$I,'animes por ano'!$M12,user_list!$J:$J,'animes por ano'!N$2,user_list!$C:$C,IF($B$1="NOT MUSIC","&gt;&lt;"&amp;"MUSIC",IF($B$1="ALL","&gt;&lt;"&amp;"ALL",$B$1)))</f>
        <v>0</v>
      </c>
      <c r="O12" s="48">
        <f>SUMIFS(user_list!$M:$M,user_list!$I:$I,'animes por ano'!$M12,user_list!$J:$J,'animes por ano'!O$2,user_list!$C:$C,IF($B$1="NOT MUSIC","&gt;&lt;"&amp;"MUSIC",IF($B$1="ALL","&gt;&lt;"&amp;"ALL",$B$1)))</f>
        <v>0</v>
      </c>
      <c r="P12" s="48">
        <f>SUMIFS(user_list!$M:$M,user_list!$I:$I,'animes por ano'!$M12,user_list!$J:$J,'animes por ano'!P$2,user_list!$C:$C,IF($B$1="NOT MUSIC","&gt;&lt;"&amp;"MUSIC",IF($B$1="ALL","&gt;&lt;"&amp;"ALL",$B$1)))</f>
        <v>6.2833333333333332</v>
      </c>
      <c r="Q12" s="48">
        <f>SUMIFS(user_list!$M:$M,user_list!$I:$I,'animes por ano'!$M12,user_list!$J:$J,'animes por ano'!Q$2,user_list!$C:$C,IF($B$1="NOT MUSIC","&gt;&lt;"&amp;"MUSIC",IF($B$1="ALL","&gt;&lt;"&amp;"ALL",$B$1)))</f>
        <v>0</v>
      </c>
      <c r="R12" s="48">
        <f t="shared" si="1"/>
        <v>6.2833333333333332</v>
      </c>
      <c r="S12" s="48">
        <f>SUMIF(tb_days[Year],Tabela6[[#This Row],[Coluna1]],tb_days[Hours])-Tabela6[[#This Row],[total]]</f>
        <v>-6.2833333333333332</v>
      </c>
      <c r="U12">
        <f>Tabela6[[#This Row],[Coluna1]]</f>
        <v>2009</v>
      </c>
      <c r="V12" s="53" t="e">
        <f>AVERAGEIFS(user_list!$H:$H,user_list!$I:$I,'animes por ano'!$M12,user_list!$J:$J,'animes por ano'!V$2,user_list!$C:$C,IF($B$1="NOT MUSIC","&gt;&lt;"&amp;"MUSIC",IF($B$1="ALL","&gt;&lt;"&amp;"ALL",$B$1)))</f>
        <v>#DIV/0!</v>
      </c>
      <c r="W12" s="53" t="e">
        <f>AVERAGEIFS(user_list!$H:$H,user_list!$I:$I,'animes por ano'!$M12,user_list!$J:$J,'animes por ano'!W$2,user_list!$C:$C,IF($B$1="NOT MUSIC","&gt;&lt;"&amp;"MUSIC",IF($B$1="ALL","&gt;&lt;"&amp;"ALL",$B$1)))</f>
        <v>#DIV/0!</v>
      </c>
      <c r="X12" s="53">
        <f>AVERAGEIFS(user_list!$H:$H,user_list!$I:$I,'animes por ano'!$M12,user_list!$J:$J,'animes por ano'!X$2,user_list!$C:$C,IF($B$1="NOT MUSIC","&gt;&lt;"&amp;"MUSIC",IF($B$1="ALL","&gt;&lt;"&amp;"ALL",$B$1)))</f>
        <v>10</v>
      </c>
      <c r="Y12" s="53" t="e">
        <f>AVERAGEIFS(user_list!$H:$H,user_list!$I:$I,'animes por ano'!$M12,user_list!$J:$J,'animes por ano'!Y$2,user_list!$C:$C,IF($B$1="NOT MUSIC","&gt;&lt;"&amp;"MUSIC",IF($B$1="ALL","&gt;&lt;"&amp;"ALL",$B$1)))</f>
        <v>#DIV/0!</v>
      </c>
      <c r="Z12" s="53">
        <f>AVERAGEIFS(user_list!$H:$H,user_list!$I:$I,'animes por ano'!$M12)</f>
        <v>10</v>
      </c>
      <c r="AA12" s="53"/>
      <c r="AB12">
        <f>Tabela6[[#This Row],[Coluna1]]</f>
        <v>2009</v>
      </c>
      <c r="AC12" s="26">
        <f>SUMIFS(user_list!$M:$M,user_list!$I:$I,'animes por ano'!$M12,user_list!$J:$J,'animes por ano'!AC$2,user_list!$C:$C,IF($B$1="NOT MUSIC","&gt;&lt;"&amp;"MUSIC",IF($B$1="ALL","&gt;&lt;"&amp;"ALL",$B$1)))/90</f>
        <v>0</v>
      </c>
      <c r="AD12" s="26">
        <f>SUMIFS(user_list!$M:$M,user_list!$I:$I,'animes por ano'!$M12,user_list!$J:$J,'animes por ano'!AD$2,user_list!$C:$C,IF($B$1="NOT MUSIC","&gt;&lt;"&amp;"MUSIC",IF($B$1="ALL","&gt;&lt;"&amp;"ALL",$B$1)))/90</f>
        <v>0</v>
      </c>
      <c r="AE12" s="26">
        <f>SUMIFS(user_list!$M:$M,user_list!$I:$I,'animes por ano'!$M12,user_list!$J:$J,'animes por ano'!AE$2,user_list!$C:$C,IF($B$1="NOT MUSIC","&gt;&lt;"&amp;"MUSIC",IF($B$1="ALL","&gt;&lt;"&amp;"ALL",$B$1)))/90</f>
        <v>6.9814814814814816E-2</v>
      </c>
      <c r="AF12" s="26">
        <f>SUMIFS(user_list!$M:$M,user_list!$I:$I,'animes por ano'!$M12,user_list!$J:$J,'animes por ano'!AF$2,user_list!$C:$C,IF($B$1="NOT MUSIC","&gt;&lt;"&amp;"MUSIC",IF($B$1="ALL","&gt;&lt;"&amp;"ALL",$B$1)))/90</f>
        <v>0</v>
      </c>
      <c r="AG12" s="26">
        <f t="shared" si="2"/>
        <v>1.7214611872146117E-2</v>
      </c>
    </row>
    <row r="13" spans="1:33" x14ac:dyDescent="0.3">
      <c r="B13" t="s">
        <v>644</v>
      </c>
      <c r="D13">
        <f t="shared" si="3"/>
        <v>2010</v>
      </c>
      <c r="E13" s="48">
        <f>COUNTIFS(user_list!$I:$I,'animes por ano'!$D13,user_list!$J:$J,'animes por ano'!E$2,user_list!$C:$C,IF($B$1="NOT MUSIC","&gt;&lt;"&amp;"MUSIC",IF($B$1="ALL","&gt;&lt;"&amp;"ALL",$B$1)))</f>
        <v>0</v>
      </c>
      <c r="F13" s="48">
        <f>COUNTIFS(user_list!$I:$I,'animes por ano'!$D13,user_list!$J:$J,'animes por ano'!F$2,user_list!$C:$C,IF($B$1="NOT MUSIC","&gt;&lt;"&amp;"MUSIC",IF($B$1="ALL","&gt;&lt;"&amp;"ALL",$B$1)))</f>
        <v>0</v>
      </c>
      <c r="G13" s="48">
        <f>COUNTIFS(user_list!$I:$I,'animes por ano'!$D13,user_list!$J:$J,'animes por ano'!G$2,user_list!$C:$C,IF($B$1="NOT MUSIC","&gt;&lt;"&amp;"MUSIC",IF($B$1="ALL","&gt;&lt;"&amp;"ALL",$B$1)))</f>
        <v>0</v>
      </c>
      <c r="H13" s="48">
        <f>COUNTIFS(user_list!$I:$I,'animes por ano'!$D13,user_list!$J:$J,'animes por ano'!H$2,user_list!$C:$C,IF($B$1="NOT MUSIC","&gt;&lt;"&amp;"MUSIC",IF($B$1="ALL","&gt;&lt;"&amp;"ALL",$B$1)))</f>
        <v>0</v>
      </c>
      <c r="I13" s="48">
        <f t="shared" si="0"/>
        <v>0</v>
      </c>
      <c r="J13" s="53"/>
      <c r="M13">
        <f>Tabela3[[#This Row],[Coluna1]]</f>
        <v>2010</v>
      </c>
      <c r="N13" s="48">
        <f>SUMIFS(user_list!$M:$M,user_list!$I:$I,'animes por ano'!$M13,user_list!$J:$J,'animes por ano'!N$2,user_list!$C:$C,IF($B$1="NOT MUSIC","&gt;&lt;"&amp;"MUSIC",IF($B$1="ALL","&gt;&lt;"&amp;"ALL",$B$1)))</f>
        <v>0</v>
      </c>
      <c r="O13" s="48">
        <f>SUMIFS(user_list!$M:$M,user_list!$I:$I,'animes por ano'!$M13,user_list!$J:$J,'animes por ano'!O$2,user_list!$C:$C,IF($B$1="NOT MUSIC","&gt;&lt;"&amp;"MUSIC",IF($B$1="ALL","&gt;&lt;"&amp;"ALL",$B$1)))</f>
        <v>0</v>
      </c>
      <c r="P13" s="48">
        <f>SUMIFS(user_list!$M:$M,user_list!$I:$I,'animes por ano'!$M13,user_list!$J:$J,'animes por ano'!P$2,user_list!$C:$C,IF($B$1="NOT MUSIC","&gt;&lt;"&amp;"MUSIC",IF($B$1="ALL","&gt;&lt;"&amp;"ALL",$B$1)))</f>
        <v>0</v>
      </c>
      <c r="Q13" s="48">
        <f>SUMIFS(user_list!$M:$M,user_list!$I:$I,'animes por ano'!$M13,user_list!$J:$J,'animes por ano'!Q$2,user_list!$C:$C,IF($B$1="NOT MUSIC","&gt;&lt;"&amp;"MUSIC",IF($B$1="ALL","&gt;&lt;"&amp;"ALL",$B$1)))</f>
        <v>0</v>
      </c>
      <c r="R13" s="48">
        <f t="shared" si="1"/>
        <v>0</v>
      </c>
      <c r="S13" s="48">
        <f>SUMIF(tb_days[Year],Tabela6[[#This Row],[Coluna1]],tb_days[Hours])-Tabela6[[#This Row],[total]]</f>
        <v>0</v>
      </c>
      <c r="U13">
        <f>Tabela6[[#This Row],[Coluna1]]</f>
        <v>2010</v>
      </c>
      <c r="V13" s="53" t="e">
        <f>AVERAGEIFS(user_list!$H:$H,user_list!$I:$I,'animes por ano'!$M13,user_list!$J:$J,'animes por ano'!V$2,user_list!$C:$C,IF($B$1="NOT MUSIC","&gt;&lt;"&amp;"MUSIC",IF($B$1="ALL","&gt;&lt;"&amp;"ALL",$B$1)))</f>
        <v>#DIV/0!</v>
      </c>
      <c r="W13" s="53" t="e">
        <f>AVERAGEIFS(user_list!$H:$H,user_list!$I:$I,'animes por ano'!$M13,user_list!$J:$J,'animes por ano'!W$2,user_list!$C:$C,IF($B$1="NOT MUSIC","&gt;&lt;"&amp;"MUSIC",IF($B$1="ALL","&gt;&lt;"&amp;"ALL",$B$1)))</f>
        <v>#DIV/0!</v>
      </c>
      <c r="X13" s="53" t="e">
        <f>AVERAGEIFS(user_list!$H:$H,user_list!$I:$I,'animes por ano'!$M13,user_list!$J:$J,'animes por ano'!X$2,user_list!$C:$C,IF($B$1="NOT MUSIC","&gt;&lt;"&amp;"MUSIC",IF($B$1="ALL","&gt;&lt;"&amp;"ALL",$B$1)))</f>
        <v>#DIV/0!</v>
      </c>
      <c r="Y13" s="53" t="e">
        <f>AVERAGEIFS(user_list!$H:$H,user_list!$I:$I,'animes por ano'!$M13,user_list!$J:$J,'animes por ano'!Y$2,user_list!$C:$C,IF($B$1="NOT MUSIC","&gt;&lt;"&amp;"MUSIC",IF($B$1="ALL","&gt;&lt;"&amp;"ALL",$B$1)))</f>
        <v>#DIV/0!</v>
      </c>
      <c r="Z13" s="53" t="e">
        <f>AVERAGEIFS(user_list!$H:$H,user_list!$I:$I,'animes por ano'!$M13)</f>
        <v>#DIV/0!</v>
      </c>
      <c r="AA13" s="53"/>
      <c r="AB13">
        <f>Tabela6[[#This Row],[Coluna1]]</f>
        <v>2010</v>
      </c>
      <c r="AC13" s="26">
        <f>SUMIFS(user_list!$M:$M,user_list!$I:$I,'animes por ano'!$M13,user_list!$J:$J,'animes por ano'!AC$2,user_list!$C:$C,IF($B$1="NOT MUSIC","&gt;&lt;"&amp;"MUSIC",IF($B$1="ALL","&gt;&lt;"&amp;"ALL",$B$1)))/90</f>
        <v>0</v>
      </c>
      <c r="AD13" s="26">
        <f>SUMIFS(user_list!$M:$M,user_list!$I:$I,'animes por ano'!$M13,user_list!$J:$J,'animes por ano'!AD$2,user_list!$C:$C,IF($B$1="NOT MUSIC","&gt;&lt;"&amp;"MUSIC",IF($B$1="ALL","&gt;&lt;"&amp;"ALL",$B$1)))/90</f>
        <v>0</v>
      </c>
      <c r="AE13" s="26">
        <f>SUMIFS(user_list!$M:$M,user_list!$I:$I,'animes por ano'!$M13,user_list!$J:$J,'animes por ano'!AE$2,user_list!$C:$C,IF($B$1="NOT MUSIC","&gt;&lt;"&amp;"MUSIC",IF($B$1="ALL","&gt;&lt;"&amp;"ALL",$B$1)))/90</f>
        <v>0</v>
      </c>
      <c r="AF13" s="26">
        <f>SUMIFS(user_list!$M:$M,user_list!$I:$I,'animes por ano'!$M13,user_list!$J:$J,'animes por ano'!AF$2,user_list!$C:$C,IF($B$1="NOT MUSIC","&gt;&lt;"&amp;"MUSIC",IF($B$1="ALL","&gt;&lt;"&amp;"ALL",$B$1)))/90</f>
        <v>0</v>
      </c>
      <c r="AG13" s="26">
        <f t="shared" si="2"/>
        <v>0</v>
      </c>
    </row>
    <row r="14" spans="1:33" x14ac:dyDescent="0.3">
      <c r="D14">
        <f t="shared" si="3"/>
        <v>2011</v>
      </c>
      <c r="E14" s="48">
        <f>COUNTIFS(user_list!$I:$I,'animes por ano'!$D14,user_list!$J:$J,'animes por ano'!E$2,user_list!$C:$C,IF($B$1="NOT MUSIC","&gt;&lt;"&amp;"MUSIC",IF($B$1="ALL","&gt;&lt;"&amp;"ALL",$B$1)))</f>
        <v>0</v>
      </c>
      <c r="F14" s="48">
        <f>COUNTIFS(user_list!$I:$I,'animes por ano'!$D14,user_list!$J:$J,'animes por ano'!F$2,user_list!$C:$C,IF($B$1="NOT MUSIC","&gt;&lt;"&amp;"MUSIC",IF($B$1="ALL","&gt;&lt;"&amp;"ALL",$B$1)))</f>
        <v>0</v>
      </c>
      <c r="G14" s="48">
        <f>COUNTIFS(user_list!$I:$I,'animes por ano'!$D14,user_list!$J:$J,'animes por ano'!G$2,user_list!$C:$C,IF($B$1="NOT MUSIC","&gt;&lt;"&amp;"MUSIC",IF($B$1="ALL","&gt;&lt;"&amp;"ALL",$B$1)))</f>
        <v>0</v>
      </c>
      <c r="H14" s="48">
        <f>COUNTIFS(user_list!$I:$I,'animes por ano'!$D14,user_list!$J:$J,'animes por ano'!H$2,user_list!$C:$C,IF($B$1="NOT MUSIC","&gt;&lt;"&amp;"MUSIC",IF($B$1="ALL","&gt;&lt;"&amp;"ALL",$B$1)))</f>
        <v>0</v>
      </c>
      <c r="I14" s="48">
        <f t="shared" si="0"/>
        <v>0</v>
      </c>
      <c r="J14" s="53"/>
      <c r="M14">
        <f>Tabela3[[#This Row],[Coluna1]]</f>
        <v>2011</v>
      </c>
      <c r="N14" s="48">
        <f>SUMIFS(user_list!$M:$M,user_list!$I:$I,'animes por ano'!$M14,user_list!$J:$J,'animes por ano'!N$2,user_list!$C:$C,IF($B$1="NOT MUSIC","&gt;&lt;"&amp;"MUSIC",IF($B$1="ALL","&gt;&lt;"&amp;"ALL",$B$1)))</f>
        <v>0</v>
      </c>
      <c r="O14" s="48">
        <f>SUMIFS(user_list!$M:$M,user_list!$I:$I,'animes por ano'!$M14,user_list!$J:$J,'animes por ano'!O$2,user_list!$C:$C,IF($B$1="NOT MUSIC","&gt;&lt;"&amp;"MUSIC",IF($B$1="ALL","&gt;&lt;"&amp;"ALL",$B$1)))</f>
        <v>0</v>
      </c>
      <c r="P14" s="48">
        <f>SUMIFS(user_list!$M:$M,user_list!$I:$I,'animes por ano'!$M14,user_list!$J:$J,'animes por ano'!P$2,user_list!$C:$C,IF($B$1="NOT MUSIC","&gt;&lt;"&amp;"MUSIC",IF($B$1="ALL","&gt;&lt;"&amp;"ALL",$B$1)))</f>
        <v>0</v>
      </c>
      <c r="Q14" s="48">
        <f>SUMIFS(user_list!$M:$M,user_list!$I:$I,'animes por ano'!$M14,user_list!$J:$J,'animes por ano'!Q$2,user_list!$C:$C,IF($B$1="NOT MUSIC","&gt;&lt;"&amp;"MUSIC",IF($B$1="ALL","&gt;&lt;"&amp;"ALL",$B$1)))</f>
        <v>0</v>
      </c>
      <c r="R14" s="48">
        <f t="shared" si="1"/>
        <v>0</v>
      </c>
      <c r="S14" s="48">
        <f>SUMIF(tb_days[Year],Tabela6[[#This Row],[Coluna1]],tb_days[Hours])-Tabela6[[#This Row],[total]]</f>
        <v>0</v>
      </c>
      <c r="U14">
        <f>Tabela6[[#This Row],[Coluna1]]</f>
        <v>2011</v>
      </c>
      <c r="V14" s="53" t="e">
        <f>AVERAGEIFS(user_list!$H:$H,user_list!$I:$I,'animes por ano'!$M14,user_list!$J:$J,'animes por ano'!V$2,user_list!$C:$C,IF($B$1="NOT MUSIC","&gt;&lt;"&amp;"MUSIC",IF($B$1="ALL","&gt;&lt;"&amp;"ALL",$B$1)))</f>
        <v>#DIV/0!</v>
      </c>
      <c r="W14" s="53" t="e">
        <f>AVERAGEIFS(user_list!$H:$H,user_list!$I:$I,'animes por ano'!$M14,user_list!$J:$J,'animes por ano'!W$2,user_list!$C:$C,IF($B$1="NOT MUSIC","&gt;&lt;"&amp;"MUSIC",IF($B$1="ALL","&gt;&lt;"&amp;"ALL",$B$1)))</f>
        <v>#DIV/0!</v>
      </c>
      <c r="X14" s="53" t="e">
        <f>AVERAGEIFS(user_list!$H:$H,user_list!$I:$I,'animes por ano'!$M14,user_list!$J:$J,'animes por ano'!X$2,user_list!$C:$C,IF($B$1="NOT MUSIC","&gt;&lt;"&amp;"MUSIC",IF($B$1="ALL","&gt;&lt;"&amp;"ALL",$B$1)))</f>
        <v>#DIV/0!</v>
      </c>
      <c r="Y14" s="53" t="e">
        <f>AVERAGEIFS(user_list!$H:$H,user_list!$I:$I,'animes por ano'!$M14,user_list!$J:$J,'animes por ano'!Y$2,user_list!$C:$C,IF($B$1="NOT MUSIC","&gt;&lt;"&amp;"MUSIC",IF($B$1="ALL","&gt;&lt;"&amp;"ALL",$B$1)))</f>
        <v>#DIV/0!</v>
      </c>
      <c r="Z14" s="53" t="e">
        <f>AVERAGEIFS(user_list!$H:$H,user_list!$I:$I,'animes por ano'!$M14)</f>
        <v>#DIV/0!</v>
      </c>
      <c r="AA14" s="53"/>
      <c r="AB14">
        <f>Tabela6[[#This Row],[Coluna1]]</f>
        <v>2011</v>
      </c>
      <c r="AC14" s="26">
        <f>SUMIFS(user_list!$M:$M,user_list!$I:$I,'animes por ano'!$M14,user_list!$J:$J,'animes por ano'!AC$2,user_list!$C:$C,IF($B$1="NOT MUSIC","&gt;&lt;"&amp;"MUSIC",IF($B$1="ALL","&gt;&lt;"&amp;"ALL",$B$1)))/90</f>
        <v>0</v>
      </c>
      <c r="AD14" s="26">
        <f>SUMIFS(user_list!$M:$M,user_list!$I:$I,'animes por ano'!$M14,user_list!$J:$J,'animes por ano'!AD$2,user_list!$C:$C,IF($B$1="NOT MUSIC","&gt;&lt;"&amp;"MUSIC",IF($B$1="ALL","&gt;&lt;"&amp;"ALL",$B$1)))/90</f>
        <v>0</v>
      </c>
      <c r="AE14" s="26">
        <f>SUMIFS(user_list!$M:$M,user_list!$I:$I,'animes por ano'!$M14,user_list!$J:$J,'animes por ano'!AE$2,user_list!$C:$C,IF($B$1="NOT MUSIC","&gt;&lt;"&amp;"MUSIC",IF($B$1="ALL","&gt;&lt;"&amp;"ALL",$B$1)))/90</f>
        <v>0</v>
      </c>
      <c r="AF14" s="26">
        <f>SUMIFS(user_list!$M:$M,user_list!$I:$I,'animes por ano'!$M14,user_list!$J:$J,'animes por ano'!AF$2,user_list!$C:$C,IF($B$1="NOT MUSIC","&gt;&lt;"&amp;"MUSIC",IF($B$1="ALL","&gt;&lt;"&amp;"ALL",$B$1)))/90</f>
        <v>0</v>
      </c>
      <c r="AG14" s="26">
        <f t="shared" si="2"/>
        <v>0</v>
      </c>
    </row>
    <row r="15" spans="1:33" x14ac:dyDescent="0.3">
      <c r="D15">
        <f t="shared" si="3"/>
        <v>2012</v>
      </c>
      <c r="E15" s="48">
        <f>COUNTIFS(user_list!$I:$I,'animes por ano'!$D15,user_list!$J:$J,'animes por ano'!E$2,user_list!$C:$C,IF($B$1="NOT MUSIC","&gt;&lt;"&amp;"MUSIC",IF($B$1="ALL","&gt;&lt;"&amp;"ALL",$B$1)))</f>
        <v>1</v>
      </c>
      <c r="F15" s="48">
        <f>COUNTIFS(user_list!$I:$I,'animes por ano'!$D15,user_list!$J:$J,'animes por ano'!F$2,user_list!$C:$C,IF($B$1="NOT MUSIC","&gt;&lt;"&amp;"MUSIC",IF($B$1="ALL","&gt;&lt;"&amp;"ALL",$B$1)))</f>
        <v>0</v>
      </c>
      <c r="G15" s="48">
        <f>COUNTIFS(user_list!$I:$I,'animes por ano'!$D15,user_list!$J:$J,'animes por ano'!G$2,user_list!$C:$C,IF($B$1="NOT MUSIC","&gt;&lt;"&amp;"MUSIC",IF($B$1="ALL","&gt;&lt;"&amp;"ALL",$B$1)))</f>
        <v>1</v>
      </c>
      <c r="H15" s="48">
        <f>COUNTIFS(user_list!$I:$I,'animes por ano'!$D15,user_list!$J:$J,'animes por ano'!H$2,user_list!$C:$C,IF($B$1="NOT MUSIC","&gt;&lt;"&amp;"MUSIC",IF($B$1="ALL","&gt;&lt;"&amp;"ALL",$B$1)))</f>
        <v>3</v>
      </c>
      <c r="I15" s="48">
        <f t="shared" si="0"/>
        <v>5</v>
      </c>
      <c r="J15" s="53"/>
      <c r="M15">
        <f>Tabela3[[#This Row],[Coluna1]]</f>
        <v>2012</v>
      </c>
      <c r="N15" s="48">
        <f>SUMIFS(user_list!$M:$M,user_list!$I:$I,'animes por ano'!$M15,user_list!$J:$J,'animes por ano'!N$2,user_list!$C:$C,IF($B$1="NOT MUSIC","&gt;&lt;"&amp;"MUSIC",IF($B$1="ALL","&gt;&lt;"&amp;"ALL",$B$1)))</f>
        <v>4.7513888888888891</v>
      </c>
      <c r="O15" s="48">
        <f>SUMIFS(user_list!$M:$M,user_list!$I:$I,'animes por ano'!$M15,user_list!$J:$J,'animes por ano'!O$2,user_list!$C:$C,IF($B$1="NOT MUSIC","&gt;&lt;"&amp;"MUSIC",IF($B$1="ALL","&gt;&lt;"&amp;"ALL",$B$1)))</f>
        <v>0</v>
      </c>
      <c r="P15" s="48">
        <f>SUMIFS(user_list!$M:$M,user_list!$I:$I,'animes por ano'!$M15,user_list!$J:$J,'animes por ano'!P$2,user_list!$C:$C,IF($B$1="NOT MUSIC","&gt;&lt;"&amp;"MUSIC",IF($B$1="ALL","&gt;&lt;"&amp;"ALL",$B$1)))</f>
        <v>1.832222222222222</v>
      </c>
      <c r="Q15" s="48">
        <f>SUMIFS(user_list!$M:$M,user_list!$I:$I,'animes por ano'!$M15,user_list!$J:$J,'animes por ano'!Q$2,user_list!$C:$C,IF($B$1="NOT MUSIC","&gt;&lt;"&amp;"MUSIC",IF($B$1="ALL","&gt;&lt;"&amp;"ALL",$B$1)))</f>
        <v>1.8122222222222224</v>
      </c>
      <c r="R15" s="48">
        <f t="shared" si="1"/>
        <v>8.3958333333333339</v>
      </c>
      <c r="S15" s="48">
        <f>SUMIF(tb_days[Year],Tabela6[[#This Row],[Coluna1]],tb_days[Hours])-Tabela6[[#This Row],[total]]</f>
        <v>-8.3958333333333339</v>
      </c>
      <c r="U15">
        <f>Tabela6[[#This Row],[Coluna1]]</f>
        <v>2012</v>
      </c>
      <c r="V15" s="53">
        <f>AVERAGEIFS(user_list!$H:$H,user_list!$I:$I,'animes por ano'!$M15,user_list!$J:$J,'animes por ano'!V$2,user_list!$C:$C,IF($B$1="NOT MUSIC","&gt;&lt;"&amp;"MUSIC",IF($B$1="ALL","&gt;&lt;"&amp;"ALL",$B$1)))</f>
        <v>9</v>
      </c>
      <c r="W15" s="53" t="e">
        <f>AVERAGEIFS(user_list!$H:$H,user_list!$I:$I,'animes por ano'!$M15,user_list!$J:$J,'animes por ano'!W$2,user_list!$C:$C,IF($B$1="NOT MUSIC","&gt;&lt;"&amp;"MUSIC",IF($B$1="ALL","&gt;&lt;"&amp;"ALL",$B$1)))</f>
        <v>#DIV/0!</v>
      </c>
      <c r="X15" s="53">
        <f>AVERAGEIFS(user_list!$H:$H,user_list!$I:$I,'animes por ano'!$M15,user_list!$J:$J,'animes por ano'!X$2,user_list!$C:$C,IF($B$1="NOT MUSIC","&gt;&lt;"&amp;"MUSIC",IF($B$1="ALL","&gt;&lt;"&amp;"ALL",$B$1)))</f>
        <v>7</v>
      </c>
      <c r="Y15" s="53">
        <f>AVERAGEIFS(user_list!$H:$H,user_list!$I:$I,'animes por ano'!$M15,user_list!$J:$J,'animes por ano'!Y$2,user_list!$C:$C,IF($B$1="NOT MUSIC","&gt;&lt;"&amp;"MUSIC",IF($B$1="ALL","&gt;&lt;"&amp;"ALL",$B$1)))</f>
        <v>7</v>
      </c>
      <c r="Z15" s="53">
        <f>AVERAGEIFS(user_list!$H:$H,user_list!$I:$I,'animes por ano'!$M15)</f>
        <v>7.4</v>
      </c>
      <c r="AA15" s="53"/>
      <c r="AB15">
        <f>Tabela6[[#This Row],[Coluna1]]</f>
        <v>2012</v>
      </c>
      <c r="AC15" s="26">
        <f>SUMIFS(user_list!$M:$M,user_list!$I:$I,'animes por ano'!$M15,user_list!$J:$J,'animes por ano'!AC$2,user_list!$C:$C,IF($B$1="NOT MUSIC","&gt;&lt;"&amp;"MUSIC",IF($B$1="ALL","&gt;&lt;"&amp;"ALL",$B$1)))/90</f>
        <v>5.2793209876543214E-2</v>
      </c>
      <c r="AD15" s="26">
        <f>SUMIFS(user_list!$M:$M,user_list!$I:$I,'animes por ano'!$M15,user_list!$J:$J,'animes por ano'!AD$2,user_list!$C:$C,IF($B$1="NOT MUSIC","&gt;&lt;"&amp;"MUSIC",IF($B$1="ALL","&gt;&lt;"&amp;"ALL",$B$1)))/90</f>
        <v>0</v>
      </c>
      <c r="AE15" s="26">
        <f>SUMIFS(user_list!$M:$M,user_list!$I:$I,'animes por ano'!$M15,user_list!$J:$J,'animes por ano'!AE$2,user_list!$C:$C,IF($B$1="NOT MUSIC","&gt;&lt;"&amp;"MUSIC",IF($B$1="ALL","&gt;&lt;"&amp;"ALL",$B$1)))/90</f>
        <v>2.0358024691358022E-2</v>
      </c>
      <c r="AF15" s="26">
        <f>SUMIFS(user_list!$M:$M,user_list!$I:$I,'animes por ano'!$M15,user_list!$J:$J,'animes por ano'!AF$2,user_list!$C:$C,IF($B$1="NOT MUSIC","&gt;&lt;"&amp;"MUSIC",IF($B$1="ALL","&gt;&lt;"&amp;"ALL",$B$1)))/90</f>
        <v>2.0135802469135804E-2</v>
      </c>
      <c r="AG15" s="26">
        <f t="shared" si="2"/>
        <v>2.3002283105022833E-2</v>
      </c>
    </row>
    <row r="16" spans="1:33" x14ac:dyDescent="0.3">
      <c r="D16">
        <f t="shared" si="3"/>
        <v>2013</v>
      </c>
      <c r="E16" s="48">
        <f>COUNTIFS(user_list!$I:$I,'animes por ano'!$D16,user_list!$J:$J,'animes por ano'!E$2,user_list!$C:$C,IF($B$1="NOT MUSIC","&gt;&lt;"&amp;"MUSIC",IF($B$1="ALL","&gt;&lt;"&amp;"ALL",$B$1)))</f>
        <v>1</v>
      </c>
      <c r="F16" s="48">
        <f>COUNTIFS(user_list!$I:$I,'animes por ano'!$D16,user_list!$J:$J,'animes por ano'!F$2,user_list!$C:$C,IF($B$1="NOT MUSIC","&gt;&lt;"&amp;"MUSIC",IF($B$1="ALL","&gt;&lt;"&amp;"ALL",$B$1)))</f>
        <v>4</v>
      </c>
      <c r="G16" s="48">
        <f>COUNTIFS(user_list!$I:$I,'animes por ano'!$D16,user_list!$J:$J,'animes por ano'!G$2,user_list!$C:$C,IF($B$1="NOT MUSIC","&gt;&lt;"&amp;"MUSIC",IF($B$1="ALL","&gt;&lt;"&amp;"ALL",$B$1)))</f>
        <v>2</v>
      </c>
      <c r="H16" s="48">
        <f>COUNTIFS(user_list!$I:$I,'animes por ano'!$D16,user_list!$J:$J,'animes por ano'!H$2,user_list!$C:$C,IF($B$1="NOT MUSIC","&gt;&lt;"&amp;"MUSIC",IF($B$1="ALL","&gt;&lt;"&amp;"ALL",$B$1)))</f>
        <v>1</v>
      </c>
      <c r="I16" s="48">
        <f t="shared" si="0"/>
        <v>8</v>
      </c>
      <c r="J16" s="53"/>
      <c r="M16">
        <f>Tabela3[[#This Row],[Coluna1]]</f>
        <v>2013</v>
      </c>
      <c r="N16" s="48">
        <f>SUMIFS(user_list!$M:$M,user_list!$I:$I,'animes por ano'!$M16,user_list!$J:$J,'animes por ano'!N$2,user_list!$C:$C,IF($B$1="NOT MUSIC","&gt;&lt;"&amp;"MUSIC",IF($B$1="ALL","&gt;&lt;"&amp;"ALL",$B$1)))</f>
        <v>3.9444444444444442</v>
      </c>
      <c r="O16" s="48">
        <f>SUMIFS(user_list!$M:$M,user_list!$I:$I,'animes por ano'!$M16,user_list!$J:$J,'animes por ano'!O$2,user_list!$C:$C,IF($B$1="NOT MUSIC","&gt;&lt;"&amp;"MUSIC",IF($B$1="ALL","&gt;&lt;"&amp;"ALL",$B$1)))</f>
        <v>21.166666666666668</v>
      </c>
      <c r="P16" s="48">
        <f>SUMIFS(user_list!$M:$M,user_list!$I:$I,'animes por ano'!$M16,user_list!$J:$J,'animes por ano'!P$2,user_list!$C:$C,IF($B$1="NOT MUSIC","&gt;&lt;"&amp;"MUSIC",IF($B$1="ALL","&gt;&lt;"&amp;"ALL",$B$1)))</f>
        <v>11.509444444444444</v>
      </c>
      <c r="Q16" s="48">
        <f>SUMIFS(user_list!$M:$M,user_list!$I:$I,'animes por ano'!$M16,user_list!$J:$J,'animes por ano'!Q$2,user_list!$C:$C,IF($B$1="NOT MUSIC","&gt;&lt;"&amp;"MUSIC",IF($B$1="ALL","&gt;&lt;"&amp;"ALL",$B$1)))</f>
        <v>8.7777777777777774E-2</v>
      </c>
      <c r="R16" s="48">
        <f t="shared" si="1"/>
        <v>36.708333333333336</v>
      </c>
      <c r="S16" s="48">
        <f>SUMIF(tb_days[Year],Tabela6[[#This Row],[Coluna1]],tb_days[Hours])-Tabela6[[#This Row],[total]]</f>
        <v>-36.708333333333336</v>
      </c>
      <c r="U16">
        <f>Tabela6[[#This Row],[Coluna1]]</f>
        <v>2013</v>
      </c>
      <c r="V16" s="53">
        <f>AVERAGEIFS(user_list!$H:$H,user_list!$I:$I,'animes por ano'!$M16,user_list!$J:$J,'animes por ano'!V$2,user_list!$C:$C,IF($B$1="NOT MUSIC","&gt;&lt;"&amp;"MUSIC",IF($B$1="ALL","&gt;&lt;"&amp;"ALL",$B$1)))</f>
        <v>4</v>
      </c>
      <c r="W16" s="53">
        <f>AVERAGEIFS(user_list!$H:$H,user_list!$I:$I,'animes por ano'!$M16,user_list!$J:$J,'animes por ano'!W$2,user_list!$C:$C,IF($B$1="NOT MUSIC","&gt;&lt;"&amp;"MUSIC",IF($B$1="ALL","&gt;&lt;"&amp;"ALL",$B$1)))</f>
        <v>9</v>
      </c>
      <c r="X16" s="53">
        <f>AVERAGEIFS(user_list!$H:$H,user_list!$I:$I,'animes por ano'!$M16,user_list!$J:$J,'animes por ano'!X$2,user_list!$C:$C,IF($B$1="NOT MUSIC","&gt;&lt;"&amp;"MUSIC",IF($B$1="ALL","&gt;&lt;"&amp;"ALL",$B$1)))</f>
        <v>8.5</v>
      </c>
      <c r="Y16" s="53">
        <f>AVERAGEIFS(user_list!$H:$H,user_list!$I:$I,'animes por ano'!$M16,user_list!$J:$J,'animes por ano'!Y$2,user_list!$C:$C,IF($B$1="NOT MUSIC","&gt;&lt;"&amp;"MUSIC",IF($B$1="ALL","&gt;&lt;"&amp;"ALL",$B$1)))</f>
        <v>6</v>
      </c>
      <c r="Z16" s="53">
        <f>AVERAGEIFS(user_list!$H:$H,user_list!$I:$I,'animes por ano'!$M16)</f>
        <v>7.875</v>
      </c>
      <c r="AA16" s="53"/>
      <c r="AB16">
        <f>Tabela6[[#This Row],[Coluna1]]</f>
        <v>2013</v>
      </c>
      <c r="AC16" s="26">
        <f>SUMIFS(user_list!$M:$M,user_list!$I:$I,'animes por ano'!$M16,user_list!$J:$J,'animes por ano'!AC$2,user_list!$C:$C,IF($B$1="NOT MUSIC","&gt;&lt;"&amp;"MUSIC",IF($B$1="ALL","&gt;&lt;"&amp;"ALL",$B$1)))/90</f>
        <v>4.3827160493827157E-2</v>
      </c>
      <c r="AD16" s="26">
        <f>SUMIFS(user_list!$M:$M,user_list!$I:$I,'animes por ano'!$M16,user_list!$J:$J,'animes por ano'!AD$2,user_list!$C:$C,IF($B$1="NOT MUSIC","&gt;&lt;"&amp;"MUSIC",IF($B$1="ALL","&gt;&lt;"&amp;"ALL",$B$1)))/90</f>
        <v>0.23518518518518519</v>
      </c>
      <c r="AE16" s="26">
        <f>SUMIFS(user_list!$M:$M,user_list!$I:$I,'animes por ano'!$M16,user_list!$J:$J,'animes por ano'!AE$2,user_list!$C:$C,IF($B$1="NOT MUSIC","&gt;&lt;"&amp;"MUSIC",IF($B$1="ALL","&gt;&lt;"&amp;"ALL",$B$1)))/90</f>
        <v>0.1278827160493827</v>
      </c>
      <c r="AF16" s="26">
        <f>SUMIFS(user_list!$M:$M,user_list!$I:$I,'animes por ano'!$M16,user_list!$J:$J,'animes por ano'!AF$2,user_list!$C:$C,IF($B$1="NOT MUSIC","&gt;&lt;"&amp;"MUSIC",IF($B$1="ALL","&gt;&lt;"&amp;"ALL",$B$1)))/90</f>
        <v>9.7530864197530856E-4</v>
      </c>
      <c r="AG16" s="26">
        <f t="shared" si="2"/>
        <v>0.10057077625570778</v>
      </c>
    </row>
    <row r="17" spans="4:33" x14ac:dyDescent="0.3">
      <c r="D17">
        <f t="shared" si="3"/>
        <v>2014</v>
      </c>
      <c r="E17" s="48">
        <f>COUNTIFS(user_list!$I:$I,'animes por ano'!$D17,user_list!$J:$J,'animes por ano'!E$2,user_list!$C:$C,IF($B$1="NOT MUSIC","&gt;&lt;"&amp;"MUSIC",IF($B$1="ALL","&gt;&lt;"&amp;"ALL",$B$1)))</f>
        <v>0</v>
      </c>
      <c r="F17" s="48">
        <f>COUNTIFS(user_list!$I:$I,'animes por ano'!$D17,user_list!$J:$J,'animes por ano'!F$2,user_list!$C:$C,IF($B$1="NOT MUSIC","&gt;&lt;"&amp;"MUSIC",IF($B$1="ALL","&gt;&lt;"&amp;"ALL",$B$1)))</f>
        <v>0</v>
      </c>
      <c r="G17" s="48">
        <f>COUNTIFS(user_list!$I:$I,'animes por ano'!$D17,user_list!$J:$J,'animes por ano'!G$2,user_list!$C:$C,IF($B$1="NOT MUSIC","&gt;&lt;"&amp;"MUSIC",IF($B$1="ALL","&gt;&lt;"&amp;"ALL",$B$1)))</f>
        <v>0</v>
      </c>
      <c r="H17" s="48">
        <f>COUNTIFS(user_list!$I:$I,'animes por ano'!$D17,user_list!$J:$J,'animes por ano'!H$2,user_list!$C:$C,IF($B$1="NOT MUSIC","&gt;&lt;"&amp;"MUSIC",IF($B$1="ALL","&gt;&lt;"&amp;"ALL",$B$1)))</f>
        <v>0</v>
      </c>
      <c r="I17" s="48">
        <f t="shared" si="0"/>
        <v>0</v>
      </c>
      <c r="J17" s="53"/>
      <c r="M17">
        <f>Tabela3[[#This Row],[Coluna1]]</f>
        <v>2014</v>
      </c>
      <c r="N17" s="48">
        <f>SUMIFS(user_list!$M:$M,user_list!$I:$I,'animes por ano'!$M17,user_list!$J:$J,'animes por ano'!N$2,user_list!$C:$C,IF($B$1="NOT MUSIC","&gt;&lt;"&amp;"MUSIC",IF($B$1="ALL","&gt;&lt;"&amp;"ALL",$B$1)))</f>
        <v>0</v>
      </c>
      <c r="O17" s="48">
        <f>SUMIFS(user_list!$M:$M,user_list!$I:$I,'animes por ano'!$M17,user_list!$J:$J,'animes por ano'!O$2,user_list!$C:$C,IF($B$1="NOT MUSIC","&gt;&lt;"&amp;"MUSIC",IF($B$1="ALL","&gt;&lt;"&amp;"ALL",$B$1)))</f>
        <v>0</v>
      </c>
      <c r="P17" s="48">
        <f>SUMIFS(user_list!$M:$M,user_list!$I:$I,'animes por ano'!$M17,user_list!$J:$J,'animes por ano'!P$2,user_list!$C:$C,IF($B$1="NOT MUSIC","&gt;&lt;"&amp;"MUSIC",IF($B$1="ALL","&gt;&lt;"&amp;"ALL",$B$1)))</f>
        <v>0</v>
      </c>
      <c r="Q17" s="48">
        <f>SUMIFS(user_list!$M:$M,user_list!$I:$I,'animes por ano'!$M17,user_list!$J:$J,'animes por ano'!Q$2,user_list!$C:$C,IF($B$1="NOT MUSIC","&gt;&lt;"&amp;"MUSIC",IF($B$1="ALL","&gt;&lt;"&amp;"ALL",$B$1)))</f>
        <v>0</v>
      </c>
      <c r="R17" s="48">
        <f t="shared" si="1"/>
        <v>0</v>
      </c>
      <c r="S17" s="48">
        <f>SUMIF(tb_days[Year],Tabela6[[#This Row],[Coluna1]],tb_days[Hours])-Tabela6[[#This Row],[total]]</f>
        <v>0</v>
      </c>
      <c r="U17">
        <f>Tabela6[[#This Row],[Coluna1]]</f>
        <v>2014</v>
      </c>
      <c r="V17" s="53" t="e">
        <f>AVERAGEIFS(user_list!$H:$H,user_list!$I:$I,'animes por ano'!$M17,user_list!$J:$J,'animes por ano'!V$2,user_list!$C:$C,IF($B$1="NOT MUSIC","&gt;&lt;"&amp;"MUSIC",IF($B$1="ALL","&gt;&lt;"&amp;"ALL",$B$1)))</f>
        <v>#DIV/0!</v>
      </c>
      <c r="W17" s="53" t="e">
        <f>AVERAGEIFS(user_list!$H:$H,user_list!$I:$I,'animes por ano'!$M17,user_list!$J:$J,'animes por ano'!W$2,user_list!$C:$C,IF($B$1="NOT MUSIC","&gt;&lt;"&amp;"MUSIC",IF($B$1="ALL","&gt;&lt;"&amp;"ALL",$B$1)))</f>
        <v>#DIV/0!</v>
      </c>
      <c r="X17" s="53" t="e">
        <f>AVERAGEIFS(user_list!$H:$H,user_list!$I:$I,'animes por ano'!$M17,user_list!$J:$J,'animes por ano'!X$2,user_list!$C:$C,IF($B$1="NOT MUSIC","&gt;&lt;"&amp;"MUSIC",IF($B$1="ALL","&gt;&lt;"&amp;"ALL",$B$1)))</f>
        <v>#DIV/0!</v>
      </c>
      <c r="Y17" s="53" t="e">
        <f>AVERAGEIFS(user_list!$H:$H,user_list!$I:$I,'animes por ano'!$M17,user_list!$J:$J,'animes por ano'!Y$2,user_list!$C:$C,IF($B$1="NOT MUSIC","&gt;&lt;"&amp;"MUSIC",IF($B$1="ALL","&gt;&lt;"&amp;"ALL",$B$1)))</f>
        <v>#DIV/0!</v>
      </c>
      <c r="Z17" s="53" t="e">
        <f>AVERAGEIFS(user_list!$H:$H,user_list!$I:$I,'animes por ano'!$M17)</f>
        <v>#DIV/0!</v>
      </c>
      <c r="AA17" s="53"/>
      <c r="AB17">
        <f>Tabela6[[#This Row],[Coluna1]]</f>
        <v>2014</v>
      </c>
      <c r="AC17" s="26">
        <f>SUMIFS(user_list!$M:$M,user_list!$I:$I,'animes por ano'!$M17,user_list!$J:$J,'animes por ano'!AC$2,user_list!$C:$C,IF($B$1="NOT MUSIC","&gt;&lt;"&amp;"MUSIC",IF($B$1="ALL","&gt;&lt;"&amp;"ALL",$B$1)))/90</f>
        <v>0</v>
      </c>
      <c r="AD17" s="26">
        <f>SUMIFS(user_list!$M:$M,user_list!$I:$I,'animes por ano'!$M17,user_list!$J:$J,'animes por ano'!AD$2,user_list!$C:$C,IF($B$1="NOT MUSIC","&gt;&lt;"&amp;"MUSIC",IF($B$1="ALL","&gt;&lt;"&amp;"ALL",$B$1)))/90</f>
        <v>0</v>
      </c>
      <c r="AE17" s="26">
        <f>SUMIFS(user_list!$M:$M,user_list!$I:$I,'animes por ano'!$M17,user_list!$J:$J,'animes por ano'!AE$2,user_list!$C:$C,IF($B$1="NOT MUSIC","&gt;&lt;"&amp;"MUSIC",IF($B$1="ALL","&gt;&lt;"&amp;"ALL",$B$1)))/90</f>
        <v>0</v>
      </c>
      <c r="AF17" s="26">
        <f>SUMIFS(user_list!$M:$M,user_list!$I:$I,'animes por ano'!$M17,user_list!$J:$J,'animes por ano'!AF$2,user_list!$C:$C,IF($B$1="NOT MUSIC","&gt;&lt;"&amp;"MUSIC",IF($B$1="ALL","&gt;&lt;"&amp;"ALL",$B$1)))/90</f>
        <v>0</v>
      </c>
      <c r="AG17" s="26">
        <f t="shared" si="2"/>
        <v>0</v>
      </c>
    </row>
    <row r="18" spans="4:33" x14ac:dyDescent="0.3">
      <c r="D18">
        <f t="shared" si="3"/>
        <v>2015</v>
      </c>
      <c r="E18" s="48">
        <f>COUNTIFS(user_list!$I:$I,'animes por ano'!$D18,user_list!$J:$J,'animes por ano'!E$2,user_list!$C:$C,IF($B$1="NOT MUSIC","&gt;&lt;"&amp;"MUSIC",IF($B$1="ALL","&gt;&lt;"&amp;"ALL",$B$1)))</f>
        <v>0</v>
      </c>
      <c r="F18" s="48">
        <f>COUNTIFS(user_list!$I:$I,'animes por ano'!$D18,user_list!$J:$J,'animes por ano'!F$2,user_list!$C:$C,IF($B$1="NOT MUSIC","&gt;&lt;"&amp;"MUSIC",IF($B$1="ALL","&gt;&lt;"&amp;"ALL",$B$1)))</f>
        <v>2</v>
      </c>
      <c r="G18" s="48">
        <f>COUNTIFS(user_list!$I:$I,'animes por ano'!$D18,user_list!$J:$J,'animes por ano'!G$2,user_list!$C:$C,IF($B$1="NOT MUSIC","&gt;&lt;"&amp;"MUSIC",IF($B$1="ALL","&gt;&lt;"&amp;"ALL",$B$1)))</f>
        <v>0</v>
      </c>
      <c r="H18" s="48">
        <f>COUNTIFS(user_list!$I:$I,'animes por ano'!$D18,user_list!$J:$J,'animes por ano'!H$2,user_list!$C:$C,IF($B$1="NOT MUSIC","&gt;&lt;"&amp;"MUSIC",IF($B$1="ALL","&gt;&lt;"&amp;"ALL",$B$1)))</f>
        <v>4</v>
      </c>
      <c r="I18" s="48">
        <f t="shared" si="0"/>
        <v>6</v>
      </c>
      <c r="J18" s="53"/>
      <c r="M18">
        <f>Tabela3[[#This Row],[Coluna1]]</f>
        <v>2015</v>
      </c>
      <c r="N18" s="48">
        <f>SUMIFS(user_list!$M:$M,user_list!$I:$I,'animes por ano'!$M18,user_list!$J:$J,'animes por ano'!N$2,user_list!$C:$C,IF($B$1="NOT MUSIC","&gt;&lt;"&amp;"MUSIC",IF($B$1="ALL","&gt;&lt;"&amp;"ALL",$B$1)))</f>
        <v>0</v>
      </c>
      <c r="O18" s="48">
        <f>SUMIFS(user_list!$M:$M,user_list!$I:$I,'animes por ano'!$M18,user_list!$J:$J,'animes por ano'!O$2,user_list!$C:$C,IF($B$1="NOT MUSIC","&gt;&lt;"&amp;"MUSIC",IF($B$1="ALL","&gt;&lt;"&amp;"ALL",$B$1)))</f>
        <v>9.82</v>
      </c>
      <c r="P18" s="48">
        <f>SUMIFS(user_list!$M:$M,user_list!$I:$I,'animes por ano'!$M18,user_list!$J:$J,'animes por ano'!P$2,user_list!$C:$C,IF($B$1="NOT MUSIC","&gt;&lt;"&amp;"MUSIC",IF($B$1="ALL","&gt;&lt;"&amp;"ALL",$B$1)))</f>
        <v>0</v>
      </c>
      <c r="Q18" s="48">
        <f>SUMIFS(user_list!$M:$M,user_list!$I:$I,'animes por ano'!$M18,user_list!$J:$J,'animes por ano'!Q$2,user_list!$C:$C,IF($B$1="NOT MUSIC","&gt;&lt;"&amp;"MUSIC",IF($B$1="ALL","&gt;&lt;"&amp;"ALL",$B$1)))</f>
        <v>11.253055555555555</v>
      </c>
      <c r="R18" s="48">
        <f t="shared" si="1"/>
        <v>21.073055555555555</v>
      </c>
      <c r="S18" s="48">
        <f>SUMIF(tb_days[Year],Tabela6[[#This Row],[Coluna1]],tb_days[Hours])-Tabela6[[#This Row],[total]]</f>
        <v>222.27843915343874</v>
      </c>
      <c r="U18">
        <f>Tabela6[[#This Row],[Coluna1]]</f>
        <v>2015</v>
      </c>
      <c r="V18" s="53" t="e">
        <f>AVERAGEIFS(user_list!$H:$H,user_list!$I:$I,'animes por ano'!$M18,user_list!$J:$J,'animes por ano'!V$2,user_list!$C:$C,IF($B$1="NOT MUSIC","&gt;&lt;"&amp;"MUSIC",IF($B$1="ALL","&gt;&lt;"&amp;"ALL",$B$1)))</f>
        <v>#DIV/0!</v>
      </c>
      <c r="W18" s="53">
        <f>AVERAGEIFS(user_list!$H:$H,user_list!$I:$I,'animes por ano'!$M18,user_list!$J:$J,'animes por ano'!W$2,user_list!$C:$C,IF($B$1="NOT MUSIC","&gt;&lt;"&amp;"MUSIC",IF($B$1="ALL","&gt;&lt;"&amp;"ALL",$B$1)))</f>
        <v>8.5</v>
      </c>
      <c r="X18" s="53" t="e">
        <f>AVERAGEIFS(user_list!$H:$H,user_list!$I:$I,'animes por ano'!$M18,user_list!$J:$J,'animes por ano'!X$2,user_list!$C:$C,IF($B$1="NOT MUSIC","&gt;&lt;"&amp;"MUSIC",IF($B$1="ALL","&gt;&lt;"&amp;"ALL",$B$1)))</f>
        <v>#DIV/0!</v>
      </c>
      <c r="Y18" s="53">
        <f>AVERAGEIFS(user_list!$H:$H,user_list!$I:$I,'animes por ano'!$M18,user_list!$J:$J,'animes por ano'!Y$2,user_list!$C:$C,IF($B$1="NOT MUSIC","&gt;&lt;"&amp;"MUSIC",IF($B$1="ALL","&gt;&lt;"&amp;"ALL",$B$1)))</f>
        <v>7.75</v>
      </c>
      <c r="Z18" s="53">
        <f>AVERAGEIFS(user_list!$H:$H,user_list!$I:$I,'animes por ano'!$M18)</f>
        <v>8</v>
      </c>
      <c r="AA18" s="53"/>
      <c r="AB18">
        <f>Tabela6[[#This Row],[Coluna1]]</f>
        <v>2015</v>
      </c>
      <c r="AC18" s="26">
        <f>SUMIFS(user_list!$M:$M,user_list!$I:$I,'animes por ano'!$M18,user_list!$J:$J,'animes por ano'!AC$2,user_list!$C:$C,IF($B$1="NOT MUSIC","&gt;&lt;"&amp;"MUSIC",IF($B$1="ALL","&gt;&lt;"&amp;"ALL",$B$1)))/90</f>
        <v>0</v>
      </c>
      <c r="AD18" s="26">
        <f>SUMIFS(user_list!$M:$M,user_list!$I:$I,'animes por ano'!$M18,user_list!$J:$J,'animes por ano'!AD$2,user_list!$C:$C,IF($B$1="NOT MUSIC","&gt;&lt;"&amp;"MUSIC",IF($B$1="ALL","&gt;&lt;"&amp;"ALL",$B$1)))/90</f>
        <v>0.10911111111111112</v>
      </c>
      <c r="AE18" s="26">
        <f>SUMIFS(user_list!$M:$M,user_list!$I:$I,'animes por ano'!$M18,user_list!$J:$J,'animes por ano'!AE$2,user_list!$C:$C,IF($B$1="NOT MUSIC","&gt;&lt;"&amp;"MUSIC",IF($B$1="ALL","&gt;&lt;"&amp;"ALL",$B$1)))/90</f>
        <v>0</v>
      </c>
      <c r="AF18" s="26">
        <f>SUMIFS(user_list!$M:$M,user_list!$I:$I,'animes por ano'!$M18,user_list!$J:$J,'animes por ano'!AF$2,user_list!$C:$C,IF($B$1="NOT MUSIC","&gt;&lt;"&amp;"MUSIC",IF($B$1="ALL","&gt;&lt;"&amp;"ALL",$B$1)))/90</f>
        <v>0.12503395061728395</v>
      </c>
      <c r="AG18" s="26">
        <f t="shared" si="2"/>
        <v>5.7734398782343987E-2</v>
      </c>
    </row>
    <row r="19" spans="4:33" x14ac:dyDescent="0.3">
      <c r="D19">
        <f t="shared" si="3"/>
        <v>2016</v>
      </c>
      <c r="E19" s="48">
        <f>COUNTIFS(user_list!$I:$I,'animes por ano'!$D19,user_list!$J:$J,'animes por ano'!E$2,user_list!$C:$C,IF($B$1="NOT MUSIC","&gt;&lt;"&amp;"MUSIC",IF($B$1="ALL","&gt;&lt;"&amp;"ALL",$B$1)))</f>
        <v>0</v>
      </c>
      <c r="F19" s="48">
        <f>COUNTIFS(user_list!$I:$I,'animes por ano'!$D19,user_list!$J:$J,'animes por ano'!F$2,user_list!$C:$C,IF($B$1="NOT MUSIC","&gt;&lt;"&amp;"MUSIC",IF($B$1="ALL","&gt;&lt;"&amp;"ALL",$B$1)))</f>
        <v>0</v>
      </c>
      <c r="G19" s="48">
        <f>COUNTIFS(user_list!$I:$I,'animes por ano'!$D19,user_list!$J:$J,'animes por ano'!G$2,user_list!$C:$C,IF($B$1="NOT MUSIC","&gt;&lt;"&amp;"MUSIC",IF($B$1="ALL","&gt;&lt;"&amp;"ALL",$B$1)))</f>
        <v>3</v>
      </c>
      <c r="H19" s="48">
        <f>COUNTIFS(user_list!$I:$I,'animes por ano'!$D19,user_list!$J:$J,'animes por ano'!H$2,user_list!$C:$C,IF($B$1="NOT MUSIC","&gt;&lt;"&amp;"MUSIC",IF($B$1="ALL","&gt;&lt;"&amp;"ALL",$B$1)))</f>
        <v>2</v>
      </c>
      <c r="I19" s="48">
        <f t="shared" si="0"/>
        <v>5</v>
      </c>
      <c r="J19" s="53"/>
      <c r="M19">
        <f>Tabela3[[#This Row],[Coluna1]]</f>
        <v>2016</v>
      </c>
      <c r="N19" s="48">
        <f>SUMIFS(user_list!$M:$M,user_list!$I:$I,'animes por ano'!$M19,user_list!$J:$J,'animes por ano'!N$2,user_list!$C:$C,IF($B$1="NOT MUSIC","&gt;&lt;"&amp;"MUSIC",IF($B$1="ALL","&gt;&lt;"&amp;"ALL",$B$1)))</f>
        <v>0</v>
      </c>
      <c r="O19" s="48">
        <f>SUMIFS(user_list!$M:$M,user_list!$I:$I,'animes por ano'!$M19,user_list!$J:$J,'animes por ano'!O$2,user_list!$C:$C,IF($B$1="NOT MUSIC","&gt;&lt;"&amp;"MUSIC",IF($B$1="ALL","&gt;&lt;"&amp;"ALL",$B$1)))</f>
        <v>0</v>
      </c>
      <c r="P19" s="48">
        <f>SUMIFS(user_list!$M:$M,user_list!$I:$I,'animes por ano'!$M19,user_list!$J:$J,'animes por ano'!P$2,user_list!$C:$C,IF($B$1="NOT MUSIC","&gt;&lt;"&amp;"MUSIC",IF($B$1="ALL","&gt;&lt;"&amp;"ALL",$B$1)))</f>
        <v>7.6325000000000012</v>
      </c>
      <c r="Q19" s="48">
        <f>SUMIFS(user_list!$M:$M,user_list!$I:$I,'animes por ano'!$M19,user_list!$J:$J,'animes por ano'!Q$2,user_list!$C:$C,IF($B$1="NOT MUSIC","&gt;&lt;"&amp;"MUSIC",IF($B$1="ALL","&gt;&lt;"&amp;"ALL",$B$1)))</f>
        <v>0.49611111111111106</v>
      </c>
      <c r="R19" s="48">
        <f t="shared" si="1"/>
        <v>8.1286111111111126</v>
      </c>
      <c r="S19" s="48">
        <f>SUMIF(tb_days[Year],Tabela6[[#This Row],[Coluna1]],tb_days[Hours])-Tabela6[[#This Row],[total]]</f>
        <v>216.82062269142358</v>
      </c>
      <c r="U19">
        <f>Tabela6[[#This Row],[Coluna1]]</f>
        <v>2016</v>
      </c>
      <c r="V19" s="53" t="e">
        <f>AVERAGEIFS(user_list!$H:$H,user_list!$I:$I,'animes por ano'!$M19,user_list!$J:$J,'animes por ano'!V$2,user_list!$C:$C,IF($B$1="NOT MUSIC","&gt;&lt;"&amp;"MUSIC",IF($B$1="ALL","&gt;&lt;"&amp;"ALL",$B$1)))</f>
        <v>#DIV/0!</v>
      </c>
      <c r="W19" s="53" t="e">
        <f>AVERAGEIFS(user_list!$H:$H,user_list!$I:$I,'animes por ano'!$M19,user_list!$J:$J,'animes por ano'!W$2,user_list!$C:$C,IF($B$1="NOT MUSIC","&gt;&lt;"&amp;"MUSIC",IF($B$1="ALL","&gt;&lt;"&amp;"ALL",$B$1)))</f>
        <v>#DIV/0!</v>
      </c>
      <c r="X19" s="53">
        <f>AVERAGEIFS(user_list!$H:$H,user_list!$I:$I,'animes por ano'!$M19,user_list!$J:$J,'animes por ano'!X$2,user_list!$C:$C,IF($B$1="NOT MUSIC","&gt;&lt;"&amp;"MUSIC",IF($B$1="ALL","&gt;&lt;"&amp;"ALL",$B$1)))</f>
        <v>8</v>
      </c>
      <c r="Y19" s="53">
        <f>AVERAGEIFS(user_list!$H:$H,user_list!$I:$I,'animes por ano'!$M19,user_list!$J:$J,'animes por ano'!Y$2,user_list!$C:$C,IF($B$1="NOT MUSIC","&gt;&lt;"&amp;"MUSIC",IF($B$1="ALL","&gt;&lt;"&amp;"ALL",$B$1)))</f>
        <v>9</v>
      </c>
      <c r="Z19" s="53">
        <f>AVERAGEIFS(user_list!$H:$H,user_list!$I:$I,'animes por ano'!$M19)</f>
        <v>8.4</v>
      </c>
      <c r="AA19" s="53"/>
      <c r="AB19">
        <f>Tabela6[[#This Row],[Coluna1]]</f>
        <v>2016</v>
      </c>
      <c r="AC19" s="26">
        <f>SUMIFS(user_list!$M:$M,user_list!$I:$I,'animes por ano'!$M19,user_list!$J:$J,'animes por ano'!AC$2,user_list!$C:$C,IF($B$1="NOT MUSIC","&gt;&lt;"&amp;"MUSIC",IF($B$1="ALL","&gt;&lt;"&amp;"ALL",$B$1)))/90</f>
        <v>0</v>
      </c>
      <c r="AD19" s="26">
        <f>SUMIFS(user_list!$M:$M,user_list!$I:$I,'animes por ano'!$M19,user_list!$J:$J,'animes por ano'!AD$2,user_list!$C:$C,IF($B$1="NOT MUSIC","&gt;&lt;"&amp;"MUSIC",IF($B$1="ALL","&gt;&lt;"&amp;"ALL",$B$1)))/90</f>
        <v>0</v>
      </c>
      <c r="AE19" s="26">
        <f>SUMIFS(user_list!$M:$M,user_list!$I:$I,'animes por ano'!$M19,user_list!$J:$J,'animes por ano'!AE$2,user_list!$C:$C,IF($B$1="NOT MUSIC","&gt;&lt;"&amp;"MUSIC",IF($B$1="ALL","&gt;&lt;"&amp;"ALL",$B$1)))/90</f>
        <v>8.4805555555555565E-2</v>
      </c>
      <c r="AF19" s="26">
        <f>SUMIFS(user_list!$M:$M,user_list!$I:$I,'animes por ano'!$M19,user_list!$J:$J,'animes por ano'!AF$2,user_list!$C:$C,IF($B$1="NOT MUSIC","&gt;&lt;"&amp;"MUSIC",IF($B$1="ALL","&gt;&lt;"&amp;"ALL",$B$1)))/90</f>
        <v>5.5123456790123447E-3</v>
      </c>
      <c r="AG19" s="26">
        <f t="shared" si="2"/>
        <v>2.2270167427701677E-2</v>
      </c>
    </row>
    <row r="20" spans="4:33" x14ac:dyDescent="0.3">
      <c r="D20">
        <f t="shared" si="3"/>
        <v>2017</v>
      </c>
      <c r="E20" s="48">
        <f>COUNTIFS(user_list!$I:$I,'animes por ano'!$D20,user_list!$J:$J,'animes por ano'!E$2,user_list!$C:$C,IF($B$1="NOT MUSIC","&gt;&lt;"&amp;"MUSIC",IF($B$1="ALL","&gt;&lt;"&amp;"ALL",$B$1)))</f>
        <v>2</v>
      </c>
      <c r="F20" s="48">
        <f>COUNTIFS(user_list!$I:$I,'animes por ano'!$D20,user_list!$J:$J,'animes por ano'!F$2,user_list!$C:$C,IF($B$1="NOT MUSIC","&gt;&lt;"&amp;"MUSIC",IF($B$1="ALL","&gt;&lt;"&amp;"ALL",$B$1)))</f>
        <v>2</v>
      </c>
      <c r="G20" s="48">
        <f>COUNTIFS(user_list!$I:$I,'animes por ano'!$D20,user_list!$J:$J,'animes por ano'!G$2,user_list!$C:$C,IF($B$1="NOT MUSIC","&gt;&lt;"&amp;"MUSIC",IF($B$1="ALL","&gt;&lt;"&amp;"ALL",$B$1)))</f>
        <v>0</v>
      </c>
      <c r="H20" s="48">
        <f>COUNTIFS(user_list!$I:$I,'animes por ano'!$D20,user_list!$J:$J,'animes por ano'!H$2,user_list!$C:$C,IF($B$1="NOT MUSIC","&gt;&lt;"&amp;"MUSIC",IF($B$1="ALL","&gt;&lt;"&amp;"ALL",$B$1)))</f>
        <v>1</v>
      </c>
      <c r="I20" s="48">
        <f t="shared" si="0"/>
        <v>5</v>
      </c>
      <c r="J20" s="53"/>
      <c r="M20">
        <f>Tabela3[[#This Row],[Coluna1]]</f>
        <v>2017</v>
      </c>
      <c r="N20" s="48">
        <f>SUMIFS(user_list!$M:$M,user_list!$I:$I,'animes por ano'!$M20,user_list!$J:$J,'animes por ano'!N$2,user_list!$C:$C,IF($B$1="NOT MUSIC","&gt;&lt;"&amp;"MUSIC",IF($B$1="ALL","&gt;&lt;"&amp;"ALL",$B$1)))</f>
        <v>0.8963888888888889</v>
      </c>
      <c r="O20" s="48">
        <f>SUMIFS(user_list!$M:$M,user_list!$I:$I,'animes por ano'!$M20,user_list!$J:$J,'animes por ano'!O$2,user_list!$C:$C,IF($B$1="NOT MUSIC","&gt;&lt;"&amp;"MUSIC",IF($B$1="ALL","&gt;&lt;"&amp;"ALL",$B$1)))</f>
        <v>0.59888888888888892</v>
      </c>
      <c r="P20" s="48">
        <f>SUMIFS(user_list!$M:$M,user_list!$I:$I,'animes por ano'!$M20,user_list!$J:$J,'animes por ano'!P$2,user_list!$C:$C,IF($B$1="NOT MUSIC","&gt;&lt;"&amp;"MUSIC",IF($B$1="ALL","&gt;&lt;"&amp;"ALL",$B$1)))</f>
        <v>0</v>
      </c>
      <c r="Q20" s="48">
        <f>SUMIFS(user_list!$M:$M,user_list!$I:$I,'animes por ano'!$M20,user_list!$J:$J,'animes por ano'!Q$2,user_list!$C:$C,IF($B$1="NOT MUSIC","&gt;&lt;"&amp;"MUSIC",IF($B$1="ALL","&gt;&lt;"&amp;"ALL",$B$1)))</f>
        <v>6.8888888888888888E-2</v>
      </c>
      <c r="R20" s="48">
        <f t="shared" si="1"/>
        <v>1.5641666666666669</v>
      </c>
      <c r="S20" s="48">
        <f>SUMIF(tb_days[Year],Tabela6[[#This Row],[Coluna1]],tb_days[Hours])-Tabela6[[#This Row],[total]]</f>
        <v>270.12954926624775</v>
      </c>
      <c r="U20">
        <f>Tabela6[[#This Row],[Coluna1]]</f>
        <v>2017</v>
      </c>
      <c r="V20" s="53">
        <f>AVERAGEIFS(user_list!$H:$H,user_list!$I:$I,'animes por ano'!$M20,user_list!$J:$J,'animes por ano'!V$2,user_list!$C:$C,IF($B$1="NOT MUSIC","&gt;&lt;"&amp;"MUSIC",IF($B$1="ALL","&gt;&lt;"&amp;"ALL",$B$1)))</f>
        <v>6</v>
      </c>
      <c r="W20" s="53">
        <f>AVERAGEIFS(user_list!$H:$H,user_list!$I:$I,'animes por ano'!$M20,user_list!$J:$J,'animes por ano'!W$2,user_list!$C:$C,IF($B$1="NOT MUSIC","&gt;&lt;"&amp;"MUSIC",IF($B$1="ALL","&gt;&lt;"&amp;"ALL",$B$1)))</f>
        <v>4</v>
      </c>
      <c r="X20" s="53" t="e">
        <f>AVERAGEIFS(user_list!$H:$H,user_list!$I:$I,'animes por ano'!$M20,user_list!$J:$J,'animes por ano'!X$2,user_list!$C:$C,IF($B$1="NOT MUSIC","&gt;&lt;"&amp;"MUSIC",IF($B$1="ALL","&gt;&lt;"&amp;"ALL",$B$1)))</f>
        <v>#DIV/0!</v>
      </c>
      <c r="Y20" s="53">
        <f>AVERAGEIFS(user_list!$H:$H,user_list!$I:$I,'animes por ano'!$M20,user_list!$J:$J,'animes por ano'!Y$2,user_list!$C:$C,IF($B$1="NOT MUSIC","&gt;&lt;"&amp;"MUSIC",IF($B$1="ALL","&gt;&lt;"&amp;"ALL",$B$1)))</f>
        <v>8</v>
      </c>
      <c r="Z20" s="53">
        <f>AVERAGEIFS(user_list!$H:$H,user_list!$I:$I,'animes por ano'!$M20)</f>
        <v>5.6</v>
      </c>
      <c r="AA20" s="53"/>
      <c r="AB20">
        <f>Tabela6[[#This Row],[Coluna1]]</f>
        <v>2017</v>
      </c>
      <c r="AC20" s="26">
        <f>SUMIFS(user_list!$M:$M,user_list!$I:$I,'animes por ano'!$M20,user_list!$J:$J,'animes por ano'!AC$2,user_list!$C:$C,IF($B$1="NOT MUSIC","&gt;&lt;"&amp;"MUSIC",IF($B$1="ALL","&gt;&lt;"&amp;"ALL",$B$1)))/90</f>
        <v>9.9598765432098758E-3</v>
      </c>
      <c r="AD20" s="26">
        <f>SUMIFS(user_list!$M:$M,user_list!$I:$I,'animes por ano'!$M20,user_list!$J:$J,'animes por ano'!AD$2,user_list!$C:$C,IF($B$1="NOT MUSIC","&gt;&lt;"&amp;"MUSIC",IF($B$1="ALL","&gt;&lt;"&amp;"ALL",$B$1)))/90</f>
        <v>6.6543209876543212E-3</v>
      </c>
      <c r="AE20" s="26">
        <f>SUMIFS(user_list!$M:$M,user_list!$I:$I,'animes por ano'!$M20,user_list!$J:$J,'animes por ano'!AE$2,user_list!$C:$C,IF($B$1="NOT MUSIC","&gt;&lt;"&amp;"MUSIC",IF($B$1="ALL","&gt;&lt;"&amp;"ALL",$B$1)))/90</f>
        <v>0</v>
      </c>
      <c r="AF20" s="26">
        <f>SUMIFS(user_list!$M:$M,user_list!$I:$I,'animes por ano'!$M20,user_list!$J:$J,'animes por ano'!AF$2,user_list!$C:$C,IF($B$1="NOT MUSIC","&gt;&lt;"&amp;"MUSIC",IF($B$1="ALL","&gt;&lt;"&amp;"ALL",$B$1)))/90</f>
        <v>7.6543209876543206E-4</v>
      </c>
      <c r="AG20" s="26">
        <f t="shared" si="2"/>
        <v>4.2853881278538822E-3</v>
      </c>
    </row>
    <row r="21" spans="4:33" x14ac:dyDescent="0.3">
      <c r="D21">
        <f t="shared" si="3"/>
        <v>2018</v>
      </c>
      <c r="E21" s="48">
        <f>COUNTIFS(user_list!$I:$I,'animes por ano'!$D21,user_list!$J:$J,'animes por ano'!E$2,user_list!$C:$C,IF($B$1="NOT MUSIC","&gt;&lt;"&amp;"MUSIC",IF($B$1="ALL","&gt;&lt;"&amp;"ALL",$B$1)))</f>
        <v>3</v>
      </c>
      <c r="F21" s="48">
        <f>COUNTIFS(user_list!$I:$I,'animes por ano'!$D21,user_list!$J:$J,'animes por ano'!F$2,user_list!$C:$C,IF($B$1="NOT MUSIC","&gt;&lt;"&amp;"MUSIC",IF($B$1="ALL","&gt;&lt;"&amp;"ALL",$B$1)))</f>
        <v>1</v>
      </c>
      <c r="G21" s="48">
        <f>COUNTIFS(user_list!$I:$I,'animes por ano'!$D21,user_list!$J:$J,'animes por ano'!G$2,user_list!$C:$C,IF($B$1="NOT MUSIC","&gt;&lt;"&amp;"MUSIC",IF($B$1="ALL","&gt;&lt;"&amp;"ALL",$B$1)))</f>
        <v>9</v>
      </c>
      <c r="H21" s="48">
        <f>COUNTIFS(user_list!$I:$I,'animes por ano'!$D21,user_list!$J:$J,'animes por ano'!H$2,user_list!$C:$C,IF($B$1="NOT MUSIC","&gt;&lt;"&amp;"MUSIC",IF($B$1="ALL","&gt;&lt;"&amp;"ALL",$B$1)))</f>
        <v>3</v>
      </c>
      <c r="I21" s="48">
        <f t="shared" si="0"/>
        <v>16</v>
      </c>
      <c r="J21" s="53"/>
      <c r="M21">
        <f>Tabela3[[#This Row],[Coluna1]]</f>
        <v>2018</v>
      </c>
      <c r="N21" s="48">
        <f>SUMIFS(user_list!$M:$M,user_list!$I:$I,'animes por ano'!$M21,user_list!$J:$J,'animes por ano'!N$2,user_list!$C:$C,IF($B$1="NOT MUSIC","&gt;&lt;"&amp;"MUSIC",IF($B$1="ALL","&gt;&lt;"&amp;"ALL",$B$1)))</f>
        <v>15.198611111111111</v>
      </c>
      <c r="O21" s="48">
        <f>SUMIFS(user_list!$M:$M,user_list!$I:$I,'animes por ano'!$M21,user_list!$J:$J,'animes por ano'!O$2,user_list!$C:$C,IF($B$1="NOT MUSIC","&gt;&lt;"&amp;"MUSIC",IF($B$1="ALL","&gt;&lt;"&amp;"ALL",$B$1)))</f>
        <v>4.5666666666666664</v>
      </c>
      <c r="P21" s="48">
        <f>SUMIFS(user_list!$M:$M,user_list!$I:$I,'animes por ano'!$M21,user_list!$J:$J,'animes por ano'!P$2,user_list!$C:$C,IF($B$1="NOT MUSIC","&gt;&lt;"&amp;"MUSIC",IF($B$1="ALL","&gt;&lt;"&amp;"ALL",$B$1)))</f>
        <v>11.522499999999999</v>
      </c>
      <c r="Q21" s="48">
        <f>SUMIFS(user_list!$M:$M,user_list!$I:$I,'animes por ano'!$M21,user_list!$J:$J,'animes por ano'!Q$2,user_list!$C:$C,IF($B$1="NOT MUSIC","&gt;&lt;"&amp;"MUSIC",IF($B$1="ALL","&gt;&lt;"&amp;"ALL",$B$1)))</f>
        <v>9.7583333333333329</v>
      </c>
      <c r="R21" s="48">
        <f t="shared" si="1"/>
        <v>41.046111111111109</v>
      </c>
      <c r="S21" s="48">
        <f>SUMIF(tb_days[Year],Tabela6[[#This Row],[Coluna1]],tb_days[Hours])-Tabela6[[#This Row],[total]]</f>
        <v>70.256374269006017</v>
      </c>
      <c r="U21">
        <f>Tabela6[[#This Row],[Coluna1]]</f>
        <v>2018</v>
      </c>
      <c r="V21" s="53">
        <f>AVERAGEIFS(user_list!$H:$H,user_list!$I:$I,'animes por ano'!$M21,user_list!$J:$J,'animes por ano'!V$2,user_list!$C:$C,IF($B$1="NOT MUSIC","&gt;&lt;"&amp;"MUSIC",IF($B$1="ALL","&gt;&lt;"&amp;"ALL",$B$1)))</f>
        <v>5.333333333333333</v>
      </c>
      <c r="W21" s="53">
        <f>AVERAGEIFS(user_list!$H:$H,user_list!$I:$I,'animes por ano'!$M21,user_list!$J:$J,'animes por ano'!W$2,user_list!$C:$C,IF($B$1="NOT MUSIC","&gt;&lt;"&amp;"MUSIC",IF($B$1="ALL","&gt;&lt;"&amp;"ALL",$B$1)))</f>
        <v>5</v>
      </c>
      <c r="X21" s="53">
        <f>AVERAGEIFS(user_list!$H:$H,user_list!$I:$I,'animes por ano'!$M21,user_list!$J:$J,'animes por ano'!X$2,user_list!$C:$C,IF($B$1="NOT MUSIC","&gt;&lt;"&amp;"MUSIC",IF($B$1="ALL","&gt;&lt;"&amp;"ALL",$B$1)))</f>
        <v>5.1111111111111107</v>
      </c>
      <c r="Y21" s="53">
        <f>AVERAGEIFS(user_list!$H:$H,user_list!$I:$I,'animes por ano'!$M21,user_list!$J:$J,'animes por ano'!Y$2,user_list!$C:$C,IF($B$1="NOT MUSIC","&gt;&lt;"&amp;"MUSIC",IF($B$1="ALL","&gt;&lt;"&amp;"ALL",$B$1)))</f>
        <v>5.333333333333333</v>
      </c>
      <c r="Z21" s="53">
        <f>AVERAGEIFS(user_list!$H:$H,user_list!$I:$I,'animes por ano'!$M21)</f>
        <v>5.1875</v>
      </c>
      <c r="AA21" s="53"/>
      <c r="AB21">
        <f>Tabela6[[#This Row],[Coluna1]]</f>
        <v>2018</v>
      </c>
      <c r="AC21" s="26">
        <f>SUMIFS(user_list!$M:$M,user_list!$I:$I,'animes por ano'!$M21,user_list!$J:$J,'animes por ano'!AC$2,user_list!$C:$C,IF($B$1="NOT MUSIC","&gt;&lt;"&amp;"MUSIC",IF($B$1="ALL","&gt;&lt;"&amp;"ALL",$B$1)))/90</f>
        <v>0.16887345679012344</v>
      </c>
      <c r="AD21" s="26">
        <f>SUMIFS(user_list!$M:$M,user_list!$I:$I,'animes por ano'!$M21,user_list!$J:$J,'animes por ano'!AD$2,user_list!$C:$C,IF($B$1="NOT MUSIC","&gt;&lt;"&amp;"MUSIC",IF($B$1="ALL","&gt;&lt;"&amp;"ALL",$B$1)))/90</f>
        <v>5.0740740740740739E-2</v>
      </c>
      <c r="AE21" s="26">
        <f>SUMIFS(user_list!$M:$M,user_list!$I:$I,'animes por ano'!$M21,user_list!$J:$J,'animes por ano'!AE$2,user_list!$C:$C,IF($B$1="NOT MUSIC","&gt;&lt;"&amp;"MUSIC",IF($B$1="ALL","&gt;&lt;"&amp;"ALL",$B$1)))/90</f>
        <v>0.12802777777777777</v>
      </c>
      <c r="AF21" s="26">
        <f>SUMIFS(user_list!$M:$M,user_list!$I:$I,'animes por ano'!$M21,user_list!$J:$J,'animes por ano'!AF$2,user_list!$C:$C,IF($B$1="NOT MUSIC","&gt;&lt;"&amp;"MUSIC",IF($B$1="ALL","&gt;&lt;"&amp;"ALL",$B$1)))/90</f>
        <v>0.10842592592592593</v>
      </c>
      <c r="AG21" s="26">
        <f t="shared" si="2"/>
        <v>0.11245509893455098</v>
      </c>
    </row>
    <row r="22" spans="4:33" x14ac:dyDescent="0.3">
      <c r="D22">
        <f t="shared" si="3"/>
        <v>2019</v>
      </c>
      <c r="E22" s="48">
        <f>COUNTIFS(user_list!$I:$I,'animes por ano'!$D22,user_list!$J:$J,'animes por ano'!E$2,user_list!$C:$C,IF($B$1="NOT MUSIC","&gt;&lt;"&amp;"MUSIC",IF($B$1="ALL","&gt;&lt;"&amp;"ALL",$B$1)))</f>
        <v>30</v>
      </c>
      <c r="F22" s="48">
        <f>COUNTIFS(user_list!$I:$I,'animes por ano'!$D22,user_list!$J:$J,'animes por ano'!F$2,user_list!$C:$C,IF($B$1="NOT MUSIC","&gt;&lt;"&amp;"MUSIC",IF($B$1="ALL","&gt;&lt;"&amp;"ALL",$B$1)))</f>
        <v>44</v>
      </c>
      <c r="G22" s="48">
        <f>COUNTIFS(user_list!$I:$I,'animes por ano'!$D22,user_list!$J:$J,'animes por ano'!G$2,user_list!$C:$C,IF($B$1="NOT MUSIC","&gt;&lt;"&amp;"MUSIC",IF($B$1="ALL","&gt;&lt;"&amp;"ALL",$B$1)))</f>
        <v>29</v>
      </c>
      <c r="H22" s="48">
        <f>COUNTIFS(user_list!$I:$I,'animes por ano'!$D22,user_list!$J:$J,'animes por ano'!H$2,user_list!$C:$C,IF($B$1="NOT MUSIC","&gt;&lt;"&amp;"MUSIC",IF($B$1="ALL","&gt;&lt;"&amp;"ALL",$B$1)))</f>
        <v>36</v>
      </c>
      <c r="I22" s="48">
        <f t="shared" si="0"/>
        <v>139</v>
      </c>
      <c r="J22" s="53"/>
      <c r="M22">
        <f>Tabela3[[#This Row],[Coluna1]]</f>
        <v>2019</v>
      </c>
      <c r="N22" s="48">
        <f>SUMIFS(user_list!$M:$M,user_list!$I:$I,'animes por ano'!$M22,user_list!$J:$J,'animes por ano'!N$2,user_list!$C:$C,IF($B$1="NOT MUSIC","&gt;&lt;"&amp;"MUSIC",IF($B$1="ALL","&gt;&lt;"&amp;"ALL",$B$1)))</f>
        <v>96.310833333333363</v>
      </c>
      <c r="O22" s="48">
        <f>SUMIFS(user_list!$M:$M,user_list!$I:$I,'animes por ano'!$M22,user_list!$J:$J,'animes por ano'!O$2,user_list!$C:$C,IF($B$1="NOT MUSIC","&gt;&lt;"&amp;"MUSIC",IF($B$1="ALL","&gt;&lt;"&amp;"ALL",$B$1)))</f>
        <v>120.34305555555552</v>
      </c>
      <c r="P22" s="48">
        <f>SUMIFS(user_list!$M:$M,user_list!$I:$I,'animes por ano'!$M22,user_list!$J:$J,'animes por ano'!P$2,user_list!$C:$C,IF($B$1="NOT MUSIC","&gt;&lt;"&amp;"MUSIC",IF($B$1="ALL","&gt;&lt;"&amp;"ALL",$B$1)))</f>
        <v>101.79722222222222</v>
      </c>
      <c r="Q22" s="48">
        <f>SUMIFS(user_list!$M:$M,user_list!$I:$I,'animes por ano'!$M22,user_list!$J:$J,'animes por ano'!Q$2,user_list!$C:$C,IF($B$1="NOT MUSIC","&gt;&lt;"&amp;"MUSIC",IF($B$1="ALL","&gt;&lt;"&amp;"ALL",$B$1)))</f>
        <v>134.565</v>
      </c>
      <c r="R22" s="48">
        <f t="shared" si="1"/>
        <v>453.01611111111112</v>
      </c>
      <c r="S22" s="48">
        <f>SUMIF(tb_days[Year],Tabela6[[#This Row],[Coluna1]],tb_days[Hours])-Tabela6[[#This Row],[total]]</f>
        <v>188.4469284005458</v>
      </c>
      <c r="U22">
        <f>Tabela6[[#This Row],[Coluna1]]</f>
        <v>2019</v>
      </c>
      <c r="V22" s="53">
        <f>AVERAGEIFS(user_list!$H:$H,user_list!$I:$I,'animes por ano'!$M22,user_list!$J:$J,'animes por ano'!V$2,user_list!$C:$C,IF($B$1="NOT MUSIC","&gt;&lt;"&amp;"MUSIC",IF($B$1="ALL","&gt;&lt;"&amp;"ALL",$B$1)))</f>
        <v>6.1333333333333337</v>
      </c>
      <c r="W22" s="53">
        <f>AVERAGEIFS(user_list!$H:$H,user_list!$I:$I,'animes por ano'!$M22,user_list!$J:$J,'animes por ano'!W$2,user_list!$C:$C,IF($B$1="NOT MUSIC","&gt;&lt;"&amp;"MUSIC",IF($B$1="ALL","&gt;&lt;"&amp;"ALL",$B$1)))</f>
        <v>5.8409090909090908</v>
      </c>
      <c r="X22" s="53">
        <f>AVERAGEIFS(user_list!$H:$H,user_list!$I:$I,'animes por ano'!$M22,user_list!$J:$J,'animes por ano'!X$2,user_list!$C:$C,IF($B$1="NOT MUSIC","&gt;&lt;"&amp;"MUSIC",IF($B$1="ALL","&gt;&lt;"&amp;"ALL",$B$1)))</f>
        <v>6.1034482758620694</v>
      </c>
      <c r="Y22" s="53">
        <f>AVERAGEIFS(user_list!$H:$H,user_list!$I:$I,'animes por ano'!$M22,user_list!$J:$J,'animes por ano'!Y$2,user_list!$C:$C,IF($B$1="NOT MUSIC","&gt;&lt;"&amp;"MUSIC",IF($B$1="ALL","&gt;&lt;"&amp;"ALL",$B$1)))</f>
        <v>5.75</v>
      </c>
      <c r="Z22" s="53">
        <f>AVERAGEIFS(user_list!$H:$H,user_list!$I:$I,'animes por ano'!$M22)</f>
        <v>5.9352517985611515</v>
      </c>
      <c r="AA22" s="53"/>
      <c r="AB22">
        <f>Tabela6[[#This Row],[Coluna1]]</f>
        <v>2019</v>
      </c>
      <c r="AC22" s="26">
        <f>SUMIFS(user_list!$M:$M,user_list!$I:$I,'animes por ano'!$M22,user_list!$J:$J,'animes por ano'!AC$2,user_list!$C:$C,IF($B$1="NOT MUSIC","&gt;&lt;"&amp;"MUSIC",IF($B$1="ALL","&gt;&lt;"&amp;"ALL",$B$1)))/90</f>
        <v>1.0701203703703708</v>
      </c>
      <c r="AD22" s="26">
        <f>SUMIFS(user_list!$M:$M,user_list!$I:$I,'animes por ano'!$M22,user_list!$J:$J,'animes por ano'!AD$2,user_list!$C:$C,IF($B$1="NOT MUSIC","&gt;&lt;"&amp;"MUSIC",IF($B$1="ALL","&gt;&lt;"&amp;"ALL",$B$1)))/90</f>
        <v>1.3371450617283946</v>
      </c>
      <c r="AE22" s="26">
        <f>SUMIFS(user_list!$M:$M,user_list!$I:$I,'animes por ano'!$M22,user_list!$J:$J,'animes por ano'!AE$2,user_list!$C:$C,IF($B$1="NOT MUSIC","&gt;&lt;"&amp;"MUSIC",IF($B$1="ALL","&gt;&lt;"&amp;"ALL",$B$1)))/90</f>
        <v>1.1310802469135801</v>
      </c>
      <c r="AF22" s="26">
        <f>SUMIFS(user_list!$M:$M,user_list!$I:$I,'animes por ano'!$M22,user_list!$J:$J,'animes por ano'!AF$2,user_list!$C:$C,IF($B$1="NOT MUSIC","&gt;&lt;"&amp;"MUSIC",IF($B$1="ALL","&gt;&lt;"&amp;"ALL",$B$1)))/90</f>
        <v>1.4951666666666665</v>
      </c>
      <c r="AG22" s="26">
        <f t="shared" si="2"/>
        <v>1.2411400304414004</v>
      </c>
    </row>
    <row r="23" spans="4:33" x14ac:dyDescent="0.3">
      <c r="D23">
        <f t="shared" si="3"/>
        <v>2020</v>
      </c>
      <c r="E23" s="48">
        <f>COUNTIFS(user_list!$I:$I,'animes por ano'!$D23,user_list!$J:$J,'animes por ano'!E$2,user_list!$C:$C,IF($B$1="NOT MUSIC","&gt;&lt;"&amp;"MUSIC",IF($B$1="ALL","&gt;&lt;"&amp;"ALL",$B$1)))</f>
        <v>39</v>
      </c>
      <c r="F23" s="48">
        <f>COUNTIFS(user_list!$I:$I,'animes por ano'!$D23,user_list!$J:$J,'animes por ano'!F$2,user_list!$C:$C,IF($B$1="NOT MUSIC","&gt;&lt;"&amp;"MUSIC",IF($B$1="ALL","&gt;&lt;"&amp;"ALL",$B$1)))</f>
        <v>25</v>
      </c>
      <c r="G23" s="48">
        <f>COUNTIFS(user_list!$I:$I,'animes por ano'!$D23,user_list!$J:$J,'animes por ano'!G$2,user_list!$C:$C,IF($B$1="NOT MUSIC","&gt;&lt;"&amp;"MUSIC",IF($B$1="ALL","&gt;&lt;"&amp;"ALL",$B$1)))</f>
        <v>19</v>
      </c>
      <c r="H23" s="48">
        <f>COUNTIFS(user_list!$I:$I,'animes por ano'!$D23,user_list!$J:$J,'animes por ano'!H$2,user_list!$C:$C,IF($B$1="NOT MUSIC","&gt;&lt;"&amp;"MUSIC",IF($B$1="ALL","&gt;&lt;"&amp;"ALL",$B$1)))</f>
        <v>37</v>
      </c>
      <c r="I23" s="48">
        <f t="shared" si="0"/>
        <v>120</v>
      </c>
      <c r="J23" s="53"/>
      <c r="M23">
        <f>Tabela3[[#This Row],[Coluna1]]</f>
        <v>2020</v>
      </c>
      <c r="N23" s="48">
        <f>SUMIFS(user_list!$M:$M,user_list!$I:$I,'animes por ano'!$M23,user_list!$J:$J,'animes por ano'!N$2,user_list!$C:$C,IF($B$1="NOT MUSIC","&gt;&lt;"&amp;"MUSIC",IF($B$1="ALL","&gt;&lt;"&amp;"ALL",$B$1)))</f>
        <v>124.7002777777778</v>
      </c>
      <c r="O23" s="48">
        <f>SUMIFS(user_list!$M:$M,user_list!$I:$I,'animes por ano'!$M23,user_list!$J:$J,'animes por ano'!O$2,user_list!$C:$C,IF($B$1="NOT MUSIC","&gt;&lt;"&amp;"MUSIC",IF($B$1="ALL","&gt;&lt;"&amp;"ALL",$B$1)))</f>
        <v>69.55638888888889</v>
      </c>
      <c r="P23" s="48">
        <f>SUMIFS(user_list!$M:$M,user_list!$I:$I,'animes por ano'!$M23,user_list!$J:$J,'animes por ano'!P$2,user_list!$C:$C,IF($B$1="NOT MUSIC","&gt;&lt;"&amp;"MUSIC",IF($B$1="ALL","&gt;&lt;"&amp;"ALL",$B$1)))</f>
        <v>50.274722222222223</v>
      </c>
      <c r="Q23" s="48">
        <f>SUMIFS(user_list!$M:$M,user_list!$I:$I,'animes por ano'!$M23,user_list!$J:$J,'animes por ano'!Q$2,user_list!$C:$C,IF($B$1="NOT MUSIC","&gt;&lt;"&amp;"MUSIC",IF($B$1="ALL","&gt;&lt;"&amp;"ALL",$B$1)))</f>
        <v>92.948055555555555</v>
      </c>
      <c r="R23" s="48">
        <f t="shared" si="1"/>
        <v>337.47944444444443</v>
      </c>
      <c r="S23" s="48">
        <f>SUMIF(tb_days[Year],Tabela6[[#This Row],[Coluna1]],tb_days[Hours])-Tabela6[[#This Row],[total]]</f>
        <v>158.85025495639729</v>
      </c>
      <c r="U23">
        <f>Tabela6[[#This Row],[Coluna1]]</f>
        <v>2020</v>
      </c>
      <c r="V23" s="53">
        <f>AVERAGEIFS(user_list!$H:$H,user_list!$I:$I,'animes por ano'!$M23,user_list!$J:$J,'animes por ano'!V$2,user_list!$C:$C,IF($B$1="NOT MUSIC","&gt;&lt;"&amp;"MUSIC",IF($B$1="ALL","&gt;&lt;"&amp;"ALL",$B$1)))</f>
        <v>5.7179487179487181</v>
      </c>
      <c r="W23" s="53">
        <f>AVERAGEIFS(user_list!$H:$H,user_list!$I:$I,'animes por ano'!$M23,user_list!$J:$J,'animes por ano'!W$2,user_list!$C:$C,IF($B$1="NOT MUSIC","&gt;&lt;"&amp;"MUSIC",IF($B$1="ALL","&gt;&lt;"&amp;"ALL",$B$1)))</f>
        <v>6.16</v>
      </c>
      <c r="X23" s="53">
        <f>AVERAGEIFS(user_list!$H:$H,user_list!$I:$I,'animes por ano'!$M23,user_list!$J:$J,'animes por ano'!X$2,user_list!$C:$C,IF($B$1="NOT MUSIC","&gt;&lt;"&amp;"MUSIC",IF($B$1="ALL","&gt;&lt;"&amp;"ALL",$B$1)))</f>
        <v>6.1578947368421053</v>
      </c>
      <c r="Y23" s="53">
        <f>AVERAGEIFS(user_list!$H:$H,user_list!$I:$I,'animes por ano'!$M23,user_list!$J:$J,'animes por ano'!Y$2,user_list!$C:$C,IF($B$1="NOT MUSIC","&gt;&lt;"&amp;"MUSIC",IF($B$1="ALL","&gt;&lt;"&amp;"ALL",$B$1)))</f>
        <v>5.6756756756756754</v>
      </c>
      <c r="Z23" s="53">
        <f>AVERAGEIFS(user_list!$H:$H,user_list!$I:$I,'animes por ano'!$M23)</f>
        <v>5.8666666666666663</v>
      </c>
      <c r="AA23" s="53"/>
      <c r="AB23">
        <f>Tabela6[[#This Row],[Coluna1]]</f>
        <v>2020</v>
      </c>
      <c r="AC23" s="26">
        <f>SUMIFS(user_list!$M:$M,user_list!$I:$I,'animes por ano'!$M23,user_list!$J:$J,'animes por ano'!AC$2,user_list!$C:$C,IF($B$1="NOT MUSIC","&gt;&lt;"&amp;"MUSIC",IF($B$1="ALL","&gt;&lt;"&amp;"ALL",$B$1)))/90</f>
        <v>1.385558641975309</v>
      </c>
      <c r="AD23" s="26">
        <f>SUMIFS(user_list!$M:$M,user_list!$I:$I,'animes por ano'!$M23,user_list!$J:$J,'animes por ano'!AD$2,user_list!$C:$C,IF($B$1="NOT MUSIC","&gt;&lt;"&amp;"MUSIC",IF($B$1="ALL","&gt;&lt;"&amp;"ALL",$B$1)))/90</f>
        <v>0.77284876543209879</v>
      </c>
      <c r="AE23" s="26">
        <f>SUMIFS(user_list!$M:$M,user_list!$I:$I,'animes por ano'!$M23,user_list!$J:$J,'animes por ano'!AE$2,user_list!$C:$C,IF($B$1="NOT MUSIC","&gt;&lt;"&amp;"MUSIC",IF($B$1="ALL","&gt;&lt;"&amp;"ALL",$B$1)))/90</f>
        <v>0.55860802469135806</v>
      </c>
      <c r="AF23" s="26">
        <f>SUMIFS(user_list!$M:$M,user_list!$I:$I,'animes por ano'!$M23,user_list!$J:$J,'animes por ano'!AF$2,user_list!$C:$C,IF($B$1="NOT MUSIC","&gt;&lt;"&amp;"MUSIC",IF($B$1="ALL","&gt;&lt;"&amp;"ALL",$B$1)))/90</f>
        <v>1.0327561728395063</v>
      </c>
      <c r="AG23" s="26">
        <f t="shared" si="2"/>
        <v>0.92460121765601211</v>
      </c>
    </row>
    <row r="24" spans="4:33" x14ac:dyDescent="0.3">
      <c r="D24">
        <f t="shared" si="3"/>
        <v>2021</v>
      </c>
      <c r="E24" s="48">
        <f>COUNTIFS(user_list!$I:$I,'animes por ano'!$D24,user_list!$J:$J,'animes por ano'!E$2,user_list!$C:$C,IF($B$1="NOT MUSIC","&gt;&lt;"&amp;"MUSIC",IF($B$1="ALL","&gt;&lt;"&amp;"ALL",$B$1)))</f>
        <v>39</v>
      </c>
      <c r="F24" s="48">
        <f>COUNTIFS(user_list!$I:$I,'animes por ano'!$D24,user_list!$J:$J,'animes por ano'!F$2,user_list!$C:$C,IF($B$1="NOT MUSIC","&gt;&lt;"&amp;"MUSIC",IF($B$1="ALL","&gt;&lt;"&amp;"ALL",$B$1)))</f>
        <v>38</v>
      </c>
      <c r="G24" s="48">
        <f>COUNTIFS(user_list!$I:$I,'animes por ano'!$D24,user_list!$J:$J,'animes por ano'!G$2,user_list!$C:$C,IF($B$1="NOT MUSIC","&gt;&lt;"&amp;"MUSIC",IF($B$1="ALL","&gt;&lt;"&amp;"ALL",$B$1)))</f>
        <v>38</v>
      </c>
      <c r="H24" s="48">
        <f>COUNTIFS(user_list!$I:$I,'animes por ano'!$D24,user_list!$J:$J,'animes por ano'!H$2,user_list!$C:$C,IF($B$1="NOT MUSIC","&gt;&lt;"&amp;"MUSIC",IF($B$1="ALL","&gt;&lt;"&amp;"ALL",$B$1)))</f>
        <v>32</v>
      </c>
      <c r="I24" s="48">
        <f t="shared" si="0"/>
        <v>147</v>
      </c>
      <c r="J24" s="53"/>
      <c r="M24">
        <f>Tabela3[[#This Row],[Coluna1]]</f>
        <v>2021</v>
      </c>
      <c r="N24" s="48">
        <f>SUMIFS(user_list!$M:$M,user_list!$I:$I,'animes por ano'!$M24,user_list!$J:$J,'animes por ano'!N$2,user_list!$C:$C,IF($B$1="NOT MUSIC","&gt;&lt;"&amp;"MUSIC",IF($B$1="ALL","&gt;&lt;"&amp;"ALL",$B$1)))</f>
        <v>96.139722222222233</v>
      </c>
      <c r="O24" s="48">
        <f>SUMIFS(user_list!$M:$M,user_list!$I:$I,'animes por ano'!$M24,user_list!$J:$J,'animes por ano'!O$2,user_list!$C:$C,IF($B$1="NOT MUSIC","&gt;&lt;"&amp;"MUSIC",IF($B$1="ALL","&gt;&lt;"&amp;"ALL",$B$1)))</f>
        <v>123.21305555555558</v>
      </c>
      <c r="P24" s="48">
        <f>SUMIFS(user_list!$M:$M,user_list!$I:$I,'animes por ano'!$M24,user_list!$J:$J,'animes por ano'!P$2,user_list!$C:$C,IF($B$1="NOT MUSIC","&gt;&lt;"&amp;"MUSIC",IF($B$1="ALL","&gt;&lt;"&amp;"ALL",$B$1)))</f>
        <v>110.71277777777782</v>
      </c>
      <c r="Q24" s="48">
        <f>SUMIFS(user_list!$M:$M,user_list!$I:$I,'animes por ano'!$M24,user_list!$J:$J,'animes por ano'!Q$2,user_list!$C:$C,IF($B$1="NOT MUSIC","&gt;&lt;"&amp;"MUSIC",IF($B$1="ALL","&gt;&lt;"&amp;"ALL",$B$1)))</f>
        <v>103.09944444444446</v>
      </c>
      <c r="R24" s="48">
        <f t="shared" si="1"/>
        <v>433.16500000000008</v>
      </c>
      <c r="S24" s="48">
        <f>SUMIF(tb_days[Year],Tabela6[[#This Row],[Coluna1]],tb_days[Hours])-Tabela6[[#This Row],[total]]</f>
        <v>-125.19451000690094</v>
      </c>
      <c r="U24">
        <f>Tabela6[[#This Row],[Coluna1]]</f>
        <v>2021</v>
      </c>
      <c r="V24" s="53">
        <f>AVERAGEIFS(user_list!$H:$H,user_list!$I:$I,'animes por ano'!$M24,user_list!$J:$J,'animes por ano'!V$2,user_list!$C:$C,IF($B$1="NOT MUSIC","&gt;&lt;"&amp;"MUSIC",IF($B$1="ALL","&gt;&lt;"&amp;"ALL",$B$1)))</f>
        <v>5.7948717948717947</v>
      </c>
      <c r="W24" s="53">
        <f>AVERAGEIFS(user_list!$H:$H,user_list!$I:$I,'animes por ano'!$M24,user_list!$J:$J,'animes por ano'!W$2,user_list!$C:$C,IF($B$1="NOT MUSIC","&gt;&lt;"&amp;"MUSIC",IF($B$1="ALL","&gt;&lt;"&amp;"ALL",$B$1)))</f>
        <v>5.7631578947368425</v>
      </c>
      <c r="X24" s="53">
        <f>AVERAGEIFS(user_list!$H:$H,user_list!$I:$I,'animes por ano'!$M24,user_list!$J:$J,'animes por ano'!X$2,user_list!$C:$C,IF($B$1="NOT MUSIC","&gt;&lt;"&amp;"MUSIC",IF($B$1="ALL","&gt;&lt;"&amp;"ALL",$B$1)))</f>
        <v>6.0263157894736841</v>
      </c>
      <c r="Y24" s="53">
        <f>AVERAGEIFS(user_list!$H:$H,user_list!$I:$I,'animes por ano'!$M24,user_list!$J:$J,'animes por ano'!Y$2,user_list!$C:$C,IF($B$1="NOT MUSIC","&gt;&lt;"&amp;"MUSIC",IF($B$1="ALL","&gt;&lt;"&amp;"ALL",$B$1)))</f>
        <v>5.75</v>
      </c>
      <c r="Z24" s="53">
        <f>AVERAGEIFS(user_list!$H:$H,user_list!$I:$I,'animes por ano'!$M24)</f>
        <v>5.8367346938775508</v>
      </c>
      <c r="AA24" s="53"/>
      <c r="AB24">
        <f>Tabela6[[#This Row],[Coluna1]]</f>
        <v>2021</v>
      </c>
      <c r="AC24" s="26">
        <f>SUMIFS(user_list!$M:$M,user_list!$I:$I,'animes por ano'!$M24,user_list!$J:$J,'animes por ano'!AC$2,user_list!$C:$C,IF($B$1="NOT MUSIC","&gt;&lt;"&amp;"MUSIC",IF($B$1="ALL","&gt;&lt;"&amp;"ALL",$B$1)))/90</f>
        <v>1.0682191358024693</v>
      </c>
      <c r="AD24" s="26">
        <f>SUMIFS(user_list!$M:$M,user_list!$I:$I,'animes por ano'!$M24,user_list!$J:$J,'animes por ano'!AD$2,user_list!$C:$C,IF($B$1="NOT MUSIC","&gt;&lt;"&amp;"MUSIC",IF($B$1="ALL","&gt;&lt;"&amp;"ALL",$B$1)))/90</f>
        <v>1.3690339506172842</v>
      </c>
      <c r="AE24" s="26">
        <f>SUMIFS(user_list!$M:$M,user_list!$I:$I,'animes por ano'!$M24,user_list!$J:$J,'animes por ano'!AE$2,user_list!$C:$C,IF($B$1="NOT MUSIC","&gt;&lt;"&amp;"MUSIC",IF($B$1="ALL","&gt;&lt;"&amp;"ALL",$B$1)))/90</f>
        <v>1.2301419753086424</v>
      </c>
      <c r="AF24" s="26">
        <f>SUMIFS(user_list!$M:$M,user_list!$I:$I,'animes por ano'!$M24,user_list!$J:$J,'animes por ano'!AF$2,user_list!$C:$C,IF($B$1="NOT MUSIC","&gt;&lt;"&amp;"MUSIC",IF($B$1="ALL","&gt;&lt;"&amp;"ALL",$B$1)))/90</f>
        <v>1.1455493827160494</v>
      </c>
      <c r="AG24" s="26">
        <f t="shared" si="2"/>
        <v>1.1867534246575344</v>
      </c>
    </row>
    <row r="25" spans="4:33" x14ac:dyDescent="0.3">
      <c r="D25">
        <f t="shared" si="3"/>
        <v>2022</v>
      </c>
      <c r="E25" s="48">
        <f>COUNTIFS(user_list!$I:$I,'animes por ano'!$D25,user_list!$J:$J,'animes por ano'!E$2,user_list!$C:$C,IF($B$1="NOT MUSIC","&gt;&lt;"&amp;"MUSIC",IF($B$1="ALL","&gt;&lt;"&amp;"ALL",$B$1)))</f>
        <v>23</v>
      </c>
      <c r="F25" s="48">
        <f>COUNTIFS(user_list!$I:$I,'animes por ano'!$D25,user_list!$J:$J,'animes por ano'!F$2,user_list!$C:$C,IF($B$1="NOT MUSIC","&gt;&lt;"&amp;"MUSIC",IF($B$1="ALL","&gt;&lt;"&amp;"ALL",$B$1)))</f>
        <v>22</v>
      </c>
      <c r="G25" s="48">
        <f>COUNTIFS(user_list!$I:$I,'animes por ano'!$D25,user_list!$J:$J,'animes por ano'!G$2,user_list!$C:$C,IF($B$1="NOT MUSIC","&gt;&lt;"&amp;"MUSIC",IF($B$1="ALL","&gt;&lt;"&amp;"ALL",$B$1)))</f>
        <v>3</v>
      </c>
      <c r="H25" s="48">
        <f>COUNTIFS(user_list!$I:$I,'animes por ano'!$D25,user_list!$J:$J,'animes por ano'!H$2,user_list!$C:$C,IF($B$1="NOT MUSIC","&gt;&lt;"&amp;"MUSIC",IF($B$1="ALL","&gt;&lt;"&amp;"ALL",$B$1)))</f>
        <v>0</v>
      </c>
      <c r="I25" s="48">
        <f t="shared" si="0"/>
        <v>48</v>
      </c>
      <c r="J25" s="53"/>
      <c r="M25">
        <f>Tabela3[[#This Row],[Coluna1]]</f>
        <v>2022</v>
      </c>
      <c r="N25" s="48">
        <f>SUMIFS(user_list!$M:$M,user_list!$I:$I,'animes por ano'!$M25,user_list!$J:$J,'animes por ano'!N$2,user_list!$C:$C,IF($B$1="NOT MUSIC","&gt;&lt;"&amp;"MUSIC",IF($B$1="ALL","&gt;&lt;"&amp;"ALL",$B$1)))</f>
        <v>105.69083333333333</v>
      </c>
      <c r="O25" s="48">
        <f>SUMIFS(user_list!$M:$M,user_list!$I:$I,'animes por ano'!$M25,user_list!$J:$J,'animes por ano'!O$2,user_list!$C:$C,IF($B$1="NOT MUSIC","&gt;&lt;"&amp;"MUSIC",IF($B$1="ALL","&gt;&lt;"&amp;"ALL",$B$1)))</f>
        <v>109.04833333333333</v>
      </c>
      <c r="P25" s="48">
        <f>SUMIFS(user_list!$M:$M,user_list!$I:$I,'animes por ano'!$M25,user_list!$J:$J,'animes por ano'!P$2,user_list!$C:$C,IF($B$1="NOT MUSIC","&gt;&lt;"&amp;"MUSIC",IF($B$1="ALL","&gt;&lt;"&amp;"ALL",$B$1)))</f>
        <v>3.7716666666666661</v>
      </c>
      <c r="Q25" s="48">
        <f>SUMIFS(user_list!$M:$M,user_list!$I:$I,'animes por ano'!$M25,user_list!$J:$J,'animes por ano'!Q$2,user_list!$C:$C,IF($B$1="NOT MUSIC","&gt;&lt;"&amp;"MUSIC",IF($B$1="ALL","&gt;&lt;"&amp;"ALL",$B$1)))</f>
        <v>0</v>
      </c>
      <c r="R25" s="48">
        <f t="shared" si="1"/>
        <v>218.51083333333335</v>
      </c>
      <c r="S25" s="48">
        <f>SUMIF(tb_days[Year],Tabela6[[#This Row],[Coluna1]],tb_days[Hours])-Tabela6[[#This Row],[total]]</f>
        <v>206.99347194868628</v>
      </c>
      <c r="U25">
        <f>Tabela6[[#This Row],[Coluna1]]</f>
        <v>2022</v>
      </c>
      <c r="V25" s="53">
        <f>AVERAGEIFS(user_list!$H:$H,user_list!$I:$I,'animes por ano'!$M25,user_list!$J:$J,'animes por ano'!V$2,user_list!$C:$C,IF($B$1="NOT MUSIC","&gt;&lt;"&amp;"MUSIC",IF($B$1="ALL","&gt;&lt;"&amp;"ALL",$B$1)))</f>
        <v>5.6521739130434785</v>
      </c>
      <c r="W25" s="53">
        <f>AVERAGEIFS(user_list!$H:$H,user_list!$I:$I,'animes por ano'!$M25,user_list!$J:$J,'animes por ano'!W$2,user_list!$C:$C,IF($B$1="NOT MUSIC","&gt;&lt;"&amp;"MUSIC",IF($B$1="ALL","&gt;&lt;"&amp;"ALL",$B$1)))</f>
        <v>5.4090909090909092</v>
      </c>
      <c r="X25" s="53">
        <f>AVERAGEIFS(user_list!$H:$H,user_list!$I:$I,'animes por ano'!$M25,user_list!$J:$J,'animes por ano'!X$2,user_list!$C:$C,IF($B$1="NOT MUSIC","&gt;&lt;"&amp;"MUSIC",IF($B$1="ALL","&gt;&lt;"&amp;"ALL",$B$1)))</f>
        <v>5.333333333333333</v>
      </c>
      <c r="Y25" s="53" t="e">
        <f>AVERAGEIFS(user_list!$H:$H,user_list!$I:$I,'animes por ano'!$M25,user_list!$J:$J,'animes por ano'!Y$2,user_list!$C:$C,IF($B$1="NOT MUSIC","&gt;&lt;"&amp;"MUSIC",IF($B$1="ALL","&gt;&lt;"&amp;"ALL",$B$1)))</f>
        <v>#DIV/0!</v>
      </c>
      <c r="Z25" s="53">
        <f>AVERAGEIFS(user_list!$H:$H,user_list!$I:$I,'animes por ano'!$M25)</f>
        <v>5.520833333333333</v>
      </c>
      <c r="AA25" s="53"/>
      <c r="AB25">
        <f>Tabela6[[#This Row],[Coluna1]]</f>
        <v>2022</v>
      </c>
      <c r="AC25" s="26">
        <f>SUMIFS(user_list!$M:$M,user_list!$I:$I,'animes por ano'!$M25,user_list!$J:$J,'animes por ano'!AC$2,user_list!$C:$C,IF($B$1="NOT MUSIC","&gt;&lt;"&amp;"MUSIC",IF($B$1="ALL","&gt;&lt;"&amp;"ALL",$B$1)))/90</f>
        <v>1.1743425925925925</v>
      </c>
      <c r="AD25" s="26">
        <f>SUMIFS(user_list!$M:$M,user_list!$I:$I,'animes por ano'!$M25,user_list!$J:$J,'animes por ano'!AD$2,user_list!$C:$C,IF($B$1="NOT MUSIC","&gt;&lt;"&amp;"MUSIC",IF($B$1="ALL","&gt;&lt;"&amp;"ALL",$B$1)))/90</f>
        <v>1.211648148148148</v>
      </c>
      <c r="AE25" s="26">
        <f>SUMIFS(user_list!$M:$M,user_list!$I:$I,'animes por ano'!$M25,user_list!$J:$J,'animes por ano'!AE$2,user_list!$C:$C,IF($B$1="NOT MUSIC","&gt;&lt;"&amp;"MUSIC",IF($B$1="ALL","&gt;&lt;"&amp;"ALL",$B$1)))/90</f>
        <v>4.19074074074074E-2</v>
      </c>
      <c r="AF25" s="26">
        <f>SUMIFS(user_list!$M:$M,user_list!$I:$I,'animes por ano'!$M25,user_list!$J:$J,'animes por ano'!AF$2,user_list!$C:$C,IF($B$1="NOT MUSIC","&gt;&lt;"&amp;"MUSIC",IF($B$1="ALL","&gt;&lt;"&amp;"ALL",$B$1)))/90</f>
        <v>0</v>
      </c>
      <c r="AG25" s="26">
        <f t="shared" si="2"/>
        <v>0.59865981735159823</v>
      </c>
    </row>
    <row r="26" spans="4:33" x14ac:dyDescent="0.3">
      <c r="D26">
        <f t="shared" si="3"/>
        <v>2023</v>
      </c>
      <c r="E26" s="48">
        <f>COUNTIFS(user_list!$I:$I,'animes por ano'!$D26,user_list!$J:$J,'animes por ano'!E$2,user_list!$C:$C,IF($B$1="NOT MUSIC","&gt;&lt;"&amp;"MUSIC",IF($B$1="ALL","&gt;&lt;"&amp;"ALL",$B$1)))</f>
        <v>1</v>
      </c>
      <c r="F26" s="48">
        <f>COUNTIFS(user_list!$I:$I,'animes por ano'!$D26,user_list!$J:$J,'animes por ano'!F$2,user_list!$C:$C,IF($B$1="NOT MUSIC","&gt;&lt;"&amp;"MUSIC",IF($B$1="ALL","&gt;&lt;"&amp;"ALL",$B$1)))</f>
        <v>2</v>
      </c>
      <c r="G26" s="48">
        <f>COUNTIFS(user_list!$I:$I,'animes por ano'!$D26,user_list!$J:$J,'animes por ano'!G$2,user_list!$C:$C,IF($B$1="NOT MUSIC","&gt;&lt;"&amp;"MUSIC",IF($B$1="ALL","&gt;&lt;"&amp;"ALL",$B$1)))</f>
        <v>0</v>
      </c>
      <c r="H26" s="48">
        <f>COUNTIFS(user_list!$I:$I,'animes por ano'!$D26,user_list!$J:$J,'animes por ano'!H$2,user_list!$C:$C,IF($B$1="NOT MUSIC","&gt;&lt;"&amp;"MUSIC",IF($B$1="ALL","&gt;&lt;"&amp;"ALL",$B$1)))</f>
        <v>0</v>
      </c>
      <c r="I26" s="48">
        <f t="shared" si="0"/>
        <v>3</v>
      </c>
      <c r="J26" s="53"/>
      <c r="M26">
        <f>Tabela3[[#This Row],[Coluna1]]</f>
        <v>2023</v>
      </c>
      <c r="N26" s="48">
        <f>SUMIFS(user_list!$M:$M,user_list!$I:$I,'animes por ano'!$M26,user_list!$J:$J,'animes por ano'!N$2,user_list!$C:$C,IF($B$1="NOT MUSIC","&gt;&lt;"&amp;"MUSIC",IF($B$1="ALL","&gt;&lt;"&amp;"ALL",$B$1)))</f>
        <v>3.7777777777777778E-2</v>
      </c>
      <c r="O26" s="48">
        <f>SUMIFS(user_list!$M:$M,user_list!$I:$I,'animes por ano'!$M26,user_list!$J:$J,'animes por ano'!O$2,user_list!$C:$C,IF($B$1="NOT MUSIC","&gt;&lt;"&amp;"MUSIC",IF($B$1="ALL","&gt;&lt;"&amp;"ALL",$B$1)))</f>
        <v>9.5</v>
      </c>
      <c r="P26" s="48">
        <f>SUMIFS(user_list!$M:$M,user_list!$I:$I,'animes por ano'!$M26,user_list!$J:$J,'animes por ano'!P$2,user_list!$C:$C,IF($B$1="NOT MUSIC","&gt;&lt;"&amp;"MUSIC",IF($B$1="ALL","&gt;&lt;"&amp;"ALL",$B$1)))</f>
        <v>0</v>
      </c>
      <c r="Q26" s="48">
        <f>SUMIFS(user_list!$M:$M,user_list!$I:$I,'animes por ano'!$M26,user_list!$J:$J,'animes por ano'!Q$2,user_list!$C:$C,IF($B$1="NOT MUSIC","&gt;&lt;"&amp;"MUSIC",IF($B$1="ALL","&gt;&lt;"&amp;"ALL",$B$1)))</f>
        <v>0</v>
      </c>
      <c r="R26" s="48">
        <f t="shared" si="1"/>
        <v>9.5377777777777784</v>
      </c>
      <c r="S26" s="48">
        <f>SUMIF(tb_days[Year],Tabela6[[#This Row],[Coluna1]],tb_days[Hours])-Tabela6[[#This Row],[total]]</f>
        <v>96.125349480281713</v>
      </c>
      <c r="U26">
        <f>Tabela6[[#This Row],[Coluna1]]</f>
        <v>2023</v>
      </c>
      <c r="V26" s="53">
        <f>AVERAGEIFS(user_list!$H:$H,user_list!$I:$I,'animes por ano'!$M26,user_list!$J:$J,'animes por ano'!V$2,user_list!$C:$C,IF($B$1="NOT MUSIC","&gt;&lt;"&amp;"MUSIC",IF($B$1="ALL","&gt;&lt;"&amp;"ALL",$B$1)))</f>
        <v>6</v>
      </c>
      <c r="W26" s="53">
        <f>AVERAGEIFS(user_list!$H:$H,user_list!$I:$I,'animes por ano'!$M26,user_list!$J:$J,'animes por ano'!W$2,user_list!$C:$C,IF($B$1="NOT MUSIC","&gt;&lt;"&amp;"MUSIC",IF($B$1="ALL","&gt;&lt;"&amp;"ALL",$B$1)))</f>
        <v>5</v>
      </c>
      <c r="X26" s="53" t="e">
        <f>AVERAGEIFS(user_list!$H:$H,user_list!$I:$I,'animes por ano'!$M26,user_list!$J:$J,'animes por ano'!X$2,user_list!$C:$C,IF($B$1="NOT MUSIC","&gt;&lt;"&amp;"MUSIC",IF($B$1="ALL","&gt;&lt;"&amp;"ALL",$B$1)))</f>
        <v>#DIV/0!</v>
      </c>
      <c r="Y26" s="53" t="e">
        <f>AVERAGEIFS(user_list!$H:$H,user_list!$I:$I,'animes por ano'!$M26,user_list!$J:$J,'animes por ano'!Y$2,user_list!$C:$C,IF($B$1="NOT MUSIC","&gt;&lt;"&amp;"MUSIC",IF($B$1="ALL","&gt;&lt;"&amp;"ALL",$B$1)))</f>
        <v>#DIV/0!</v>
      </c>
      <c r="Z26" s="53">
        <f>AVERAGEIFS(user_list!$H:$H,user_list!$I:$I,'animes por ano'!$M26)</f>
        <v>5.333333333333333</v>
      </c>
      <c r="AA26" s="53"/>
      <c r="AB26">
        <f>Tabela6[[#This Row],[Coluna1]]</f>
        <v>2023</v>
      </c>
      <c r="AC26" s="26">
        <f>SUMIFS(user_list!$M:$M,user_list!$I:$I,'animes por ano'!$M26,user_list!$J:$J,'animes por ano'!AC$2,user_list!$C:$C,IF($B$1="NOT MUSIC","&gt;&lt;"&amp;"MUSIC",IF($B$1="ALL","&gt;&lt;"&amp;"ALL",$B$1)))/90</f>
        <v>4.1975308641975311E-4</v>
      </c>
      <c r="AD26" s="26">
        <f>SUMIFS(user_list!$M:$M,user_list!$I:$I,'animes por ano'!$M26,user_list!$J:$J,'animes por ano'!AD$2,user_list!$C:$C,IF($B$1="NOT MUSIC","&gt;&lt;"&amp;"MUSIC",IF($B$1="ALL","&gt;&lt;"&amp;"ALL",$B$1)))/90</f>
        <v>0.10555555555555556</v>
      </c>
      <c r="AE26" s="26">
        <f>SUMIFS(user_list!$M:$M,user_list!$I:$I,'animes por ano'!$M26,user_list!$J:$J,'animes por ano'!AE$2,user_list!$C:$C,IF($B$1="NOT MUSIC","&gt;&lt;"&amp;"MUSIC",IF($B$1="ALL","&gt;&lt;"&amp;"ALL",$B$1)))/90</f>
        <v>0</v>
      </c>
      <c r="AF26" s="26">
        <f>SUMIFS(user_list!$M:$M,user_list!$I:$I,'animes por ano'!$M26,user_list!$J:$J,'animes por ano'!AF$2,user_list!$C:$C,IF($B$1="NOT MUSIC","&gt;&lt;"&amp;"MUSIC",IF($B$1="ALL","&gt;&lt;"&amp;"ALL",$B$1)))/90</f>
        <v>0</v>
      </c>
      <c r="AG26" s="26">
        <f t="shared" si="2"/>
        <v>2.6130898021308982E-2</v>
      </c>
    </row>
    <row r="27" spans="4:33" x14ac:dyDescent="0.3">
      <c r="E27" s="48"/>
      <c r="F27" s="48"/>
      <c r="G27" s="48"/>
      <c r="H27" s="48"/>
      <c r="I27" s="48"/>
      <c r="J27" s="53"/>
      <c r="N27" s="48"/>
      <c r="O27" s="48"/>
      <c r="P27" s="48"/>
      <c r="Q27" s="48"/>
      <c r="R27" s="48"/>
      <c r="V27" s="53"/>
      <c r="W27" s="53"/>
      <c r="X27" s="53"/>
      <c r="Y27" s="53"/>
      <c r="Z27" s="53"/>
      <c r="AA27" s="53"/>
      <c r="AC27" s="26"/>
      <c r="AD27" s="26"/>
      <c r="AE27" s="26"/>
      <c r="AF27" s="26"/>
      <c r="AG27" s="26"/>
    </row>
    <row r="28" spans="4:33" x14ac:dyDescent="0.3">
      <c r="E28" s="48"/>
      <c r="F28" s="48"/>
      <c r="G28" s="48"/>
      <c r="H28" s="48"/>
      <c r="I28" s="48"/>
      <c r="J28" s="53"/>
      <c r="N28" s="48"/>
      <c r="O28" s="48"/>
      <c r="P28" s="48"/>
      <c r="Q28" s="48"/>
      <c r="R28" s="48"/>
      <c r="V28" s="53"/>
      <c r="W28" s="53"/>
      <c r="X28" s="53"/>
      <c r="Y28" s="53"/>
      <c r="Z28" s="53"/>
      <c r="AA28" s="53"/>
      <c r="AC28" s="26"/>
      <c r="AD28" s="26"/>
      <c r="AE28" s="26"/>
      <c r="AF28" s="26"/>
      <c r="AG28" s="26"/>
    </row>
    <row r="29" spans="4:33" x14ac:dyDescent="0.3">
      <c r="E29" s="48"/>
      <c r="F29" s="48"/>
      <c r="G29" s="48"/>
      <c r="H29" s="48"/>
      <c r="I29" s="48"/>
      <c r="J29" s="53"/>
      <c r="N29" s="48"/>
      <c r="O29" s="48"/>
      <c r="P29" s="48"/>
      <c r="Q29" s="48"/>
      <c r="R29" s="48"/>
      <c r="V29" s="53"/>
      <c r="W29" s="53"/>
      <c r="X29" s="53"/>
      <c r="Y29" s="53"/>
      <c r="Z29" s="53"/>
      <c r="AA29" s="53"/>
      <c r="AC29" s="26"/>
      <c r="AD29" s="26"/>
      <c r="AE29" s="26"/>
      <c r="AF29" s="26"/>
      <c r="AG29" s="26"/>
    </row>
    <row r="30" spans="4:33" x14ac:dyDescent="0.3">
      <c r="J30" s="53"/>
      <c r="AC30" s="26"/>
      <c r="AD30" s="26"/>
      <c r="AE30" s="26"/>
      <c r="AF30" s="26"/>
      <c r="AG30" s="26"/>
    </row>
    <row r="31" spans="4:33" x14ac:dyDescent="0.3">
      <c r="J31" s="53"/>
    </row>
  </sheetData>
  <conditionalFormatting sqref="E3:H26">
    <cfRule type="dataBar" priority="18">
      <dataBar>
        <cfvo type="min"/>
        <cfvo type="max"/>
        <color rgb="FFD6007B"/>
      </dataBar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I26">
    <cfRule type="dataBar" priority="17">
      <dataBar>
        <cfvo type="min"/>
        <cfvo type="max"/>
        <color rgb="FFFF555A"/>
      </dataBar>
    </cfRule>
  </conditionalFormatting>
  <conditionalFormatting sqref="N3:Q26">
    <cfRule type="dataBar" priority="15">
      <dataBar>
        <cfvo type="min"/>
        <cfvo type="max"/>
        <color rgb="FFD6007B"/>
      </dataBar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26">
    <cfRule type="dataBar" priority="14">
      <dataBar>
        <cfvo type="min"/>
        <cfvo type="max"/>
        <color rgb="FFFF555A"/>
      </dataBar>
    </cfRule>
  </conditionalFormatting>
  <conditionalFormatting sqref="V3:Y25">
    <cfRule type="dataBar" priority="12">
      <dataBar>
        <cfvo type="min"/>
        <cfvo type="max"/>
        <color rgb="FFD6007B"/>
      </dataBar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:Z25">
    <cfRule type="dataBar" priority="11">
      <dataBar>
        <cfvo type="min"/>
        <cfvo type="max"/>
        <color rgb="FFFF555A"/>
      </dataBar>
    </cfRule>
  </conditionalFormatting>
  <conditionalFormatting sqref="AA3:AA29">
    <cfRule type="cellIs" dxfId="1" priority="1" operator="greaterThan">
      <formula>$Z$3</formula>
    </cfRule>
  </conditionalFormatting>
  <conditionalFormatting sqref="AC3:AF26">
    <cfRule type="dataBar" priority="3">
      <dataBar>
        <cfvo type="min"/>
        <cfvo type="max"/>
        <color rgb="FFD6007B"/>
      </dataBar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:AG26">
    <cfRule type="dataBar" priority="2">
      <dataBar>
        <cfvo type="min"/>
        <cfvo type="max"/>
        <color rgb="FFFF555A"/>
      </dataBar>
    </cfRule>
  </conditionalFormatting>
  <dataValidations disablePrompts="1" count="1">
    <dataValidation type="list" allowBlank="1" showInputMessage="1" showErrorMessage="1" sqref="B1" xr:uid="{00000000-0002-0000-0800-000000000000}">
      <formula1>$B$5:$B$13</formula1>
    </dataValidation>
  </dataValidations>
  <pageMargins left="0.7" right="0.7" top="0.75" bottom="0.75" header="0.3" footer="0.3"/>
  <pageSetup paperSize="9" orientation="portrait"/>
  <tableParts count="5">
    <tablePart r:id="rId1"/>
    <tablePart r:id="rId2"/>
    <tablePart r:id="rId3"/>
    <tablePart r:id="rId4"/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77"/>
  <sheetViews>
    <sheetView topLeftCell="G1" zoomScale="90" zoomScaleNormal="90" workbookViewId="0">
      <selection activeCell="T4" sqref="T4"/>
    </sheetView>
  </sheetViews>
  <sheetFormatPr defaultRowHeight="14.4" x14ac:dyDescent="0.3"/>
  <cols>
    <col min="1" max="1" width="16.88671875" bestFit="1" customWidth="1"/>
    <col min="2" max="2" width="20.6640625" bestFit="1" customWidth="1"/>
    <col min="3" max="3" width="10.44140625" bestFit="1" customWidth="1"/>
    <col min="4" max="4" width="13.5546875" bestFit="1" customWidth="1"/>
    <col min="5" max="5" width="8.88671875" customWidth="1"/>
    <col min="6" max="6" width="9.5546875" customWidth="1"/>
    <col min="7" max="7" width="10.88671875" customWidth="1"/>
    <col min="8" max="8" width="10.109375" customWidth="1"/>
    <col min="9" max="9" width="13.5546875" hidden="1" customWidth="1"/>
    <col min="10" max="10" width="13.5546875" customWidth="1"/>
    <col min="11" max="11" width="26.5546875" bestFit="1" customWidth="1"/>
    <col min="12" max="12" width="17.44140625" style="39" bestFit="1" customWidth="1"/>
    <col min="13" max="13" width="13.33203125" style="26" customWidth="1"/>
    <col min="14" max="14" width="15.5546875" style="26" bestFit="1" customWidth="1"/>
    <col min="15" max="15" width="15.5546875" style="26" customWidth="1"/>
    <col min="16" max="16" width="15.5546875" customWidth="1"/>
    <col min="18" max="18" width="22.77734375" bestFit="1" customWidth="1"/>
    <col min="19" max="19" width="8.21875" bestFit="1" customWidth="1"/>
  </cols>
  <sheetData>
    <row r="1" spans="1:20" x14ac:dyDescent="0.3">
      <c r="A1" t="s">
        <v>663</v>
      </c>
      <c r="B1" s="68">
        <v>36544</v>
      </c>
    </row>
    <row r="2" spans="1:20" ht="15" customHeight="1" thickBot="1" x14ac:dyDescent="0.35">
      <c r="A2" t="s">
        <v>664</v>
      </c>
      <c r="B2" s="68">
        <v>51258</v>
      </c>
      <c r="I2" t="s">
        <v>0</v>
      </c>
      <c r="J2" t="s">
        <v>665</v>
      </c>
      <c r="K2" t="s">
        <v>666</v>
      </c>
      <c r="L2" s="39" t="s">
        <v>667</v>
      </c>
      <c r="M2" s="26" t="s">
        <v>657</v>
      </c>
      <c r="N2" s="26" t="s">
        <v>668</v>
      </c>
      <c r="O2" s="26" t="s">
        <v>669</v>
      </c>
      <c r="P2" t="s">
        <v>727</v>
      </c>
    </row>
    <row r="3" spans="1:20" ht="15" customHeight="1" thickBot="1" x14ac:dyDescent="0.35">
      <c r="F3" s="12" t="s">
        <v>670</v>
      </c>
      <c r="G3" s="13" t="s">
        <v>648</v>
      </c>
      <c r="I3" t="str">
        <f t="array" ref="I3">INDEX(tb_anime_genres[Genres],MATCH(0,COUNTIF($I$2:I2,tb_anime_genres[Genres]),0))</f>
        <v>Slice of Life</v>
      </c>
      <c r="J3" t="s">
        <v>6</v>
      </c>
      <c r="K3">
        <f>COUNTIFS(tb_anime_genres[Genres],J3, tb_anime_genres[Start Date],
        "&gt;=" &amp; $B$1,tb_anime_genres[Finish Date],"&lt;="&amp;$B$2)</f>
        <v>53</v>
      </c>
      <c r="L3" s="39">
        <f t="shared" ref="L3:L6" si="0">K3/$C$7</f>
        <v>8.042488619119878E-2</v>
      </c>
      <c r="M3" s="26">
        <f>IF(K3=0,0,AVERAGEIFS(tb_anime_genres[Score],tb_anime_genres[Genres],J3,
        tb_anime_genres[Start Date],"&gt;=" &amp; $B$1,tb_anime_genres[Finish Date],"&lt;="&amp;$B$2))</f>
        <v>5.6037735849056602</v>
      </c>
      <c r="N3" s="26">
        <f>SUMIFS(tb_anime_genres[Show Duration (hours)],tb_anime_genres[Genres],J3, tb_anime_genres[Start Date],
        "&gt;=" &amp; $B$1,tb_anime_genres[Finish Date],"&lt;="&amp;$B$2)</f>
        <v>148.38388888888892</v>
      </c>
      <c r="O3" s="26">
        <f>IF(K3=0,0,M3*(K3/$C$7)+$C$15*($C$7-K3)/$C$7)</f>
        <v>5.8481282856031003</v>
      </c>
      <c r="P3">
        <v>3</v>
      </c>
      <c r="R3">
        <v>1</v>
      </c>
      <c r="S3">
        <f t="array" ref="S3">LARGE(IF(tb_list[Score]*(tb_list[Start Date]&gt;=challenge!B1)*(tb_list[Finish Date]&lt;=challenge!B2)*1,tb_list[Score],""),R3)</f>
        <v>10</v>
      </c>
      <c r="T3">
        <f>INDEX(tb_list[Score],_xlfn.AGGREGATE(14,6,tb_list[Score]*(tb_list[Start Date]&gt;=challenge!B1)*(tb_list[Finish Date]&lt;=challenge!B2)*1,ROWS(challenge!$T$2:T2)))</f>
        <v>5</v>
      </c>
    </row>
    <row r="4" spans="1:20" ht="15" customHeight="1" thickBot="1" x14ac:dyDescent="0.35">
      <c r="A4" s="90" t="s">
        <v>671</v>
      </c>
      <c r="B4" s="5" t="s">
        <v>650</v>
      </c>
      <c r="C4" s="13">
        <f>COUNTIFS(tb_list[Type],"TV",tb_list[Start Date],"&gt;="&amp;challenge!B1,tb_list[Finish Date],"&lt;="&amp;challenge!B2)+COUNTIFS(tb_list[Type],"TV_SHORT",tb_list[Start Date],"&gt;="&amp;challenge!B1,tb_list[Finish Date],"&lt;="&amp;challenge!B2)</f>
        <v>374</v>
      </c>
      <c r="F4" s="20" t="s">
        <v>672</v>
      </c>
      <c r="G4" s="18">
        <f>COUNTIFS(tb_list[Start Date],"&gt;=" &amp; challenge!$B$1,tb_list[Finish Date],"&lt;=" &amp; challenge!$B$2,tb_list[Year],"&lt;" &amp; challenge!F5)</f>
        <v>1</v>
      </c>
      <c r="J4" t="s">
        <v>10</v>
      </c>
      <c r="K4">
        <f>COUNTIFS(tb_anime_genres[Genres],J4, tb_anime_genres[Start Date],
        "&gt;=" &amp; $B$1,tb_anime_genres[Finish Date],"&lt;="&amp;$B$2)</f>
        <v>80</v>
      </c>
      <c r="L4" s="39">
        <f t="shared" si="0"/>
        <v>0.12139605462822459</v>
      </c>
      <c r="M4" s="26">
        <f>IF(K4=0,0,AVERAGEIFS(tb_anime_genres[Score],tb_anime_genres[Genres],J4,
        tb_anime_genres[Start Date],"&gt;=" &amp; $B$1,tb_anime_genres[Finish Date],"&lt;="&amp;$B$2))</f>
        <v>5.875</v>
      </c>
      <c r="N4" s="26">
        <f>SUMIFS(tb_anime_genres[Show Duration (hours)],tb_anime_genres[Genres],J4, tb_anime_genres[Start Date],
        "&gt;=" &amp; $B$1,tb_anime_genres[Finish Date],"&lt;="&amp;$B$2)</f>
        <v>929.00722222222203</v>
      </c>
      <c r="O4" s="26">
        <f t="shared" ref="O4:O6" si="1">IF(K4=0,0,M4*(K4/$C$7)+$C$15*($C$7-K4)/$C$7)</f>
        <v>5.8701670116813762</v>
      </c>
      <c r="P4">
        <v>1</v>
      </c>
      <c r="R4">
        <v>2</v>
      </c>
      <c r="S4" t="e">
        <f t="array" ref="S4">LARGE(IF(tb_list[Score]*(tb_list[Start Date]&gt;=challenge!B2)*(tb_list[Finish Date]&lt;=challenge!B3)*1,tb_list[Score],""),R4)</f>
        <v>#NUM!</v>
      </c>
      <c r="T4">
        <f>INDEX(tb_list[Score],_xlfn.AGGREGATE(14,6,tb_list[Score]*(tb_list[Start Date]&gt;=challenge!B2)*(tb_list[Finish Date]&lt;=challenge!B3)*1,ROWS(challenge!$T$2:T3)))</f>
        <v>2</v>
      </c>
    </row>
    <row r="5" spans="1:20" x14ac:dyDescent="0.3">
      <c r="A5" s="91"/>
      <c r="B5" t="s">
        <v>673</v>
      </c>
      <c r="C5" s="15">
        <f>COUNTIFS(tb_list[Type],"MOVIE",tb_list[Start Date],"&gt;="&amp;challenge!B1,tb_list[Finish Date],"&lt;="&amp;challenge!B2)</f>
        <v>78</v>
      </c>
      <c r="F5" s="20">
        <v>1980</v>
      </c>
      <c r="G5" s="18">
        <f>COUNTIFS(tb_list[Start Date],"&gt;=" &amp; challenge!$B$1,tb_list[Finish Date],"&lt;=" &amp; challenge!$B$2,tb_list[Year],"&lt;" &amp; challenge!F6,tb_list[Year],"&gt;="&amp;F5)</f>
        <v>6</v>
      </c>
      <c r="I5" t="str">
        <f t="array" ref="I5">INDEX(tb_anime_genres[Genres],MATCH(0,COUNTIF($I$2:I4,tb_anime_genres[Genres]),0))</f>
        <v>Adventure</v>
      </c>
      <c r="J5" t="s">
        <v>11</v>
      </c>
      <c r="K5">
        <f>COUNTIFS(tb_anime_genres[Genres],J5, tb_anime_genres[Start Date],
        "&gt;=" &amp; $B$1,tb_anime_genres[Finish Date],"&lt;="&amp;$B$2)</f>
        <v>134</v>
      </c>
      <c r="L5" s="39">
        <f t="shared" si="0"/>
        <v>0.20333839150227617</v>
      </c>
      <c r="M5" s="26">
        <f>IF(K5=0,0,AVERAGEIFS(tb_anime_genres[Score],tb_anime_genres[Genres],J5,
        tb_anime_genres[Start Date],"&gt;=" &amp; $B$1,tb_anime_genres[Finish Date],"&lt;="&amp;$B$2))</f>
        <v>5.6268656716417906</v>
      </c>
      <c r="N5" s="26">
        <f>SUMIFS(tb_anime_genres[Show Duration (hours)],tb_anime_genres[Genres],J5, tb_anime_genres[Start Date],
        "&gt;=" &amp; $B$1,tb_anime_genres[Finish Date],"&lt;="&amp;$B$2)</f>
        <v>1027.3572222222219</v>
      </c>
      <c r="O5" s="26">
        <f t="shared" si="1"/>
        <v>5.8201625215010555</v>
      </c>
      <c r="P5">
        <v>0</v>
      </c>
      <c r="R5">
        <v>3</v>
      </c>
      <c r="S5">
        <f t="array" ref="S5">LARGE(IF(tb_list[Score]*(tb_list[Start Date]&gt;=challenge!B3)*(tb_list[Finish Date]&lt;=challenge!B4)*1,tb_list[Score],""),R5)</f>
        <v>10</v>
      </c>
      <c r="T5">
        <f>INDEX(tb_list[Score],_xlfn.AGGREGATE(14,6,tb_list[Score]*(tb_list[Start Date]&gt;=challenge!B3)*(tb_list[Finish Date]&lt;=challenge!B4)*1,ROWS(challenge!$T$2:T4)))</f>
        <v>5</v>
      </c>
    </row>
    <row r="6" spans="1:20" x14ac:dyDescent="0.3">
      <c r="A6" s="91"/>
      <c r="B6" t="s">
        <v>674</v>
      </c>
      <c r="C6" s="15">
        <f>COUNTIFS(tb_list[Type],"OVA",tb_list[Start Date],"&gt;="&amp;challenge!B1,tb_list[Finish Date],"&lt;="&amp;challenge!B2)+COUNTIFS(tb_list[Type],"ONA",tb_list[Start Date],"&gt;="&amp;challenge!B1,tb_list[Finish Date],"&lt;="&amp;challenge!B2)+COUNTIFS(tb_list[Type],"MUSIC",tb_list[Start Date],"&gt;="&amp;challenge!B1,tb_list[Finish Date],"&lt;="&amp;challenge!B2)+COUNTIFS(tb_list[Type],"SPECIAL",tb_list[Start Date],"&gt;="&amp;challenge!B1,tb_list[Finish Date],"&lt;="&amp;challenge!B2)</f>
        <v>207</v>
      </c>
      <c r="F6" s="20">
        <v>1990</v>
      </c>
      <c r="G6" s="18">
        <f>COUNTIFS(tb_list[Start Date],"&gt;=" &amp; challenge!$B$1,tb_list[Finish Date],"&lt;=" &amp; challenge!$B$2,tb_list[Year],"&lt;" &amp; challenge!F7,tb_list[Year],"&gt;="&amp;F6)</f>
        <v>9</v>
      </c>
      <c r="J6" t="s">
        <v>12</v>
      </c>
      <c r="K6">
        <f>COUNTIFS(tb_anime_genres[Genres],J6, tb_anime_genres[Start Date],
        "&gt;=" &amp; $B$1,tb_anime_genres[Finish Date],"&lt;="&amp;$B$2)</f>
        <v>43</v>
      </c>
      <c r="L6" s="39">
        <f t="shared" si="0"/>
        <v>6.525037936267071E-2</v>
      </c>
      <c r="M6" s="26">
        <f>IF(K6=0,0,AVERAGEIFS(tb_anime_genres[Score],tb_anime_genres[Genres],J6,
        tb_anime_genres[Start Date],"&gt;=" &amp; $B$1,tb_anime_genres[Finish Date],"&lt;="&amp;$B$2))</f>
        <v>6.1860465116279073</v>
      </c>
      <c r="N6" s="26">
        <f>SUMIFS(tb_anime_genres[Show Duration (hours)],tb_anime_genres[Genres],J6, tb_anime_genres[Start Date],
        "&gt;=" &amp; $B$1,tb_anime_genres[Finish Date],"&lt;="&amp;$B$2)</f>
        <v>248.82083333333338</v>
      </c>
      <c r="O6" s="26">
        <f t="shared" si="1"/>
        <v>5.8901540707514251</v>
      </c>
      <c r="P6">
        <v>4</v>
      </c>
      <c r="R6">
        <v>1</v>
      </c>
      <c r="S6" t="e">
        <f t="array" ref="S6">LARGE(IF(tb_list[Score]*(tb_list[Start Date]&gt;=challenge!B4)*(tb_list[Finish Date]&lt;=challenge!B5)*1,tb_list[Score],""),R6)</f>
        <v>#NUM!</v>
      </c>
      <c r="T6">
        <f>INDEX(tb_list[Score],_xlfn.AGGREGATE(14,6,tb_list[Score]*(tb_list[Start Date]&gt;=challenge!B4)*(tb_list[Finish Date]&lt;=challenge!B5)*1,ROWS(challenge!$T$2:T5)))</f>
        <v>5</v>
      </c>
    </row>
    <row r="7" spans="1:20" ht="15" customHeight="1" thickBot="1" x14ac:dyDescent="0.35">
      <c r="A7" s="92"/>
      <c r="B7" s="6" t="s">
        <v>658</v>
      </c>
      <c r="C7" s="17">
        <f>SUM(C4:C6)</f>
        <v>659</v>
      </c>
      <c r="F7" s="20">
        <v>2000</v>
      </c>
      <c r="G7" s="18">
        <f>COUNTIFS(tb_list[Start Date],"&gt;=" &amp; challenge!$B$1,tb_list[Finish Date],"&lt;=" &amp; challenge!$B$2,tb_list[Year],"&lt;" &amp; challenge!F8,tb_list[Year],"&gt;="&amp;F7)</f>
        <v>140</v>
      </c>
      <c r="I7" t="str">
        <f t="array" ref="I7">INDEX(tb_anime_genres[Genres],MATCH(0,COUNTIF($I$2:I6,tb_anime_genres[Genres]),0))</f>
        <v>Fantasy</v>
      </c>
      <c r="S7" t="e">
        <f t="array" ref="S7">LARGE(IF(tb_list[Score]*(tb_list[Start Date]&gt;=challenge!B5)*(tb_list[Finish Date]&lt;=challenge!B6)*1,tb_list[Score],""),R7)</f>
        <v>#NUM!</v>
      </c>
      <c r="T7">
        <f>INDEX(tb_list[Score],_xlfn.AGGREGATE(14,6,tb_list[Score]*(tb_list[Start Date]&gt;=challenge!B5)*(tb_list[Finish Date]&lt;=challenge!B6)*1,ROWS(challenge!$T$2:T6)))</f>
        <v>5</v>
      </c>
    </row>
    <row r="8" spans="1:20" ht="15" customHeight="1" thickBot="1" x14ac:dyDescent="0.35">
      <c r="F8" s="20">
        <v>2010</v>
      </c>
      <c r="G8" s="18">
        <f>COUNTIFS(tb_list[Start Date],"&gt;=" &amp; challenge!$B$1,tb_list[Finish Date],"&lt;=" &amp; challenge!$B$2,tb_list[Year],"&lt;" &amp; challenge!F9,tb_list[Year],"&gt;="&amp;F8)</f>
        <v>183</v>
      </c>
      <c r="S8" t="e">
        <f t="array" ref="S8">LARGE(IF(tb_list[Score]*(tb_list[Start Date]&gt;=challenge!B6)*(tb_list[Finish Date]&lt;=challenge!B7)*1,tb_list[Score],""),R8)</f>
        <v>#NUM!</v>
      </c>
      <c r="T8">
        <f>INDEX(tb_list[Score],_xlfn.AGGREGATE(14,6,tb_list[Score]*(tb_list[Start Date]&gt;=challenge!B6)*(tb_list[Finish Date]&lt;=challenge!B7)*1,ROWS(challenge!$T$2:T7)))</f>
        <v>6</v>
      </c>
    </row>
    <row r="9" spans="1:20" ht="15" customHeight="1" thickBot="1" x14ac:dyDescent="0.35">
      <c r="A9" s="90" t="s">
        <v>675</v>
      </c>
      <c r="B9" s="5" t="s">
        <v>650</v>
      </c>
      <c r="C9" s="54">
        <f>(SUMIFS(tb_list[Show Duration (hours)],tb_list[Type],"TV",tb_list[Start Date],"&gt;="&amp;challenge!B1,tb_list[Finish Date],"&lt;="&amp;challenge!B2)+SUMIFS(tb_list[Show Duration (hours)],tb_list[Type],"TV_SHORT",tb_list[Start Date],"&gt;="&amp;challenge!B1,tb_list[Finish Date],"&lt;="&amp;challenge!B2))</f>
        <v>2858.0074999999947</v>
      </c>
      <c r="D9" s="13" t="s">
        <v>676</v>
      </c>
      <c r="F9" s="21">
        <v>2020</v>
      </c>
      <c r="G9" s="19">
        <f>COUNTIFS(user_list!F:F,"&gt;=" &amp; challenge!$B$1,user_list!G:G,"&lt;=" &amp; challenge!$B$2,user_list!I:I,"&gt;="&amp;F9)</f>
        <v>318</v>
      </c>
      <c r="S9" t="e">
        <f t="array" ref="S9">LARGE(IF(tb_list[Score]*(tb_list[Start Date]&gt;=challenge!B7)*(tb_list[Finish Date]&lt;=challenge!B8)*1,tb_list[Score]),R9)</f>
        <v>#NUM!</v>
      </c>
      <c r="T9">
        <f>INDEX(tb_list[Score],_xlfn.AGGREGATE(14,6,tb_list[Score]*(tb_list[Start Date]&gt;=challenge!B7)*(tb_list[Finish Date]&lt;=challenge!B8)*1,ROWS(challenge!$T$2:T8)))</f>
        <v>7</v>
      </c>
    </row>
    <row r="10" spans="1:20" x14ac:dyDescent="0.3">
      <c r="A10" s="91"/>
      <c r="B10" t="s">
        <v>673</v>
      </c>
      <c r="C10" s="53">
        <f>SUMIFS(tb_list[Show Duration (hours)],tb_list[Type],"MOVIE",tb_list[Start Date],"&gt;="&amp;challenge!B1,tb_list[Finish Date],"&lt;="&amp;challenge!B2)</f>
        <v>97.60222222222221</v>
      </c>
      <c r="D10" s="15" t="s">
        <v>676</v>
      </c>
      <c r="S10" t="e">
        <f t="array" ref="S10">LARGE(IF(tb_list[Score]*(tb_list[Start Date]&gt;=challenge!B8)*(tb_list[Finish Date]&lt;=challenge!B9)*1,tb_list[Score]),R10)</f>
        <v>#NUM!</v>
      </c>
    </row>
    <row r="11" spans="1:20" ht="15" customHeight="1" thickBot="1" x14ac:dyDescent="0.35">
      <c r="A11" s="91"/>
      <c r="B11" t="s">
        <v>677</v>
      </c>
      <c r="C11" s="53">
        <f>(SUMIFS(tb_list[Show Duration (hours)],tb_list[Type],"OVA",tb_list[Start Date],"&gt;="&amp;challenge!B1,tb_list[Finish Date],"&lt;="&amp;challenge!B2)+SUMIFS(tb_list[Show Duration (hours)],tb_list[Type],"ONA",tb_list[Start Date],"&gt;="&amp;challenge!B1,tb_list[Finish Date],"&lt;="&amp;challenge!B2))</f>
        <v>133.03166666666667</v>
      </c>
      <c r="D11" s="15" t="s">
        <v>676</v>
      </c>
      <c r="S11" t="e">
        <f t="array" ref="S11">LARGE(IF(tb_list[Score]*(tb_list[Start Date]&gt;=challenge!B9)*(tb_list[Finish Date]&lt;=challenge!B10),tb_list[Score]),ROWS(challenge!$S$2:S10))</f>
        <v>#NUM!</v>
      </c>
    </row>
    <row r="12" spans="1:20" x14ac:dyDescent="0.3">
      <c r="A12" s="91"/>
      <c r="B12" t="s">
        <v>658</v>
      </c>
      <c r="C12" s="53">
        <f>SUM(C9:C11)</f>
        <v>3088.6413888888837</v>
      </c>
      <c r="D12" s="15" t="s">
        <v>676</v>
      </c>
      <c r="F12" s="12" t="s">
        <v>647</v>
      </c>
      <c r="G12" s="13" t="s">
        <v>648</v>
      </c>
      <c r="S12" t="e">
        <f t="array" ref="S12">LARGE(IF(tb_list[Score]*(tb_list[Start Date]&gt;=challenge!B10)*(tb_list[Finish Date]&lt;=challenge!B11),tb_list[Score]),ROWS(challenge!$S$2:S11))</f>
        <v>#NUM!</v>
      </c>
    </row>
    <row r="13" spans="1:20" ht="15" customHeight="1" thickBot="1" x14ac:dyDescent="0.35">
      <c r="A13" s="92"/>
      <c r="B13" s="6" t="s">
        <v>678</v>
      </c>
      <c r="C13" s="66">
        <f ca="1">IF(TODAY()&gt;B2,C12/(B2-B1+1),C12/(TODAY()-B1+19))</f>
        <v>0.34276344344566462</v>
      </c>
      <c r="D13" s="17" t="s">
        <v>688</v>
      </c>
      <c r="F13" s="14">
        <v>0</v>
      </c>
      <c r="G13" s="15">
        <f>SUMPRODUCT((tb_list[Score]=F13)*(tb_list[Start Date]&gt;=$B$1)*(tb_list[Finish Date]&lt;=$B$2)*(IF($C$1="NOT MUSIC",tb_list[[#This Row],[Type]]&lt;&gt;"MUSIC",IF($C$1="TV",((tb_list[[#This Row],[Type]]="TV")+(tb_list[[#This Row],[Type]]="TV_SHORT")),IF($C$1="MOVIE",tb_list[[#This Row],[Type]]="MOVIE",IF($C$1="ONA",tb_list[[#This Row],[Type]]="ONA",IF($C$1="OVA",tb_list[[#This Row],[Type]]="OVA",IF($C$1="SPECIAL",tb_list[[#This Row],[Type]]="SPECIAL",IF($C$1="MUSIC",tb_list[[#This Row],[Type]]="MUSIC",tb_list[[#This Row],[Type]]&lt;&gt;"qw")))))))))</f>
        <v>3</v>
      </c>
      <c r="S13" t="e">
        <f t="array" ref="S13">LARGE(IF(tb_list[Score]*(tb_list[Start Date]&gt;=challenge!B11)*(tb_list[Finish Date]&lt;=challenge!B12),tb_list[Score]),ROWS(challenge!$S$2:S12))</f>
        <v>#NUM!</v>
      </c>
    </row>
    <row r="14" spans="1:20" ht="15" customHeight="1" thickBot="1" x14ac:dyDescent="0.35">
      <c r="F14" s="14">
        <v>1</v>
      </c>
      <c r="G14" s="15">
        <f t="array" ref="G14">SUMPRODUCT((tb_list[Score]=F14)*(tb_list[Start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0</v>
      </c>
      <c r="I14" t="str">
        <f t="array" ref="I14">INDEX(tb_anime_genres[Genres],MATCH(0,COUNTIF($I$2:I13,tb_anime_genres[Genres]),0))</f>
        <v>Mystery</v>
      </c>
      <c r="S14">
        <f>LARGE(tb_list[Score],ROWS(challenge!$S$2:S13))</f>
        <v>9</v>
      </c>
    </row>
    <row r="15" spans="1:20" ht="15" customHeight="1" thickBot="1" x14ac:dyDescent="0.35">
      <c r="A15" s="90" t="s">
        <v>647</v>
      </c>
      <c r="B15" s="5" t="s">
        <v>691</v>
      </c>
      <c r="C15" s="54">
        <f>AVERAGEIFS(tb_list[Score],tb_list[Start Date],"&gt;="&amp;challenge!B1,tb_list[Finish Date],"&lt;="&amp;challenge!B2)</f>
        <v>5.8694992412746583</v>
      </c>
      <c r="D15" s="13"/>
      <c r="F15" s="14">
        <v>2</v>
      </c>
      <c r="G15" s="15">
        <f>SUMPRODUCT((tb_list[Score]=F15)*(tb_list[Start Date]&gt;=$B$1)*(tb_list[Finish Date]&lt;=$B$2)*(IF($C$1="NOT MUSIC",tb_list[[#This Row],[Type]]&lt;&gt;"MUSIC",IF($C$1="TV",((tb_list[[#This Row],[Type]]="TV")+(tb_list[[#This Row],[Type]]="TV_SHORT")),IF($C$1="MOVIE",tb_list[[#This Row],[Type]]="MOVIE",IF($C$1="ONA",tb_list[[#This Row],[Type]]="ONA",IF($C$1="OVA",tb_list[[#This Row],[Type]]="OVA",IF($C$1="SPECIAL",tb_list[[#This Row],[Type]]="SPECIAL",IF($C$1="MUSIC",tb_list[[#This Row],[Type]]="MUSIC",tb_list[[#This Row],[Type]]&lt;&gt;"qw")))))))))</f>
        <v>7</v>
      </c>
      <c r="I15" t="str">
        <f t="array" ref="I15">INDEX(tb_anime_genres[Genres],MATCH(0,COUNTIF($I$2:I14,tb_anime_genres[Genres]),0))</f>
        <v>Sci-Fi</v>
      </c>
      <c r="S15">
        <f>LARGE(tb_list[Score],ROWS(challenge!$S$2:S14))</f>
        <v>9</v>
      </c>
    </row>
    <row r="16" spans="1:20" ht="15" customHeight="1" thickBot="1" x14ac:dyDescent="0.35">
      <c r="A16" s="91"/>
      <c r="B16" t="s">
        <v>679</v>
      </c>
      <c r="C16" s="53">
        <f>AVERAGEIFS(tb_list[Mean Score],tb_list[Start Date],"&gt;="&amp;challenge!B1,tb_list[Finish Date],"&lt;="&amp;challenge!B2)</f>
        <v>6.8824159021406706</v>
      </c>
      <c r="D16" s="15"/>
      <c r="F16" s="14">
        <v>3</v>
      </c>
      <c r="G16" s="15">
        <f t="array" ref="G16">SUMPRODUCT((tb_list[Score]=F16)*(tb_list[Start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35</v>
      </c>
    </row>
    <row r="17" spans="1:9" ht="15" customHeight="1" thickBot="1" x14ac:dyDescent="0.35">
      <c r="A17" s="92"/>
      <c r="B17" s="6" t="s">
        <v>680</v>
      </c>
      <c r="C17" s="56">
        <f>C15-C16</f>
        <v>-1.0129166608660123</v>
      </c>
      <c r="D17" s="22" t="str">
        <f>VLOOKUP(C17,B20:D24,3,TRUE)</f>
        <v>Snob</v>
      </c>
      <c r="F17" s="14">
        <v>4</v>
      </c>
      <c r="G17" s="15">
        <f t="array" ref="G17">SUMPRODUCT((tb_list[Score]=F17)*(tb_list[Start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73</v>
      </c>
    </row>
    <row r="18" spans="1:9" ht="15" customHeight="1" thickBot="1" x14ac:dyDescent="0.35">
      <c r="F18" s="14">
        <v>5</v>
      </c>
      <c r="G18" s="15">
        <f t="array" ref="G18">SUMPRODUCT((tb_list[Score]=F18)*(tb_list[Start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142</v>
      </c>
    </row>
    <row r="19" spans="1:9" ht="15" customHeight="1" thickBot="1" x14ac:dyDescent="0.35">
      <c r="B19" s="93" t="s">
        <v>690</v>
      </c>
      <c r="C19" s="94"/>
      <c r="D19" s="47" t="s">
        <v>689</v>
      </c>
      <c r="F19" s="14">
        <v>6</v>
      </c>
      <c r="G19" s="15">
        <f t="array" ref="G19">SUMPRODUCT((tb_list[Score]=F19)*(tb_list[Start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172</v>
      </c>
    </row>
    <row r="20" spans="1:9" x14ac:dyDescent="0.3">
      <c r="B20" s="14">
        <v>-5</v>
      </c>
      <c r="C20" s="15">
        <v>-3</v>
      </c>
      <c r="D20" s="15" t="s">
        <v>681</v>
      </c>
      <c r="F20" s="14">
        <v>7</v>
      </c>
      <c r="G20" s="15">
        <f t="array" ref="G20">SUMPRODUCT((tb_list[Score]=F20)*(tb_list[Start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134</v>
      </c>
    </row>
    <row r="21" spans="1:9" ht="15" customHeight="1" x14ac:dyDescent="0.3">
      <c r="B21" s="14">
        <v>-3</v>
      </c>
      <c r="C21" s="15">
        <v>-1</v>
      </c>
      <c r="D21" s="15" t="s">
        <v>682</v>
      </c>
      <c r="F21" s="14">
        <v>8</v>
      </c>
      <c r="G21" s="15">
        <f t="array" ref="G21">SUMPRODUCT((tb_list[Score]=F21)*(tb_list[Start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65</v>
      </c>
    </row>
    <row r="22" spans="1:9" ht="15" customHeight="1" x14ac:dyDescent="0.3">
      <c r="B22" s="14">
        <v>-1</v>
      </c>
      <c r="C22" s="15">
        <v>1</v>
      </c>
      <c r="D22" s="15" t="s">
        <v>683</v>
      </c>
      <c r="F22" s="14">
        <v>9</v>
      </c>
      <c r="G22" s="15">
        <f t="array" ref="G22">SUMPRODUCT((tb_list[Score]=F22)*(tb_list[Start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23</v>
      </c>
      <c r="I22" t="str">
        <f t="array" ref="I22">INDEX(tb_anime_genres[Genres],MATCH(0,COUNTIF($I$2:I21,tb_anime_genres[Genres]),0))</f>
        <v>Video Game</v>
      </c>
    </row>
    <row r="23" spans="1:9" x14ac:dyDescent="0.3">
      <c r="B23" s="14">
        <v>1</v>
      </c>
      <c r="C23" s="15">
        <v>3</v>
      </c>
      <c r="D23" s="15" t="s">
        <v>684</v>
      </c>
      <c r="F23" s="14">
        <v>10</v>
      </c>
      <c r="G23" s="15">
        <f t="array" ref="G23">SUMPRODUCT((tb_list[Score]=F23)*(tb_list[Start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5</v>
      </c>
    </row>
    <row r="24" spans="1:9" ht="15" customHeight="1" thickBot="1" x14ac:dyDescent="0.35">
      <c r="B24" s="16">
        <v>3</v>
      </c>
      <c r="C24" s="17">
        <v>5</v>
      </c>
      <c r="D24" s="17" t="s">
        <v>685</v>
      </c>
      <c r="G24">
        <f>SUM(G13:G23)</f>
        <v>659</v>
      </c>
    </row>
    <row r="25" spans="1:9" x14ac:dyDescent="0.3">
      <c r="I25" t="str">
        <f t="array" ref="I25">INDEX(tb_anime_genres[Genres],MATCH(0,COUNTIF($I$2:I24,tb_anime_genres[Genres]),0))</f>
        <v>Comedy</v>
      </c>
    </row>
    <row r="27" spans="1:9" x14ac:dyDescent="0.3">
      <c r="A27" s="27"/>
      <c r="B27" s="27"/>
    </row>
    <row r="28" spans="1:9" x14ac:dyDescent="0.3">
      <c r="A28" s="27"/>
      <c r="B28" s="27"/>
    </row>
    <row r="29" spans="1:9" x14ac:dyDescent="0.3">
      <c r="A29" s="27"/>
      <c r="B29" s="27"/>
    </row>
    <row r="30" spans="1:9" x14ac:dyDescent="0.3">
      <c r="A30" s="27"/>
      <c r="B30" s="27"/>
    </row>
    <row r="31" spans="1:9" x14ac:dyDescent="0.3">
      <c r="A31" s="27"/>
      <c r="B31" s="27"/>
      <c r="I31" t="str">
        <f t="array" ref="I31">INDEX(tb_anime_genres[Genres],MATCH(0,COUNTIF($I$2:I30,tb_anime_genres[Genres]),0))</f>
        <v>Action</v>
      </c>
    </row>
    <row r="32" spans="1:9" x14ac:dyDescent="0.3">
      <c r="A32" s="27"/>
      <c r="B32" s="27"/>
    </row>
    <row r="33" spans="1:9" x14ac:dyDescent="0.3">
      <c r="A33" s="27"/>
      <c r="B33" s="27"/>
      <c r="I33" t="str">
        <f t="array" ref="I33">INDEX(tb_anime_genres[Genres],MATCH(0,COUNTIF($I$2:I32,tb_anime_genres[Genres]),0))</f>
        <v>Drama</v>
      </c>
    </row>
    <row r="34" spans="1:9" x14ac:dyDescent="0.3">
      <c r="A34" s="27"/>
      <c r="B34" s="27"/>
    </row>
    <row r="35" spans="1:9" x14ac:dyDescent="0.3">
      <c r="A35" s="27"/>
      <c r="B35" s="27"/>
      <c r="I35" t="str">
        <f t="array" ref="I35">INDEX(tb_anime_genres[Genres],MATCH(0,COUNTIF($I$2:I34,tb_anime_genres[Genres]),0))</f>
        <v>Isekai</v>
      </c>
    </row>
    <row r="36" spans="1:9" x14ac:dyDescent="0.3">
      <c r="A36" s="27"/>
      <c r="B36" s="27"/>
      <c r="I36" t="str">
        <f t="array" ref="I36">INDEX(tb_anime_genres[Genres],MATCH(0,COUNTIF($I$2:I35,tb_anime_genres[Genres]),0))</f>
        <v>Shounen</v>
      </c>
    </row>
    <row r="37" spans="1:9" x14ac:dyDescent="0.3">
      <c r="A37" s="27"/>
      <c r="B37" s="27"/>
      <c r="I37" t="str">
        <f t="array" ref="I37">INDEX(tb_anime_genres[Genres],MATCH(0,COUNTIF($I$2:I36,tb_anime_genres[Genres]),0))</f>
        <v>Survival</v>
      </c>
    </row>
    <row r="38" spans="1:9" x14ac:dyDescent="0.3">
      <c r="A38" s="27"/>
      <c r="B38" s="27"/>
    </row>
    <row r="39" spans="1:9" x14ac:dyDescent="0.3">
      <c r="A39" s="27"/>
      <c r="B39" s="27"/>
      <c r="I39" t="str">
        <f t="array" ref="I39">INDEX(tb_anime_genres[Genres],MATCH(0,COUNTIF($I$2:I38,tb_anime_genres[Genres]),0))</f>
        <v>School</v>
      </c>
    </row>
    <row r="40" spans="1:9" x14ac:dyDescent="0.3">
      <c r="A40" s="27"/>
      <c r="B40" s="27"/>
    </row>
    <row r="41" spans="1:9" x14ac:dyDescent="0.3">
      <c r="A41" s="27"/>
      <c r="B41" s="27"/>
      <c r="I41" t="str">
        <f t="array" ref="I41">INDEX(tb_anime_genres[Genres],MATCH(0,COUNTIF($I$2:I40,tb_anime_genres[Genres]),0))</f>
        <v>Sports</v>
      </c>
    </row>
    <row r="42" spans="1:9" x14ac:dyDescent="0.3">
      <c r="A42" s="27"/>
      <c r="B42" s="27"/>
    </row>
    <row r="43" spans="1:9" x14ac:dyDescent="0.3">
      <c r="A43" s="27"/>
      <c r="B43" s="27"/>
    </row>
    <row r="44" spans="1:9" x14ac:dyDescent="0.3">
      <c r="I44" t="str">
        <f t="array" ref="I44">INDEX(tb_anime_genres[Genres],MATCH(0,COUNTIF($I$2:I43,tb_anime_genres[Genres]),0))</f>
        <v>Team Sports</v>
      </c>
    </row>
    <row r="45" spans="1:9" x14ac:dyDescent="0.3">
      <c r="I45" t="str">
        <f t="array" ref="I45">INDEX(tb_anime_genres[Genres],MATCH(0,COUNTIF($I$2:I44,tb_anime_genres[Genres]),0))</f>
        <v>Idols (Female)</v>
      </c>
    </row>
    <row r="46" spans="1:9" x14ac:dyDescent="0.3">
      <c r="I46" t="str">
        <f t="array" ref="I46">INDEX(tb_anime_genres[Genres],MATCH(0,COUNTIF($I$2:I45,tb_anime_genres[Genres]),0))</f>
        <v>Music</v>
      </c>
    </row>
    <row r="50" spans="9:9" x14ac:dyDescent="0.3">
      <c r="I50" t="str">
        <f t="array" ref="I50">INDEX(tb_anime_genres[Genres],MATCH(0,COUNTIF($I$2:I49,tb_anime_genres[Genres]),0))</f>
        <v>Romance</v>
      </c>
    </row>
    <row r="51" spans="9:9" x14ac:dyDescent="0.3">
      <c r="I51" t="str">
        <f t="array" ref="I51">INDEX(tb_anime_genres[Genres],MATCH(0,COUNTIF($I$2:I50,tb_anime_genres[Genres]),0))</f>
        <v>Shoujo</v>
      </c>
    </row>
    <row r="52" spans="9:9" x14ac:dyDescent="0.3">
      <c r="I52" t="str">
        <f t="array" ref="I52">INDEX(tb_anime_genres[Genres],MATCH(0,COUNTIF($I$2:I51,tb_anime_genres[Genres]),0))</f>
        <v>Harem</v>
      </c>
    </row>
    <row r="54" spans="9:9" x14ac:dyDescent="0.3">
      <c r="I54" t="str">
        <f t="array" ref="I54">INDEX(tb_anime_genres[Genres],MATCH(0,COUNTIF($I$2:I53,tb_anime_genres[Genres]),0))</f>
        <v>Psychological</v>
      </c>
    </row>
    <row r="55" spans="9:9" x14ac:dyDescent="0.3">
      <c r="I55" t="str">
        <f t="array" ref="I55">INDEX(tb_anime_genres[Genres],MATCH(0,COUNTIF($I$2:I54,tb_anime_genres[Genres]),0))</f>
        <v>Time Travel</v>
      </c>
    </row>
    <row r="56" spans="9:9" x14ac:dyDescent="0.3">
      <c r="I56" t="str">
        <f t="array" ref="I56">INDEX(tb_anime_genres[Genres],MATCH(0,COUNTIF($I$2:I55,tb_anime_genres[Genres]),0))</f>
        <v>Detective</v>
      </c>
    </row>
    <row r="57" spans="9:9" x14ac:dyDescent="0.3">
      <c r="I57" t="str">
        <f t="array" ref="I57">INDEX(tb_anime_genres[Genres],MATCH(0,COUNTIF($I$2:I56,tb_anime_genres[Genres]),0))</f>
        <v>Gore</v>
      </c>
    </row>
    <row r="59" spans="9:9" x14ac:dyDescent="0.3">
      <c r="I59" t="str">
        <f t="array" ref="I59">INDEX(tb_anime_genres[Genres],MATCH(0,COUNTIF($I$2:I58,tb_anime_genres[Genres]),0))</f>
        <v>Hentai</v>
      </c>
    </row>
    <row r="60" spans="9:9" x14ac:dyDescent="0.3">
      <c r="I60" t="str">
        <f t="array" ref="I60">INDEX(tb_anime_genres[Genres],MATCH(0,COUNTIF($I$2:I59,tb_anime_genres[Genres]),0))</f>
        <v>Award Winning</v>
      </c>
    </row>
    <row r="61" spans="9:9" x14ac:dyDescent="0.3">
      <c r="I61" t="str">
        <f t="array" ref="I61">INDEX(tb_anime_genres[Genres],MATCH(0,COUNTIF($I$2:I60,tb_anime_genres[Genres]),0))</f>
        <v>Ecchi</v>
      </c>
    </row>
    <row r="62" spans="9:9" x14ac:dyDescent="0.3">
      <c r="I62" t="str">
        <f t="array" ref="I62">INDEX(tb_anime_genres[Genres],MATCH(0,COUNTIF($I$2:I61,tb_anime_genres[Genres]),0))</f>
        <v>Parody</v>
      </c>
    </row>
    <row r="63" spans="9:9" x14ac:dyDescent="0.3">
      <c r="I63" t="str">
        <f t="array" ref="I63">INDEX(tb_anime_genres[Genres],MATCH(0,COUNTIF($I$2:I62,tb_anime_genres[Genres]),0))</f>
        <v>Girls Love</v>
      </c>
    </row>
    <row r="64" spans="9:9" x14ac:dyDescent="0.3">
      <c r="I64" t="str">
        <f t="array" ref="I64">INDEX(tb_anime_genres[Genres],MATCH(0,COUNTIF($I$2:I63,tb_anime_genres[Genres]),0))</f>
        <v>Anthropomorphic</v>
      </c>
    </row>
    <row r="65" spans="9:9" x14ac:dyDescent="0.3">
      <c r="I65" t="str">
        <f t="array" ref="I65">INDEX(tb_anime_genres[Genres],MATCH(0,COUNTIF($I$2:I64,tb_anime_genres[Genres]),0))</f>
        <v>Workplace</v>
      </c>
    </row>
    <row r="66" spans="9:9" x14ac:dyDescent="0.3">
      <c r="I66" t="str">
        <f t="array" ref="I66">INDEX(tb_anime_genres[Genres],MATCH(0,COUNTIF($I$2:I65,tb_anime_genres[Genres]),0))</f>
        <v>Seinen</v>
      </c>
    </row>
    <row r="67" spans="9:9" x14ac:dyDescent="0.3">
      <c r="I67" t="str">
        <f t="array" ref="I67">INDEX(tb_anime_genres[Genres],MATCH(0,COUNTIF($I$2:I66,tb_anime_genres[Genres]),0))</f>
        <v>Avant Garde</v>
      </c>
    </row>
    <row r="69" spans="9:9" x14ac:dyDescent="0.3">
      <c r="I69" t="str">
        <f t="array" ref="I69">INDEX(tb_anime_genres[Genres],MATCH(0,COUNTIF($I$2:I68,tb_anime_genres[Genres]),0))</f>
        <v>CGDCT</v>
      </c>
    </row>
    <row r="70" spans="9:9" x14ac:dyDescent="0.3">
      <c r="I70" t="str">
        <f t="array" ref="I70">INDEX(tb_anime_genres[Genres],MATCH(0,COUNTIF($I$2:I69,tb_anime_genres[Genres]),0))</f>
        <v>Adult Cast</v>
      </c>
    </row>
    <row r="71" spans="9:9" x14ac:dyDescent="0.3">
      <c r="I71" t="str">
        <f t="array" ref="I71">INDEX(tb_anime_genres[Genres],MATCH(0,COUNTIF($I$2:I70,tb_anime_genres[Genres]),0))</f>
        <v>Horror</v>
      </c>
    </row>
    <row r="72" spans="9:9" x14ac:dyDescent="0.3">
      <c r="I72" t="str">
        <f t="array" ref="I72">INDEX(tb_anime_genres[Genres],MATCH(0,COUNTIF($I$2:I71,tb_anime_genres[Genres]),0))</f>
        <v>Historical</v>
      </c>
    </row>
    <row r="73" spans="9:9" x14ac:dyDescent="0.3">
      <c r="I73" t="str">
        <f t="array" ref="I73">INDEX(tb_anime_genres[Genres],MATCH(0,COUNTIF($I$2:I72,tb_anime_genres[Genres]),0))</f>
        <v>Racing</v>
      </c>
    </row>
    <row r="74" spans="9:9" x14ac:dyDescent="0.3">
      <c r="I74" t="str">
        <f t="array" ref="I74">INDEX(tb_anime_genres[Genres],MATCH(0,COUNTIF($I$2:I73,tb_anime_genres[Genres]),0))</f>
        <v>Mecha</v>
      </c>
    </row>
    <row r="75" spans="9:9" x14ac:dyDescent="0.3">
      <c r="I75" t="str">
        <f t="array" ref="I75">INDEX(tb_anime_genres[Genres],MATCH(0,COUNTIF($I$2:I74,tb_anime_genres[Genres]),0))</f>
        <v>Military</v>
      </c>
    </row>
    <row r="76" spans="9:9" x14ac:dyDescent="0.3">
      <c r="I76" t="str">
        <f t="array" ref="I76">INDEX(tb_anime_genres[Genres],MATCH(0,COUNTIF($I$2:I75,tb_anime_genres[Genres]),0))</f>
        <v>Suspense</v>
      </c>
    </row>
    <row r="77" spans="9:9" x14ac:dyDescent="0.3">
      <c r="I77" t="str">
        <f t="array" ref="I77">INDEX(tb_anime_genres[Genres],MATCH(0,COUNTIF($I$2:I76,tb_anime_genres[Genres]),0))</f>
        <v>Reincarnation</v>
      </c>
    </row>
  </sheetData>
  <mergeCells count="4">
    <mergeCell ref="A4:A7"/>
    <mergeCell ref="A9:A13"/>
    <mergeCell ref="A15:A17"/>
    <mergeCell ref="B19:C19"/>
  </mergeCells>
  <conditionalFormatting sqref="G13:G23">
    <cfRule type="dataBar" priority="17">
      <dataBar>
        <cfvo type="min"/>
        <cfvo type="max"/>
        <color rgb="FF638EC6"/>
      </dataBar>
    </cfRule>
  </conditionalFormatting>
  <conditionalFormatting sqref="K1:K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">
    <cfRule type="colorScale" priority="6">
      <colorScale>
        <cfvo type="min"/>
        <cfvo type="max"/>
        <color rgb="FFFCFCFF"/>
        <color rgb="FF63BE7B"/>
      </colorScale>
    </cfRule>
  </conditionalFormatting>
  <conditionalFormatting sqref="N1:N1048576">
    <cfRule type="dataBar" priority="5">
      <dataBar>
        <cfvo type="min"/>
        <cfvo type="max"/>
        <color rgb="FFD6007B"/>
      </dataBar>
    </cfRule>
  </conditionalFormatting>
  <conditionalFormatting sqref="O1:O1048576">
    <cfRule type="colorScale" priority="3">
      <colorScale>
        <cfvo type="min"/>
        <cfvo type="percentile" val="50"/>
        <cfvo type="max"/>
        <color rgb="FFF86B69"/>
        <color rgb="FFFFEB84"/>
        <color rgb="FF63BE7B"/>
      </colorScale>
    </cfRule>
  </conditionalFormatting>
  <conditionalFormatting sqref="O3:O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5 R16:T1048576">
    <cfRule type="expression" dxfId="0" priority="18">
      <formula>R15&lt;&gt;""</formula>
    </cfRule>
  </conditionalFormatting>
  <pageMargins left="0.7" right="0.7" top="0.75" bottom="0.75" header="0.3" footer="0.3"/>
  <pageSetup paperSize="9" orientation="portrait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95"/>
  <sheetViews>
    <sheetView workbookViewId="0">
      <selection activeCell="G5" sqref="G5"/>
    </sheetView>
  </sheetViews>
  <sheetFormatPr defaultRowHeight="14.4" x14ac:dyDescent="0.3"/>
  <cols>
    <col min="1" max="1" width="11" customWidth="1"/>
    <col min="3" max="3" width="8.88671875" style="39" customWidth="1"/>
    <col min="4" max="5" width="9.77734375" customWidth="1"/>
    <col min="6" max="6" width="17.77734375" customWidth="1"/>
  </cols>
  <sheetData>
    <row r="1" spans="1:9" x14ac:dyDescent="0.3">
      <c r="A1" s="3" t="s">
        <v>686</v>
      </c>
      <c r="B1" s="28" t="s">
        <v>666</v>
      </c>
      <c r="C1" s="34" t="s">
        <v>667</v>
      </c>
      <c r="D1" s="28" t="s">
        <v>657</v>
      </c>
      <c r="E1" s="28" t="s">
        <v>608</v>
      </c>
      <c r="F1" s="67" t="s">
        <v>687</v>
      </c>
      <c r="G1" s="72" t="s">
        <v>0</v>
      </c>
      <c r="I1">
        <f>(COUNTIF(tb_list[Title],"&lt;&gt;"&amp;""))</f>
        <v>660</v>
      </c>
    </row>
    <row r="2" spans="1:9" x14ac:dyDescent="0.3">
      <c r="A2" s="35" t="s">
        <v>6</v>
      </c>
      <c r="B2" s="33">
        <f>COUNTIF(tb_anime_genres[Genres],A2)</f>
        <v>53</v>
      </c>
      <c r="C2" s="43">
        <f>B2/COUNTIF(tb_list[Title],"&lt;&gt;"&amp;"")</f>
        <v>8.0303030303030307E-2</v>
      </c>
      <c r="D2" s="41">
        <f>AVERAGEIFS(tb_anime_genres[Score],tb_anime_genres[Genres],A2)</f>
        <v>5.6037735849056602</v>
      </c>
      <c r="E2" s="45">
        <f>SUMIFS(tb_anime_genres[Show Duration (hours)],tb_anime_genres[Genres],A2)</f>
        <v>148.38388888888892</v>
      </c>
      <c r="F2" s="26">
        <f>D2*(B2/COUNTIF(tb_list[Title], "&lt;&gt;"&amp;""))+
        AVERAGEIF(tb_list[Score],"&lt;&gt;"&amp;0,tb_list[Score])*(COUNTIF(tb_list[Title],"&lt;&gt;"&amp;"")-
        B2)/COUNTIF(tb_list[Title],"&lt;&gt;"&amp;"")</f>
        <v>5.8771920114385869</v>
      </c>
      <c r="G2">
        <f>tb_genres[[#This Row],[average]]*COUNTIF(tb_list[Title], "&lt;&gt;"&amp;"")/(COUNTIF(tb_list[Title], "&lt;&gt;"&amp;"")+15)+ AVERAGEIF(tb_list[Score],"&lt;&gt;"&amp;0,tb_list[Score])*15/(COUNTIF(tb_list[Title], "&lt;&gt;"&amp;"")+15)</f>
        <v>5.6103800707746601</v>
      </c>
    </row>
    <row r="3" spans="1:9" x14ac:dyDescent="0.3">
      <c r="A3" s="35" t="s">
        <v>10</v>
      </c>
      <c r="B3" s="32">
        <f>COUNTIF(tb_anime_genres[Genres],A3)</f>
        <v>80</v>
      </c>
      <c r="C3" s="44">
        <f>B3/COUNTIF(tb_list[Title],"&lt;&gt;"&amp;"")</f>
        <v>0.12121212121212122</v>
      </c>
      <c r="D3" s="41">
        <f>AVERAGEIFS(tb_anime_genres[Score],tb_anime_genres[Genres],A3)</f>
        <v>5.875</v>
      </c>
      <c r="E3" s="45">
        <f>SUMIFS(tb_anime_genres[Show Duration (hours)],tb_anime_genres[Genres],A3)</f>
        <v>929.00722222222203</v>
      </c>
      <c r="F3" s="26">
        <f>D3*(B3/COUNTIF(tb_list[Title], "&lt;&gt;"&amp;""))+
        AVERAGEIF(tb_list[Score],"&lt;&gt;"&amp;0,tb_list[Score])*(COUNTIF(tb_list[Title],"&lt;&gt;"&amp;"")-
        B3)/COUNTIF(tb_list[Title],"&lt;&gt;"&amp;"")</f>
        <v>5.8979060006457269</v>
      </c>
      <c r="G3">
        <f>tb_genres[[#This Row],[average]]*COUNTIF(tb_list[Title], "&lt;&gt;"&amp;"")/(COUNTIF(tb_list[Title], "&lt;&gt;"&amp;"")+15)+ AVERAGEIF(tb_list[Score],"&lt;&gt;"&amp;0,tb_list[Score])*15/(COUNTIF(tb_list[Title], "&lt;&gt;"&amp;"")+15)</f>
        <v>5.8755792322002369</v>
      </c>
    </row>
    <row r="4" spans="1:9" x14ac:dyDescent="0.3">
      <c r="A4" s="32" t="s">
        <v>11</v>
      </c>
      <c r="B4" s="33">
        <f>COUNTIF(tb_anime_genres[Genres],A4)</f>
        <v>134</v>
      </c>
      <c r="C4" s="43">
        <f>B4/COUNTIF(tb_list[Title],"&lt;&gt;"&amp;"")</f>
        <v>0.20303030303030303</v>
      </c>
      <c r="D4" s="41">
        <f>AVERAGEIFS(tb_anime_genres[Score],tb_anime_genres[Genres],A4)</f>
        <v>5.6268656716417906</v>
      </c>
      <c r="E4" s="45">
        <f>SUMIFS(tb_anime_genres[Show Duration (hours)],tb_anime_genres[Genres],A4)</f>
        <v>1027.3572222222219</v>
      </c>
      <c r="F4" s="26">
        <f>D4*(B4/COUNTIF(tb_list[Title], "&lt;&gt;"&amp;""))+
        AVERAGEIF(tb_list[Score],"&lt;&gt;"&amp;0,tb_list[Score])*(COUNTIF(tb_list[Title],"&lt;&gt;"&amp;"")-
        B4)/COUNTIF(tb_list[Title],"&lt;&gt;"&amp;"")</f>
        <v>5.8453945851206131</v>
      </c>
      <c r="G4">
        <f>tb_genres[[#This Row],[average]]*COUNTIF(tb_list[Title], "&lt;&gt;"&amp;"")/(COUNTIF(tb_list[Title], "&lt;&gt;"&amp;"")+15)+ AVERAGEIF(tb_list[Score],"&lt;&gt;"&amp;0,tb_list[Score])*15/(COUNTIF(tb_list[Title], "&lt;&gt;"&amp;"")+15)</f>
        <v>5.6329590000277658</v>
      </c>
    </row>
    <row r="5" spans="1:9" x14ac:dyDescent="0.3">
      <c r="A5" s="33" t="s">
        <v>12</v>
      </c>
      <c r="B5" s="33">
        <f>COUNTIF(tb_anime_genres[Genres],A5)</f>
        <v>43</v>
      </c>
      <c r="C5" s="43">
        <f>B5/COUNTIF(tb_list[Title],"&lt;&gt;"&amp;"")</f>
        <v>6.5151515151515155E-2</v>
      </c>
      <c r="D5" s="42">
        <f>AVERAGEIFS(tb_anime_genres[Score],tb_anime_genres[Genres],A5)</f>
        <v>6.1860465116279073</v>
      </c>
      <c r="E5" s="46">
        <f>SUMIFS(tb_anime_genres[Show Duration (hours)],tb_anime_genres[Genres],A5)</f>
        <v>248.82083333333338</v>
      </c>
      <c r="F5" s="26">
        <f>D5*(B5/COUNTIF(tb_list[Title], "&lt;&gt;"&amp;""))+
        AVERAGEIF(tb_list[Score],"&lt;&gt;"&amp;0,tb_list[Score])*(COUNTIF(tb_list[Title],"&lt;&gt;"&amp;"")-
        B5)/COUNTIF(tb_list[Title],"&lt;&gt;"&amp;"")</f>
        <v>5.919632397029658</v>
      </c>
      <c r="G5">
        <f>tb_genres[[#This Row],[average]]*COUNTIF(tb_list[Title], "&lt;&gt;"&amp;"")/(COUNTIF(tb_list[Title], "&lt;&gt;"&amp;"")+15)+ AVERAGEIF(tb_list[Score],"&lt;&gt;"&amp;0,tb_list[Score])*15/(COUNTIF(tb_list[Title], "&lt;&gt;"&amp;"")+15)</f>
        <v>6.1797135991253018</v>
      </c>
    </row>
    <row r="6" spans="1:9" x14ac:dyDescent="0.3">
      <c r="A6" s="32" t="s">
        <v>13</v>
      </c>
      <c r="B6" s="33">
        <f>COUNTIF(tb_anime_genres[Genres],A6)</f>
        <v>77</v>
      </c>
      <c r="C6" s="43">
        <f>B6/COUNTIF(tb_list[Title],"&lt;&gt;"&amp;"")</f>
        <v>0.11666666666666667</v>
      </c>
      <c r="D6" s="41">
        <f>AVERAGEIFS(tb_anime_genres[Score],tb_anime_genres[Genres],A6)</f>
        <v>5.3766233766233764</v>
      </c>
      <c r="E6" s="45">
        <f>SUMIFS(tb_anime_genres[Show Duration (hours)],tb_anime_genres[Genres],A6)</f>
        <v>361.16055555555567</v>
      </c>
      <c r="F6" s="26">
        <f>D6*(B6/COUNTIF(tb_list[Title], "&lt;&gt;"&amp;""))+
        AVERAGEIF(tb_list[Score],"&lt;&gt;"&amp;0,tb_list[Score])*(COUNTIF(tb_list[Title],"&lt;&gt;"&amp;"")-
        B6)/COUNTIF(tb_list[Title],"&lt;&gt;"&amp;"")</f>
        <v>5.8398805405654715</v>
      </c>
      <c r="G6">
        <f>tb_genres[[#This Row],[average]]*COUNTIF(tb_list[Title], "&lt;&gt;"&amp;"")/(COUNTIF(tb_list[Title], "&lt;&gt;"&amp;"")+15)+ AVERAGEIF(tb_list[Score],"&lt;&gt;"&amp;0,tb_list[Score])*15/(COUNTIF(tb_list[Title], "&lt;&gt;"&amp;"")+15)</f>
        <v>5.3882776448986496</v>
      </c>
    </row>
    <row r="7" spans="1:9" x14ac:dyDescent="0.3">
      <c r="A7" s="32" t="s">
        <v>14</v>
      </c>
      <c r="B7" s="33">
        <f>COUNTIF(tb_anime_genres[Genres],A7)</f>
        <v>7</v>
      </c>
      <c r="C7" s="43">
        <f>B7/COUNTIF(tb_list[Title],"&lt;&gt;"&amp;"")</f>
        <v>1.0606060606060607E-2</v>
      </c>
      <c r="D7" s="41">
        <f>AVERAGEIFS(tb_anime_genres[Score],tb_anime_genres[Genres],A7)</f>
        <v>4.5714285714285712</v>
      </c>
      <c r="E7" s="45">
        <f>SUMIFS(tb_anime_genres[Show Duration (hours)],tb_anime_genres[Genres],A7)</f>
        <v>26.24805555555556</v>
      </c>
      <c r="F7" s="26">
        <f>D7*(B7/COUNTIF(tb_list[Title], "&lt;&gt;"&amp;""))+
        AVERAGEIF(tb_list[Score],"&lt;&gt;"&amp;0,tb_list[Score])*(COUNTIF(tb_list[Title],"&lt;&gt;"&amp;"")-
        B7)/COUNTIF(tb_list[Title],"&lt;&gt;"&amp;"")</f>
        <v>5.8869632397029665</v>
      </c>
      <c r="G7">
        <f>tb_genres[[#This Row],[average]]*COUNTIF(tb_list[Title], "&lt;&gt;"&amp;"")/(COUNTIF(tb_list[Title], "&lt;&gt;"&amp;"")+15)+ AVERAGEIF(tb_list[Score],"&lt;&gt;"&amp;0,tb_list[Score])*15/(COUNTIF(tb_list[Title], "&lt;&gt;"&amp;"")+15)</f>
        <v>4.6009760575970615</v>
      </c>
    </row>
    <row r="8" spans="1:9" x14ac:dyDescent="0.3">
      <c r="A8" s="32" t="s">
        <v>20</v>
      </c>
      <c r="B8" s="32">
        <f>COUNTIF(tb_anime_genres[Genres],A8)</f>
        <v>158</v>
      </c>
      <c r="C8" s="44">
        <f>B8/COUNTIF(tb_list[Title],"&lt;&gt;"&amp;"")</f>
        <v>0.23939393939393938</v>
      </c>
      <c r="D8" s="41">
        <f>AVERAGEIFS(tb_anime_genres[Score],tb_anime_genres[Genres],A8)</f>
        <v>6.0316455696202533</v>
      </c>
      <c r="E8" s="45">
        <f>SUMIFS(tb_anime_genres[Show Duration (hours)],tb_anime_genres[Genres],A8)</f>
        <v>946.16249999999968</v>
      </c>
      <c r="F8" s="26">
        <f>D8*(B8/COUNTIF(tb_list[Title], "&lt;&gt;"&amp;""))+
        AVERAGEIF(tb_list[Score],"&lt;&gt;"&amp;0,tb_list[Score])*(COUNTIF(tb_list[Title],"&lt;&gt;"&amp;"")-
        B8)/COUNTIF(tb_list[Title],"&lt;&gt;"&amp;"")</f>
        <v>5.9323255384899216</v>
      </c>
      <c r="G8">
        <f>tb_genres[[#This Row],[average]]*COUNTIF(tb_list[Title], "&lt;&gt;"&amp;"")/(COUNTIF(tb_list[Title], "&lt;&gt;"&amp;"")+15)+ AVERAGEIF(tb_list[Score],"&lt;&gt;"&amp;0,tb_list[Score])*15/(COUNTIF(tb_list[Title], "&lt;&gt;"&amp;"")+15)</f>
        <v>6.0287437891622622</v>
      </c>
    </row>
    <row r="9" spans="1:9" x14ac:dyDescent="0.3">
      <c r="A9" s="32" t="s">
        <v>23</v>
      </c>
      <c r="B9" s="32">
        <f>COUNTIF(tb_anime_genres[Genres],A9)</f>
        <v>132</v>
      </c>
      <c r="C9" s="44">
        <f>B9/COUNTIF(tb_list[Title],"&lt;&gt;"&amp;"")</f>
        <v>0.2</v>
      </c>
      <c r="D9" s="41">
        <f>AVERAGEIFS(tb_anime_genres[Score],tb_anime_genres[Genres],A9)</f>
        <v>6.0606060606060606</v>
      </c>
      <c r="E9" s="45">
        <f>SUMIFS(tb_anime_genres[Show Duration (hours)],tb_anime_genres[Genres],A9)</f>
        <v>1186.8505555555557</v>
      </c>
      <c r="F9" s="26">
        <f>D9*(B9/COUNTIF(tb_list[Title], "&lt;&gt;"&amp;""))+
        AVERAGEIF(tb_list[Score],"&lt;&gt;"&amp;0,tb_list[Score])*(COUNTIF(tb_list[Title],"&lt;&gt;"&amp;"")-
        B9)/COUNTIF(tb_list[Title],"&lt;&gt;"&amp;"")</f>
        <v>5.9329735713297351</v>
      </c>
      <c r="G9">
        <f>tb_genres[[#This Row],[average]]*COUNTIF(tb_list[Title], "&lt;&gt;"&amp;"")/(COUNTIF(tb_list[Title], "&lt;&gt;"&amp;"")+15)+ AVERAGEIF(tb_list[Score],"&lt;&gt;"&amp;0,tb_list[Score])*15/(COUNTIF(tb_list[Title], "&lt;&gt;"&amp;"")+15)</f>
        <v>6.0570607136817181</v>
      </c>
    </row>
    <row r="10" spans="1:9" x14ac:dyDescent="0.3">
      <c r="A10" s="32" t="s">
        <v>24</v>
      </c>
      <c r="B10" s="32">
        <f>COUNTIF(tb_anime_genres[Genres],A10)</f>
        <v>105</v>
      </c>
      <c r="C10" s="44">
        <f>B10/COUNTIF(tb_list[Title],"&lt;&gt;"&amp;"")</f>
        <v>0.15909090909090909</v>
      </c>
      <c r="D10" s="41">
        <f>AVERAGEIFS(tb_anime_genres[Score],tb_anime_genres[Genres],A10)</f>
        <v>6.0952380952380949</v>
      </c>
      <c r="E10" s="45">
        <f>SUMIFS(tb_anime_genres[Show Duration (hours)],tb_anime_genres[Genres],A10)</f>
        <v>570.08638888888879</v>
      </c>
      <c r="F10" s="26">
        <f>D10*(B10/COUNTIF(tb_list[Title], "&lt;&gt;"&amp;""))+
        AVERAGEIF(tb_list[Score],"&lt;&gt;"&amp;0,tb_list[Score])*(COUNTIF(tb_list[Title],"&lt;&gt;"&amp;"")-
        B10)/COUNTIF(tb_list[Title],"&lt;&gt;"&amp;"")</f>
        <v>5.9319565518195656</v>
      </c>
      <c r="G10">
        <f>tb_genres[[#This Row],[average]]*COUNTIF(tb_list[Title], "&lt;&gt;"&amp;"")/(COUNTIF(tb_list[Title], "&lt;&gt;"&amp;"")+15)+ AVERAGEIF(tb_list[Score],"&lt;&gt;"&amp;0,tb_list[Score])*15/(COUNTIF(tb_list[Title], "&lt;&gt;"&amp;"")+15)</f>
        <v>6.0909231475441521</v>
      </c>
    </row>
    <row r="11" spans="1:9" x14ac:dyDescent="0.3">
      <c r="A11" s="32" t="s">
        <v>25</v>
      </c>
      <c r="B11" s="33">
        <f>COUNTIF(tb_anime_genres[Genres],A11)</f>
        <v>32</v>
      </c>
      <c r="C11" s="43">
        <f>B11/COUNTIF(tb_list[Title],"&lt;&gt;"&amp;"")</f>
        <v>4.8484848484848485E-2</v>
      </c>
      <c r="D11" s="41">
        <f>AVERAGEIFS(tb_anime_genres[Score],tb_anime_genres[Genres],A11)</f>
        <v>5.375</v>
      </c>
      <c r="E11" s="45">
        <f>SUMIFS(tb_anime_genres[Show Duration (hours)],tb_anime_genres[Genres],A11)</f>
        <v>189.60166666666666</v>
      </c>
      <c r="F11" s="26">
        <f>D11*(B11/COUNTIF(tb_list[Title], "&lt;&gt;"&amp;""))+
        AVERAGEIF(tb_list[Score],"&lt;&gt;"&amp;0,tb_list[Score])*(COUNTIF(tb_list[Title],"&lt;&gt;"&amp;"")-
        B11)/COUNTIF(tb_list[Title],"&lt;&gt;"&amp;"")</f>
        <v>5.8755592454222594</v>
      </c>
      <c r="G11">
        <f>tb_genres[[#This Row],[average]]*COUNTIF(tb_list[Title], "&lt;&gt;"&amp;"")/(COUNTIF(tb_list[Title], "&lt;&gt;"&amp;"")+15)+ AVERAGEIF(tb_list[Score],"&lt;&gt;"&amp;0,tb_list[Score])*15/(COUNTIF(tb_list[Title], "&lt;&gt;"&amp;"")+15)</f>
        <v>5.386690343311348</v>
      </c>
    </row>
    <row r="12" spans="1:9" x14ac:dyDescent="0.3">
      <c r="A12" s="33" t="s">
        <v>26</v>
      </c>
      <c r="B12" s="33">
        <f>COUNTIF(tb_anime_genres[Genres],A12)</f>
        <v>68</v>
      </c>
      <c r="C12" s="43">
        <f>B12/COUNTIF(tb_list[Title],"&lt;&gt;"&amp;"")</f>
        <v>0.10303030303030303</v>
      </c>
      <c r="D12" s="42">
        <f>AVERAGEIFS(tb_anime_genres[Score],tb_anime_genres[Genres],A12)</f>
        <v>6.6470588235294121</v>
      </c>
      <c r="E12" s="46">
        <f>SUMIFS(tb_anime_genres[Show Duration (hours)],tb_anime_genres[Genres],A12)</f>
        <v>882.06583333333322</v>
      </c>
      <c r="F12" s="26">
        <f>D12*(B12/COUNTIF(tb_list[Title], "&lt;&gt;"&amp;""))+
        AVERAGEIF(tb_list[Score],"&lt;&gt;"&amp;0,tb_list[Score])*(COUNTIF(tb_list[Title],"&lt;&gt;"&amp;"")-
        B12)/COUNTIF(tb_list[Title],"&lt;&gt;"&amp;"")</f>
        <v>5.9779253724459203</v>
      </c>
      <c r="G12">
        <f>tb_genres[[#This Row],[average]]*COUNTIF(tb_list[Title], "&lt;&gt;"&amp;"")/(COUNTIF(tb_list[Title], "&lt;&gt;"&amp;"")+15)+ AVERAGEIF(tb_list[Score],"&lt;&gt;"&amp;0,tb_list[Score])*15/(COUNTIF(tb_list[Title], "&lt;&gt;"&amp;"")+15)</f>
        <v>6.6304811929845506</v>
      </c>
    </row>
    <row r="13" spans="1:9" x14ac:dyDescent="0.3">
      <c r="A13" s="33" t="s">
        <v>27</v>
      </c>
      <c r="B13" s="33">
        <f>COUNTIF(tb_anime_genres[Genres],A13)</f>
        <v>6</v>
      </c>
      <c r="C13" s="43">
        <f>B13/COUNTIF(tb_list[Title],"&lt;&gt;"&amp;"")</f>
        <v>9.0909090909090905E-3</v>
      </c>
      <c r="D13" s="42">
        <f>AVERAGEIFS(tb_anime_genres[Score],tb_anime_genres[Genres],A13)</f>
        <v>5.333333333333333</v>
      </c>
      <c r="E13" s="46">
        <f>SUMIFS(tb_anime_genres[Show Duration (hours)],tb_anime_genres[Genres],A13)</f>
        <v>28.033333333333331</v>
      </c>
      <c r="F13" s="26">
        <f t="array" ref="F13">D13*(B13/COUNTIF(tb_list[Title], "&lt;&gt;"&amp;""))+
        AVERAGEIF(tb_list[Score],"&lt;&gt;"&amp;0,tb_list[Score])*(COUNTIF(tb_list[Title],"&lt;&gt;"&amp;"")-
        B13)/COUNTIF(tb_list[Title],"&lt;&gt;"&amp;"")</f>
        <v>5.8959042479590424</v>
      </c>
      <c r="G13">
        <f>tb_genres[[#This Row],[average]]*COUNTIF(tb_list[Title], "&lt;&gt;"&amp;"")/(COUNTIF(tb_list[Title], "&lt;&gt;"&amp;"")+15)+ AVERAGEIF(tb_list[Score],"&lt;&gt;"&amp;0,tb_list[Score])*15/(COUNTIF(tb_list[Title], "&lt;&gt;"&amp;"")+15)</f>
        <v>5.3459496025706077</v>
      </c>
    </row>
    <row r="14" spans="1:9" x14ac:dyDescent="0.3">
      <c r="A14" s="32" t="s">
        <v>32</v>
      </c>
      <c r="B14" s="32">
        <f>COUNTIF(tb_anime_genres[Genres],A14)</f>
        <v>75</v>
      </c>
      <c r="C14" s="44">
        <f>B14/COUNTIF(tb_list[Title],"&lt;&gt;"&amp;"")</f>
        <v>0.11363636363636363</v>
      </c>
      <c r="D14" s="41">
        <f>AVERAGEIFS(tb_anime_genres[Score],tb_anime_genres[Genres],A14)</f>
        <v>6.16</v>
      </c>
      <c r="E14" s="45">
        <f>SUMIFS(tb_anime_genres[Show Duration (hours)],tb_anime_genres[Genres],A14)</f>
        <v>341.64611111111111</v>
      </c>
      <c r="F14" s="26">
        <f>D14*(B14/COUNTIF(tb_list[Title], "&lt;&gt;"&amp;""))+
        AVERAGEIF(tb_list[Score],"&lt;&gt;"&amp;0,tb_list[Score])*(COUNTIF(tb_list[Title],"&lt;&gt;"&amp;"")-
        B14)/COUNTIF(tb_list[Title],"&lt;&gt;"&amp;"")</f>
        <v>5.9304898298048982</v>
      </c>
      <c r="G14">
        <f>tb_genres[[#This Row],[average]]*COUNTIF(tb_list[Title], "&lt;&gt;"&amp;"")/(COUNTIF(tb_list[Title], "&lt;&gt;"&amp;"")+15)+ AVERAGEIF(tb_list[Score],"&lt;&gt;"&amp;0,tb_list[Score])*15/(COUNTIF(tb_list[Title], "&lt;&gt;"&amp;"")+15)</f>
        <v>6.1542458988669031</v>
      </c>
    </row>
    <row r="15" spans="1:9" x14ac:dyDescent="0.3">
      <c r="A15" s="32" t="s">
        <v>33</v>
      </c>
      <c r="B15" s="32">
        <f>COUNTIF(tb_anime_genres[Genres],A15)</f>
        <v>16</v>
      </c>
      <c r="C15" s="44">
        <f>B15/COUNTIF(tb_list[Title],"&lt;&gt;"&amp;"")</f>
        <v>2.4242424242424242E-2</v>
      </c>
      <c r="D15" s="41">
        <f>AVERAGEIFS(tb_anime_genres[Score],tb_anime_genres[Genres],A15)</f>
        <v>6.125</v>
      </c>
      <c r="E15" s="45">
        <f>SUMIFS(tb_anime_genres[Show Duration (hours)],tb_anime_genres[Genres],A15)</f>
        <v>84.069722222222211</v>
      </c>
      <c r="F15" s="26">
        <f>D15*(B15/COUNTIF(tb_list[Title], "&lt;&gt;"&amp;""))+
        AVERAGEIF(tb_list[Score],"&lt;&gt;"&amp;0,tb_list[Score])*(COUNTIF(tb_list[Title],"&lt;&gt;"&amp;"")-
        B15)/COUNTIF(tb_list[Title],"&lt;&gt;"&amp;"")</f>
        <v>5.906494165398275</v>
      </c>
      <c r="G15">
        <f>tb_genres[[#This Row],[average]]*COUNTIF(tb_list[Title], "&lt;&gt;"&amp;"")/(COUNTIF(tb_list[Title], "&lt;&gt;"&amp;"")+15)+ AVERAGEIF(tb_list[Score],"&lt;&gt;"&amp;0,tb_list[Score])*15/(COUNTIF(tb_list[Title], "&lt;&gt;"&amp;"")+15)</f>
        <v>6.1200236766446814</v>
      </c>
    </row>
    <row r="16" spans="1:9" x14ac:dyDescent="0.3">
      <c r="A16" s="32" t="s">
        <v>34</v>
      </c>
      <c r="B16" s="33">
        <f>COUNTIF(tb_anime_genres[Genres],A16)</f>
        <v>8</v>
      </c>
      <c r="C16" s="43">
        <f>B16/COUNTIF(tb_list[Title],"&lt;&gt;"&amp;"")</f>
        <v>1.2121212121212121E-2</v>
      </c>
      <c r="D16" s="41">
        <f>AVERAGEIFS(tb_anime_genres[Score],tb_anime_genres[Genres],A16)</f>
        <v>6</v>
      </c>
      <c r="E16" s="45">
        <f>SUMIFS(tb_anime_genres[Show Duration (hours)],tb_anime_genres[Genres],A16)</f>
        <v>40.371111111111112</v>
      </c>
      <c r="F16" s="26">
        <f>D16*(B16/COUNTIF(tb_list[Title], "&lt;&gt;"&amp;""))+
        AVERAGEIF(tb_list[Score],"&lt;&gt;"&amp;0,tb_list[Score])*(COUNTIF(tb_list[Title],"&lt;&gt;"&amp;"")-
        B16)/COUNTIF(tb_list[Title],"&lt;&gt;"&amp;"")</f>
        <v>5.9022646556893132</v>
      </c>
      <c r="G16">
        <f>tb_genres[[#This Row],[average]]*COUNTIF(tb_list[Title], "&lt;&gt;"&amp;"")/(COUNTIF(tb_list[Title], "&lt;&gt;"&amp;"")+15)+ AVERAGEIF(tb_list[Score],"&lt;&gt;"&amp;0,tb_list[Score])*15/(COUNTIF(tb_list[Title], "&lt;&gt;"&amp;"")+15)</f>
        <v>5.9978014544224587</v>
      </c>
    </row>
    <row r="17" spans="1:7" x14ac:dyDescent="0.3">
      <c r="A17" s="32" t="s">
        <v>37</v>
      </c>
      <c r="B17" s="32">
        <f>COUNTIF(tb_anime_genres[Genres],A17)</f>
        <v>9</v>
      </c>
      <c r="C17" s="44">
        <f>B17/COUNTIF(tb_list[Title],"&lt;&gt;"&amp;"")</f>
        <v>1.3636363636363636E-2</v>
      </c>
      <c r="D17" s="41">
        <f>AVERAGEIFS(tb_anime_genres[Score],tb_anime_genres[Genres],A17)</f>
        <v>5.1111111111111107</v>
      </c>
      <c r="E17" s="45">
        <f>SUMIFS(tb_anime_genres[Show Duration (hours)],tb_anime_genres[Genres],A17)</f>
        <v>31.055555555555561</v>
      </c>
      <c r="F17" s="26">
        <f>D17*(B17/COUNTIF(tb_list[Title], "&lt;&gt;"&amp;""))+
        AVERAGEIF(tb_list[Score],"&lt;&gt;"&amp;0,tb_list[Score])*(COUNTIF(tb_list[Title],"&lt;&gt;"&amp;"")-
        B17)/COUNTIF(tb_list[Title],"&lt;&gt;"&amp;"")</f>
        <v>5.8902933444029335</v>
      </c>
      <c r="G17">
        <f>tb_genres[[#This Row],[average]]*COUNTIF(tb_list[Title], "&lt;&gt;"&amp;"")/(COUNTIF(tb_list[Title], "&lt;&gt;"&amp;"")+15)+ AVERAGEIF(tb_list[Score],"&lt;&gt;"&amp;0,tb_list[Score])*15/(COUNTIF(tb_list[Title], "&lt;&gt;"&amp;"")+15)</f>
        <v>5.1286656519533231</v>
      </c>
    </row>
    <row r="18" spans="1:7" x14ac:dyDescent="0.3">
      <c r="A18" s="33" t="s">
        <v>38</v>
      </c>
      <c r="B18" s="33">
        <f>COUNTIF(tb_anime_genres[Genres],A18)</f>
        <v>52</v>
      </c>
      <c r="C18" s="43">
        <f>B18/COUNTIF(tb_list[Title],"&lt;&gt;"&amp;"")</f>
        <v>7.8787878787878782E-2</v>
      </c>
      <c r="D18" s="42">
        <f>AVERAGEIFS(tb_anime_genres[Score],tb_anime_genres[Genres],A18)</f>
        <v>5.9230769230769234</v>
      </c>
      <c r="E18" s="46">
        <f>SUMIFS(tb_anime_genres[Show Duration (hours)],tb_anime_genres[Genres],A18)</f>
        <v>98.99972222222226</v>
      </c>
      <c r="F18" s="26">
        <f>D18*(B18/COUNTIF(tb_list[Title], "&lt;&gt;"&amp;""))+
        AVERAGEIF(tb_list[Score],"&lt;&gt;"&amp;0,tb_list[Score])*(COUNTIF(tb_list[Title],"&lt;&gt;"&amp;"")-
        B18)/COUNTIF(tb_list[Title],"&lt;&gt;"&amp;"")</f>
        <v>5.9027996863613303</v>
      </c>
      <c r="G18">
        <f>tb_genres[[#This Row],[average]]*COUNTIF(tb_list[Title], "&lt;&gt;"&amp;"")/(COUNTIF(tb_list[Title], "&lt;&gt;"&amp;"")+15)+ AVERAGEIF(tb_list[Score],"&lt;&gt;"&amp;0,tb_list[Score])*15/(COUNTIF(tb_list[Title], "&lt;&gt;"&amp;"")+15)</f>
        <v>5.9225877792087847</v>
      </c>
    </row>
    <row r="19" spans="1:7" x14ac:dyDescent="0.3">
      <c r="A19" s="32" t="s">
        <v>41</v>
      </c>
      <c r="B19" s="32">
        <f>COUNTIF(tb_anime_genres[Genres],A19)</f>
        <v>76</v>
      </c>
      <c r="C19" s="44">
        <f>B19/COUNTIF(tb_list[Title],"&lt;&gt;"&amp;"")</f>
        <v>0.11515151515151516</v>
      </c>
      <c r="D19" s="41">
        <f>AVERAGEIFS(tb_anime_genres[Score],tb_anime_genres[Genres],A19)</f>
        <v>5.8552631578947372</v>
      </c>
      <c r="E19" s="45">
        <f>SUMIFS(tb_anime_genres[Show Duration (hours)],tb_anime_genres[Genres],A19)</f>
        <v>348.61333333333329</v>
      </c>
      <c r="F19" s="26">
        <f>D19*(B19/COUNTIF(tb_list[Title], "&lt;&gt;"&amp;""))+
        AVERAGEIF(tb_list[Score],"&lt;&gt;"&amp;0,tb_list[Score])*(COUNTIF(tb_list[Title],"&lt;&gt;"&amp;"")-
        B19)/COUNTIF(tb_list[Title],"&lt;&gt;"&amp;"")</f>
        <v>5.895791245791246</v>
      </c>
      <c r="G19">
        <f>tb_genres[[#This Row],[average]]*COUNTIF(tb_list[Title], "&lt;&gt;"&amp;"")/(COUNTIF(tb_list[Title], "&lt;&gt;"&amp;"")+15)+ AVERAGEIF(tb_list[Score],"&lt;&gt;"&amp;0,tb_list[Score])*15/(COUNTIF(tb_list[Title], "&lt;&gt;"&amp;"")+15)</f>
        <v>5.856280986586202</v>
      </c>
    </row>
    <row r="20" spans="1:7" x14ac:dyDescent="0.3">
      <c r="A20" s="32" t="s">
        <v>42</v>
      </c>
      <c r="B20" s="33">
        <f>COUNTIF(tb_anime_genres[Genres],A20)</f>
        <v>19</v>
      </c>
      <c r="C20" s="43">
        <f>B20/COUNTIF(tb_list[Title],"&lt;&gt;"&amp;"")</f>
        <v>2.8787878787878789E-2</v>
      </c>
      <c r="D20" s="41">
        <f>AVERAGEIFS(tb_anime_genres[Score],tb_anime_genres[Genres],A20)</f>
        <v>5.2105263157894735</v>
      </c>
      <c r="E20" s="45">
        <f>SUMIFS(tb_anime_genres[Show Duration (hours)],tb_anime_genres[Genres],A20)</f>
        <v>146.13861111111109</v>
      </c>
      <c r="F20" s="26">
        <f>D20*(B20/COUNTIF(tb_list[Title], "&lt;&gt;"&amp;""))+
        AVERAGEIF(tb_list[Score],"&lt;&gt;"&amp;0,tb_list[Score])*(COUNTIF(tb_list[Title],"&lt;&gt;"&amp;"")-
        B20)/COUNTIF(tb_list[Title],"&lt;&gt;"&amp;"")</f>
        <v>5.8811862921451965</v>
      </c>
    </row>
    <row r="21" spans="1:7" x14ac:dyDescent="0.3">
      <c r="A21" s="32" t="s">
        <v>45</v>
      </c>
      <c r="B21" s="32">
        <f>COUNTIF(tb_anime_genres[Genres],A21)</f>
        <v>24</v>
      </c>
      <c r="C21" s="44">
        <f>B21/COUNTIF(tb_list[Title],"&lt;&gt;"&amp;"")</f>
        <v>3.6363636363636362E-2</v>
      </c>
      <c r="D21" s="41">
        <f>AVERAGEIFS(tb_anime_genres[Score],tb_anime_genres[Genres],A21)</f>
        <v>5.25</v>
      </c>
      <c r="E21" s="45">
        <f>SUMIFS(tb_anime_genres[Show Duration (hours)],tb_anime_genres[Genres],A21)</f>
        <v>108.47500000000002</v>
      </c>
      <c r="F21" s="26">
        <f>D21*(B21/COUNTIF(tb_list[Title], "&lt;&gt;"&amp;""))+
        AVERAGEIF(tb_list[Score],"&lt;&gt;"&amp;0,tb_list[Score])*(COUNTIF(tb_list[Title],"&lt;&gt;"&amp;"")-
        B21)/COUNTIF(tb_list[Title],"&lt;&gt;"&amp;"")</f>
        <v>5.8773903417739026</v>
      </c>
    </row>
    <row r="22" spans="1:7" x14ac:dyDescent="0.3">
      <c r="A22" s="33" t="s">
        <v>47</v>
      </c>
      <c r="B22" s="33">
        <f>COUNTIF(tb_anime_genres[Genres],A22)</f>
        <v>19</v>
      </c>
      <c r="C22" s="43">
        <f>B22/COUNTIF(tb_list[Title],"&lt;&gt;"&amp;"")</f>
        <v>2.8787878787878789E-2</v>
      </c>
      <c r="D22" s="42">
        <f>AVERAGEIFS(tb_anime_genres[Score],tb_anime_genres[Genres],A22)</f>
        <v>6.4736842105263159</v>
      </c>
      <c r="E22" s="46">
        <f>SUMIFS(tb_anime_genres[Show Duration (hours)],tb_anime_genres[Genres],A22)</f>
        <v>80.557500000000005</v>
      </c>
      <c r="F22" s="26">
        <f>D22*(B22/COUNTIF(tb_list[Title], "&lt;&gt;"&amp;""))+
        AVERAGEIF(tb_list[Score],"&lt;&gt;"&amp;0,tb_list[Score])*(COUNTIF(tb_list[Title],"&lt;&gt;"&amp;"")-
        B22)/COUNTIF(tb_list[Title],"&lt;&gt;"&amp;"")</f>
        <v>5.9175499285088327</v>
      </c>
    </row>
    <row r="23" spans="1:7" x14ac:dyDescent="0.3">
      <c r="A23" s="33" t="s">
        <v>48</v>
      </c>
      <c r="B23" s="33">
        <f>COUNTIF(tb_anime_genres[Genres],A23)</f>
        <v>3</v>
      </c>
      <c r="C23" s="43">
        <f>B23/COUNTIF(tb_list[Title],"&lt;&gt;"&amp;"")</f>
        <v>4.5454545454545452E-3</v>
      </c>
      <c r="D23" s="42">
        <f>AVERAGEIFS(tb_anime_genres[Score],tb_anime_genres[Genres],A23)</f>
        <v>6</v>
      </c>
      <c r="E23" s="46">
        <f>SUMIFS(tb_anime_genres[Show Duration (hours)],tb_anime_genres[Genres],A23)</f>
        <v>14.533333333333335</v>
      </c>
      <c r="F23" s="26">
        <f>D23*(B23/COUNTIF(tb_list[Title], "&lt;&gt;"&amp;""))+
        AVERAGEIF(tb_list[Score],"&lt;&gt;"&amp;0,tb_list[Score])*(COUNTIF(tb_list[Title],"&lt;&gt;"&amp;"")-
        B23)/COUNTIF(tb_list[Title],"&lt;&gt;"&amp;"")</f>
        <v>5.9015151515151514</v>
      </c>
    </row>
    <row r="24" spans="1:7" x14ac:dyDescent="0.3">
      <c r="A24" s="32" t="s">
        <v>51</v>
      </c>
      <c r="B24" s="32">
        <f>COUNTIF(tb_anime_genres[Genres],A24)</f>
        <v>13</v>
      </c>
      <c r="C24" s="44">
        <f>B24/COUNTIF(tb_list[Title],"&lt;&gt;"&amp;"")</f>
        <v>1.9696969696969695E-2</v>
      </c>
      <c r="D24" s="41">
        <f>AVERAGEIFS(tb_anime_genres[Score],tb_anime_genres[Genres],A24)</f>
        <v>6.5384615384615383</v>
      </c>
      <c r="E24" s="45">
        <f>SUMIFS(tb_anime_genres[Show Duration (hours)],tb_anime_genres[Genres],A24)</f>
        <v>41.232222222222227</v>
      </c>
      <c r="F24" s="26">
        <f>D24*(B24/COUNTIF(tb_list[Title], "&lt;&gt;"&amp;""))+
        AVERAGEIF(tb_list[Score],"&lt;&gt;"&amp;0,tb_list[Score])*(COUNTIF(tb_list[Title],"&lt;&gt;"&amp;"")-
        B24)/COUNTIF(tb_list[Title],"&lt;&gt;"&amp;"")</f>
        <v>5.9136202204695358</v>
      </c>
    </row>
    <row r="25" spans="1:7" x14ac:dyDescent="0.3">
      <c r="A25" s="33" t="s">
        <v>52</v>
      </c>
      <c r="B25" s="33">
        <f>COUNTIF(tb_anime_genres[Genres],A25)</f>
        <v>9</v>
      </c>
      <c r="C25" s="43">
        <f>B25/COUNTIF(tb_list[Title],"&lt;&gt;"&amp;"")</f>
        <v>1.3636363636363636E-2</v>
      </c>
      <c r="D25" s="42">
        <f>AVERAGEIFS(tb_anime_genres[Score],tb_anime_genres[Genres],A25)</f>
        <v>6.333333333333333</v>
      </c>
      <c r="E25" s="46">
        <f>SUMIFS(tb_anime_genres[Show Duration (hours)],tb_anime_genres[Genres],A25)</f>
        <v>45.513333333333335</v>
      </c>
      <c r="F25" s="26">
        <f>D25*(B25/COUNTIF(tb_list[Title], "&lt;&gt;"&amp;""))+
        AVERAGEIF(tb_list[Score],"&lt;&gt;"&amp;0,tb_list[Score])*(COUNTIF(tb_list[Title],"&lt;&gt;"&amp;"")-
        B25)/COUNTIF(tb_list[Title],"&lt;&gt;"&amp;"")</f>
        <v>5.9069600110696001</v>
      </c>
    </row>
    <row r="26" spans="1:7" x14ac:dyDescent="0.3">
      <c r="A26" s="32" t="s">
        <v>53</v>
      </c>
      <c r="B26" s="32">
        <f>COUNTIF(tb_anime_genres[Genres],A26)</f>
        <v>1</v>
      </c>
      <c r="C26" s="44">
        <f>B26/COUNTIF(tb_list[Title],"&lt;&gt;"&amp;"")</f>
        <v>1.5151515151515152E-3</v>
      </c>
      <c r="D26" s="41">
        <f>AVERAGEIFS(tb_anime_genres[Score],tb_anime_genres[Genres],A26)</f>
        <v>6</v>
      </c>
      <c r="E26" s="45">
        <f>SUMIFS(tb_anime_genres[Show Duration (hours)],tb_anime_genres[Genres],A26)</f>
        <v>0.8666666666666667</v>
      </c>
      <c r="F26" s="26">
        <f>D26*(B26/COUNTIF(tb_list[Title], "&lt;&gt;"&amp;""))+
        AVERAGEIF(tb_list[Score],"&lt;&gt;"&amp;0,tb_list[Score])*(COUNTIF(tb_list[Title],"&lt;&gt;"&amp;"")-
        B26)/COUNTIF(tb_list[Title],"&lt;&gt;"&amp;"")</f>
        <v>5.9012153498454865</v>
      </c>
    </row>
    <row r="27" spans="1:7" x14ac:dyDescent="0.3">
      <c r="A27" s="32" t="s">
        <v>55</v>
      </c>
      <c r="B27" s="32">
        <f>COUNTIF(tb_anime_genres[Genres],A27)</f>
        <v>19</v>
      </c>
      <c r="C27" s="44">
        <f>B27/COUNTIF(tb_list[Title],"&lt;&gt;"&amp;"")</f>
        <v>2.8787878787878789E-2</v>
      </c>
      <c r="D27" s="41">
        <f>AVERAGEIFS(tb_anime_genres[Score],tb_anime_genres[Genres],A27)</f>
        <v>7.1578947368421053</v>
      </c>
      <c r="E27" s="45">
        <f>SUMIFS(tb_anime_genres[Show Duration (hours)],tb_anime_genres[Genres],A27)</f>
        <v>88.486944444444447</v>
      </c>
      <c r="F27" s="26">
        <f>D27*(B27/COUNTIF(tb_list[Title], "&lt;&gt;"&amp;""))+
        AVERAGEIF(tb_list[Score],"&lt;&gt;"&amp;0,tb_list[Score])*(COUNTIF(tb_list[Title],"&lt;&gt;"&amp;"")-
        B27)/COUNTIF(tb_list[Title],"&lt;&gt;"&amp;"")</f>
        <v>5.9372468982058022</v>
      </c>
    </row>
    <row r="28" spans="1:7" x14ac:dyDescent="0.3">
      <c r="A28" s="32" t="s">
        <v>56</v>
      </c>
      <c r="B28" s="32">
        <f>COUNTIF(tb_anime_genres[Genres],A28)</f>
        <v>36</v>
      </c>
      <c r="C28" s="44">
        <f>B28/COUNTIF(tb_list[Title],"&lt;&gt;"&amp;"")</f>
        <v>5.4545454545454543E-2</v>
      </c>
      <c r="D28" s="41">
        <f>AVERAGEIFS(tb_anime_genres[Score],tb_anime_genres[Genres],A28)</f>
        <v>5.4444444444444446</v>
      </c>
      <c r="E28" s="45">
        <f>SUMIFS(tb_anime_genres[Show Duration (hours)],tb_anime_genres[Genres],A28)</f>
        <v>111.98166666666667</v>
      </c>
      <c r="F28" s="26">
        <f>D28*(B28/COUNTIF(tb_list[Title], "&lt;&gt;"&amp;""))+
        AVERAGEIF(tb_list[Score],"&lt;&gt;"&amp;0,tb_list[Score])*(COUNTIF(tb_list[Title],"&lt;&gt;"&amp;"")-
        B28)/COUNTIF(tb_list[Title],"&lt;&gt;"&amp;"")</f>
        <v>5.8761588487615883</v>
      </c>
    </row>
    <row r="29" spans="1:7" x14ac:dyDescent="0.3">
      <c r="A29" s="32" t="s">
        <v>57</v>
      </c>
      <c r="B29" s="32">
        <f>COUNTIF(tb_anime_genres[Genres],A29)</f>
        <v>8</v>
      </c>
      <c r="C29" s="44">
        <f>B29/COUNTIF(tb_list[Title],"&lt;&gt;"&amp;"")</f>
        <v>1.2121212121212121E-2</v>
      </c>
      <c r="D29" s="41">
        <f>AVERAGEIFS(tb_anime_genres[Score],tb_anime_genres[Genres],A29)</f>
        <v>7.75</v>
      </c>
      <c r="E29" s="45">
        <f>SUMIFS(tb_anime_genres[Show Duration (hours)],tb_anime_genres[Genres],A29)</f>
        <v>24.953055555555558</v>
      </c>
      <c r="F29" s="26">
        <f>D29*(B29/COUNTIF(tb_list[Title], "&lt;&gt;"&amp;""))+
        AVERAGEIF(tb_list[Score],"&lt;&gt;"&amp;0,tb_list[Score])*(COUNTIF(tb_list[Title],"&lt;&gt;"&amp;"")-
        B29)/COUNTIF(tb_list[Title],"&lt;&gt;"&amp;"")</f>
        <v>5.9234767769014347</v>
      </c>
    </row>
    <row r="30" spans="1:7" x14ac:dyDescent="0.3">
      <c r="A30" s="32" t="s">
        <v>60</v>
      </c>
      <c r="B30" s="32">
        <f>COUNTIF(tb_anime_genres[Genres],A30)</f>
        <v>4</v>
      </c>
      <c r="C30" s="44">
        <f>B30/COUNTIF(tb_list[Title],"&lt;&gt;"&amp;"")</f>
        <v>6.0606060606060606E-3</v>
      </c>
      <c r="D30" s="41">
        <f>AVERAGEIFS(tb_anime_genres[Score],tb_anime_genres[Genres],A30)</f>
        <v>6.5</v>
      </c>
      <c r="E30" s="45">
        <f>SUMIFS(tb_anime_genres[Show Duration (hours)],tb_anime_genres[Genres],A30)</f>
        <v>11.613333333333333</v>
      </c>
      <c r="F30" s="26">
        <f>D30*(B30/COUNTIF(tb_list[Title], "&lt;&gt;"&amp;""))+
        AVERAGEIF(tb_list[Score],"&lt;&gt;"&amp;0,tb_list[Score])*(COUNTIF(tb_list[Title],"&lt;&gt;"&amp;"")-
        B30)/COUNTIF(tb_list[Title],"&lt;&gt;"&amp;"")</f>
        <v>5.9046953553802863</v>
      </c>
    </row>
    <row r="31" spans="1:7" x14ac:dyDescent="0.3">
      <c r="A31" s="32" t="s">
        <v>63</v>
      </c>
      <c r="B31" s="32">
        <f>COUNTIF(tb_anime_genres[Genres],A31)</f>
        <v>8</v>
      </c>
      <c r="C31" s="44">
        <f>B31/COUNTIF(tb_list[Title],"&lt;&gt;"&amp;"")</f>
        <v>1.2121212121212121E-2</v>
      </c>
      <c r="D31" s="41">
        <f>AVERAGEIFS(tb_anime_genres[Score],tb_anime_genres[Genres],A31)</f>
        <v>6</v>
      </c>
      <c r="E31" s="45">
        <f>SUMIFS(tb_anime_genres[Show Duration (hours)],tb_anime_genres[Genres],A31)</f>
        <v>37.18805555555555</v>
      </c>
      <c r="F31" s="26">
        <f>D31*(B31/COUNTIF(tb_list[Title], "&lt;&gt;"&amp;""))+
        AVERAGEIF(tb_list[Score],"&lt;&gt;"&amp;0,tb_list[Score])*(COUNTIF(tb_list[Title],"&lt;&gt;"&amp;"")-
        B31)/COUNTIF(tb_list[Title],"&lt;&gt;"&amp;"")</f>
        <v>5.9022646556893132</v>
      </c>
    </row>
    <row r="32" spans="1:7" x14ac:dyDescent="0.3">
      <c r="A32" s="32" t="s">
        <v>64</v>
      </c>
      <c r="B32" s="32">
        <f>COUNTIF(tb_anime_genres[Genres],A32)</f>
        <v>13</v>
      </c>
      <c r="C32" s="44">
        <f>B32/COUNTIF(tb_list[Title],"&lt;&gt;"&amp;"")</f>
        <v>1.9696969696969695E-2</v>
      </c>
      <c r="D32" s="41">
        <f>AVERAGEIFS(tb_anime_genres[Score],tb_anime_genres[Genres],A32)</f>
        <v>6.3076923076923075</v>
      </c>
      <c r="E32" s="45">
        <f>SUMIFS(tb_anime_genres[Show Duration (hours)],tb_anime_genres[Genres],A32)</f>
        <v>41.214166666666664</v>
      </c>
      <c r="F32" s="26">
        <f>D32*(B32/COUNTIF(tb_list[Title], "&lt;&gt;"&amp;""))+
        AVERAGEIF(tb_list[Score],"&lt;&gt;"&amp;0,tb_list[Score])*(COUNTIF(tb_list[Title],"&lt;&gt;"&amp;"")-
        B32)/COUNTIF(tb_list[Title],"&lt;&gt;"&amp;"")</f>
        <v>5.909074765924081</v>
      </c>
    </row>
    <row r="33" spans="1:6" x14ac:dyDescent="0.3">
      <c r="A33" s="32" t="s">
        <v>66</v>
      </c>
      <c r="B33" s="32">
        <f>COUNTIF(tb_anime_genres[Genres],A33)</f>
        <v>34</v>
      </c>
      <c r="C33" s="44">
        <f>B33/COUNTIF(tb_list[Title],"&lt;&gt;"&amp;"")</f>
        <v>5.1515151515151514E-2</v>
      </c>
      <c r="D33" s="41">
        <f>AVERAGEIFS(tb_anime_genres[Score],tb_anime_genres[Genres],A33)</f>
        <v>5.9705882352941178</v>
      </c>
      <c r="E33" s="45">
        <f>SUMIFS(tb_anime_genres[Show Duration (hours)],tb_anime_genres[Genres],A33)</f>
        <v>137.25805555555556</v>
      </c>
      <c r="F33" s="26">
        <f>D33*(B33/COUNTIF(tb_list[Title], "&lt;&gt;"&amp;""))+
        AVERAGEIF(tb_list[Score],"&lt;&gt;"&amp;0,tb_list[Score])*(COUNTIF(tb_list[Title],"&lt;&gt;"&amp;"")-
        B33)/COUNTIF(tb_list[Title],"&lt;&gt;"&amp;"")</f>
        <v>5.9046469258798027</v>
      </c>
    </row>
    <row r="34" spans="1:6" x14ac:dyDescent="0.3">
      <c r="A34" s="32" t="s">
        <v>71</v>
      </c>
      <c r="B34" s="32">
        <f>COUNTIF(tb_anime_genres[Genres],A34)</f>
        <v>10</v>
      </c>
      <c r="C34" s="44">
        <f>B34/COUNTIF(tb_list[Title],"&lt;&gt;"&amp;"")</f>
        <v>1.5151515151515152E-2</v>
      </c>
      <c r="D34" s="41">
        <f>AVERAGEIFS(tb_anime_genres[Score],tb_anime_genres[Genres],A34)</f>
        <v>6.3</v>
      </c>
      <c r="E34" s="45">
        <f>SUMIFS(tb_anime_genres[Show Duration (hours)],tb_anime_genres[Genres],A34)</f>
        <v>17.451111111111114</v>
      </c>
      <c r="F34" s="26">
        <f>D34*(B34/COUNTIF(tb_list[Title], "&lt;&gt;"&amp;""))+
        AVERAGEIF(tb_list[Score],"&lt;&gt;"&amp;0,tb_list[Score])*(COUNTIF(tb_list[Title],"&lt;&gt;"&amp;"")-
        B34)/COUNTIF(tb_list[Title],"&lt;&gt;"&amp;"")</f>
        <v>5.9071099119044321</v>
      </c>
    </row>
    <row r="35" spans="1:6" x14ac:dyDescent="0.3">
      <c r="A35" s="32" t="s">
        <v>73</v>
      </c>
      <c r="B35" s="32">
        <f>COUNTIF(tb_anime_genres[Genres],A35)</f>
        <v>16</v>
      </c>
      <c r="C35" s="44">
        <f>B35/COUNTIF(tb_list[Title],"&lt;&gt;"&amp;"")</f>
        <v>2.4242424242424242E-2</v>
      </c>
      <c r="D35" s="41">
        <f>AVERAGEIFS(tb_anime_genres[Score],tb_anime_genres[Genres],A35)</f>
        <v>5.6875</v>
      </c>
      <c r="E35" s="45">
        <f>SUMIFS(tb_anime_genres[Show Duration (hours)],tb_anime_genres[Genres],A35)</f>
        <v>68.305000000000007</v>
      </c>
      <c r="F35" s="26">
        <f>D35*(B35/COUNTIF(tb_list[Title], "&lt;&gt;"&amp;""))+
        AVERAGEIF(tb_list[Score],"&lt;&gt;"&amp;0,tb_list[Score])*(COUNTIF(tb_list[Title],"&lt;&gt;"&amp;"")-
        B35)/COUNTIF(tb_list[Title],"&lt;&gt;"&amp;"")</f>
        <v>5.8958881047922143</v>
      </c>
    </row>
    <row r="36" spans="1:6" x14ac:dyDescent="0.3">
      <c r="A36" s="32" t="s">
        <v>75</v>
      </c>
      <c r="B36" s="32">
        <f>COUNTIF(tb_anime_genres[Genres],A36)</f>
        <v>31</v>
      </c>
      <c r="C36" s="44">
        <f>B36/COUNTIF(tb_list[Title],"&lt;&gt;"&amp;"")</f>
        <v>4.6969696969696967E-2</v>
      </c>
      <c r="D36" s="41">
        <f>AVERAGEIFS(tb_anime_genres[Score],tb_anime_genres[Genres],A36)</f>
        <v>6.806451612903226</v>
      </c>
      <c r="E36" s="45">
        <f>SUMIFS(tb_anime_genres[Show Duration (hours)],tb_anime_genres[Genres],A36)</f>
        <v>128.93</v>
      </c>
      <c r="F36" s="26">
        <f>D36*(B36/COUNTIF(tb_list[Title], "&lt;&gt;"&amp;""))+
        AVERAGEIF(tb_list[Score],"&lt;&gt;"&amp;0,tb_list[Score])*(COUNTIF(tb_list[Title],"&lt;&gt;"&amp;"")-
        B36)/COUNTIF(tb_list[Title],"&lt;&gt;"&amp;"")</f>
        <v>5.9435911627692448</v>
      </c>
    </row>
    <row r="37" spans="1:6" x14ac:dyDescent="0.3">
      <c r="A37" s="32" t="s">
        <v>77</v>
      </c>
      <c r="B37" s="32">
        <f>COUNTIF(tb_anime_genres[Genres],A37)</f>
        <v>12</v>
      </c>
      <c r="C37" s="44">
        <f>B37/COUNTIF(tb_list[Title],"&lt;&gt;"&amp;"")</f>
        <v>1.8181818181818181E-2</v>
      </c>
      <c r="D37" s="41">
        <f>AVERAGEIFS(tb_anime_genres[Score],tb_anime_genres[Genres],A37)</f>
        <v>5.166666666666667</v>
      </c>
      <c r="E37" s="45">
        <f>SUMIFS(tb_anime_genres[Show Duration (hours)],tb_anime_genres[Genres],A37)</f>
        <v>51.093055555555559</v>
      </c>
      <c r="F37" s="26">
        <f>D37*(B37/COUNTIF(tb_list[Title], "&lt;&gt;"&amp;""))+
        AVERAGEIF(tb_list[Score],"&lt;&gt;"&amp;0,tb_list[Score])*(COUNTIF(tb_list[Title],"&lt;&gt;"&amp;"")-
        B37)/COUNTIF(tb_list[Title],"&lt;&gt;"&amp;"")</f>
        <v>5.8877127438771266</v>
      </c>
    </row>
    <row r="38" spans="1:6" x14ac:dyDescent="0.3">
      <c r="A38" s="32" t="s">
        <v>81</v>
      </c>
      <c r="B38" s="32">
        <f>COUNTIF(tb_anime_genres[Genres],A38)</f>
        <v>16</v>
      </c>
      <c r="C38" s="44">
        <f>B38/COUNTIF(tb_list[Title],"&lt;&gt;"&amp;"")</f>
        <v>2.4242424242424242E-2</v>
      </c>
      <c r="D38" s="41">
        <f>AVERAGEIFS(tb_anime_genres[Score],tb_anime_genres[Genres],A38)</f>
        <v>6.125</v>
      </c>
      <c r="E38" s="45">
        <f>SUMIFS(tb_anime_genres[Show Duration (hours)],tb_anime_genres[Genres],A38)</f>
        <v>87.300555555555576</v>
      </c>
      <c r="F38" s="26">
        <f>D38*(B38/COUNTIF(tb_list[Title], "&lt;&gt;"&amp;""))+
        AVERAGEIF(tb_list[Score],"&lt;&gt;"&amp;0,tb_list[Score])*(COUNTIF(tb_list[Title],"&lt;&gt;"&amp;"")-
        B38)/COUNTIF(tb_list[Title],"&lt;&gt;"&amp;"")</f>
        <v>5.906494165398275</v>
      </c>
    </row>
    <row r="39" spans="1:6" x14ac:dyDescent="0.3">
      <c r="A39" s="32" t="s">
        <v>82</v>
      </c>
      <c r="B39" s="32">
        <f>COUNTIF(tb_anime_genres[Genres],A39)</f>
        <v>4</v>
      </c>
      <c r="C39" s="44">
        <f>B39/COUNTIF(tb_list[Title],"&lt;&gt;"&amp;"")</f>
        <v>6.0606060606060606E-3</v>
      </c>
      <c r="D39" s="41">
        <f>AVERAGEIFS(tb_anime_genres[Score],tb_anime_genres[Genres],A39)</f>
        <v>5.5</v>
      </c>
      <c r="E39" s="45">
        <f>SUMIFS(tb_anime_genres[Show Duration (hours)],tb_anime_genres[Genres],A39)</f>
        <v>13.565</v>
      </c>
      <c r="F39" s="26">
        <f>D39*(B39/COUNTIF(tb_list[Title], "&lt;&gt;"&amp;""))+
        AVERAGEIF(tb_list[Score],"&lt;&gt;"&amp;0,tb_list[Score])*(COUNTIF(tb_list[Title],"&lt;&gt;"&amp;"")-
        B39)/COUNTIF(tb_list[Title],"&lt;&gt;"&amp;"")</f>
        <v>5.8986347493196805</v>
      </c>
    </row>
    <row r="40" spans="1:6" x14ac:dyDescent="0.3">
      <c r="A40" s="32" t="s">
        <v>87</v>
      </c>
      <c r="B40" s="32">
        <f>COUNTIF(tb_anime_genres[Genres],A40)</f>
        <v>22</v>
      </c>
      <c r="C40" s="44">
        <f>B40/COUNTIF(tb_list[Title],"&lt;&gt;"&amp;"")</f>
        <v>3.3333333333333333E-2</v>
      </c>
      <c r="D40" s="41">
        <f>AVERAGEIFS(tb_anime_genres[Score],tb_anime_genres[Genres],A40)</f>
        <v>5.2727272727272725</v>
      </c>
      <c r="E40" s="45">
        <f>SUMIFS(tb_anime_genres[Show Duration (hours)],tb_anime_genres[Genres],A40)</f>
        <v>128.3436111111111</v>
      </c>
      <c r="F40" s="26">
        <f>D40*(B40/COUNTIF(tb_list[Title], "&lt;&gt;"&amp;""))+
        AVERAGEIF(tb_list[Score],"&lt;&gt;"&amp;0,tb_list[Score])*(COUNTIF(tb_list[Title],"&lt;&gt;"&amp;"")-
        B40)/COUNTIF(tb_list[Title],"&lt;&gt;"&amp;"")</f>
        <v>5.8801208431345415</v>
      </c>
    </row>
    <row r="41" spans="1:6" x14ac:dyDescent="0.3">
      <c r="A41" s="32" t="s">
        <v>88</v>
      </c>
      <c r="B41" s="32">
        <f>COUNTIF(tb_anime_genres[Genres],A41)</f>
        <v>19</v>
      </c>
      <c r="C41" s="44">
        <f>B41/COUNTIF(tb_list[Title],"&lt;&gt;"&amp;"")</f>
        <v>2.8787878787878789E-2</v>
      </c>
      <c r="D41" s="41">
        <f>AVERAGEIFS(tb_anime_genres[Score],tb_anime_genres[Genres],A41)</f>
        <v>5.5789473684210522</v>
      </c>
      <c r="E41" s="45">
        <f>SUMIFS(tb_anime_genres[Show Duration (hours)],tb_anime_genres[Genres],A41)</f>
        <v>115.33611111111111</v>
      </c>
      <c r="F41" s="26">
        <f>D41*(B41/COUNTIF(tb_list[Title], "&lt;&gt;"&amp;""))+
        AVERAGEIF(tb_list[Score],"&lt;&gt;"&amp;0,tb_list[Score])*(COUNTIF(tb_list[Title],"&lt;&gt;"&amp;"")-
        B41)/COUNTIF(tb_list[Title],"&lt;&gt;"&amp;"")</f>
        <v>5.8917923527512563</v>
      </c>
    </row>
    <row r="42" spans="1:6" x14ac:dyDescent="0.3">
      <c r="A42" s="32" t="s">
        <v>100</v>
      </c>
      <c r="B42" s="32">
        <f>COUNTIF(tb_anime_genres[Genres],A42)</f>
        <v>5</v>
      </c>
      <c r="C42" s="44">
        <f>B42/COUNTIF(tb_list[Title],"&lt;&gt;"&amp;"")</f>
        <v>7.575757575757576E-3</v>
      </c>
      <c r="D42" s="41">
        <f>AVERAGEIFS(tb_anime_genres[Score],tb_anime_genres[Genres],A42)</f>
        <v>6</v>
      </c>
      <c r="E42" s="45">
        <f>SUMIFS(tb_anime_genres[Show Duration (hours)],tb_anime_genres[Genres],A42)</f>
        <v>18.976944444444445</v>
      </c>
      <c r="F42" s="26">
        <f>D42*(B42/COUNTIF(tb_list[Title], "&lt;&gt;"&amp;""))+
        AVERAGEIF(tb_list[Score],"&lt;&gt;"&amp;0,tb_list[Score])*(COUNTIF(tb_list[Title],"&lt;&gt;"&amp;"")-
        B42)/COUNTIF(tb_list[Title],"&lt;&gt;"&amp;"")</f>
        <v>5.9018149531848163</v>
      </c>
    </row>
    <row r="43" spans="1:6" x14ac:dyDescent="0.3">
      <c r="A43" s="32" t="s">
        <v>102</v>
      </c>
      <c r="B43" s="32">
        <f>COUNTIF(tb_anime_genres[Genres],A43)</f>
        <v>10</v>
      </c>
      <c r="C43" s="44">
        <f>B43/COUNTIF(tb_list[Title],"&lt;&gt;"&amp;"")</f>
        <v>1.5151515151515152E-2</v>
      </c>
      <c r="D43" s="41">
        <f>AVERAGEIFS(tb_anime_genres[Score],tb_anime_genres[Genres],A43)</f>
        <v>4.7</v>
      </c>
      <c r="E43" s="45">
        <f>SUMIFS(tb_anime_genres[Show Duration (hours)],tb_anime_genres[Genres],A43)</f>
        <v>56.37444444444445</v>
      </c>
      <c r="F43" s="26">
        <f>D43*(B43/COUNTIF(tb_list[Title], "&lt;&gt;"&amp;""))+
        AVERAGEIF(tb_list[Score],"&lt;&gt;"&amp;0,tb_list[Score])*(COUNTIF(tb_list[Title],"&lt;&gt;"&amp;"")-
        B43)/COUNTIF(tb_list[Title],"&lt;&gt;"&amp;"")</f>
        <v>5.8828674876620077</v>
      </c>
    </row>
    <row r="44" spans="1:6" x14ac:dyDescent="0.3">
      <c r="A44" t="s">
        <v>103</v>
      </c>
      <c r="B44">
        <f>COUNTIF(tb_anime_genres[Genres],A44)</f>
        <v>65</v>
      </c>
      <c r="C44" s="39">
        <f>B44/COUNTIF(tb_list[Title],"&lt;&gt;"&amp;"")</f>
        <v>9.8484848484848481E-2</v>
      </c>
      <c r="D44" s="26">
        <f>AVERAGEIFS(tb_anime_genres[Score],tb_anime_genres[Genres],A44)</f>
        <v>6.0307692307692307</v>
      </c>
      <c r="E44" s="48">
        <f>SUMIFS(tb_anime_genres[Show Duration (hours)],tb_anime_genres[Genres],A44)</f>
        <v>349.04750000000013</v>
      </c>
      <c r="F44" s="26">
        <f>D44*(B44/COUNTIF(tb_list[Title], "&lt;&gt;"&amp;""))+
        AVERAGEIF(tb_list[Score],"&lt;&gt;"&amp;0,tb_list[Score])*(COUNTIF(tb_list[Title],"&lt;&gt;"&amp;"")-
        B44)/COUNTIF(tb_list[Title],"&lt;&gt;"&amp;"")</f>
        <v>5.9138393063050589</v>
      </c>
    </row>
    <row r="45" spans="1:6" x14ac:dyDescent="0.3">
      <c r="A45" t="s">
        <v>106</v>
      </c>
      <c r="B45">
        <f>COUNTIF(tb_anime_genres[Genres],A45)</f>
        <v>10</v>
      </c>
      <c r="C45" s="39">
        <f>B45/COUNTIF(tb_list[Title],"&lt;&gt;"&amp;"")</f>
        <v>1.5151515151515152E-2</v>
      </c>
      <c r="D45" s="26">
        <f>AVERAGEIFS(tb_anime_genres[Score],tb_anime_genres[Genres],A45)</f>
        <v>6.6</v>
      </c>
      <c r="E45" s="48">
        <f>SUMIFS(tb_anime_genres[Show Duration (hours)],tb_anime_genres[Genres],A45)</f>
        <v>45.151666666666664</v>
      </c>
      <c r="F45" s="26">
        <f>D45*(B45/COUNTIF(tb_list[Title], "&lt;&gt;"&amp;""))+
        AVERAGEIF(tb_list[Score],"&lt;&gt;"&amp;0,tb_list[Score])*(COUNTIF(tb_list[Title],"&lt;&gt;"&amp;"")-
        B45)/COUNTIF(tb_list[Title],"&lt;&gt;"&amp;"")</f>
        <v>5.9116553664498861</v>
      </c>
    </row>
    <row r="46" spans="1:6" x14ac:dyDescent="0.3">
      <c r="A46" t="s">
        <v>113</v>
      </c>
      <c r="B46">
        <f>COUNTIF(tb_anime_genres[Genres],A46)</f>
        <v>9</v>
      </c>
      <c r="C46" s="39">
        <f>B46/COUNTIF(tb_list[Title],"&lt;&gt;"&amp;"")</f>
        <v>1.3636363636363636E-2</v>
      </c>
      <c r="D46" s="26">
        <f>AVERAGEIFS(tb_anime_genres[Score],tb_anime_genres[Genres],A46)</f>
        <v>6.666666666666667</v>
      </c>
      <c r="E46" s="48">
        <f>SUMIFS(tb_anime_genres[Show Duration (hours)],tb_anime_genres[Genres],A46)</f>
        <v>38.268333333333331</v>
      </c>
      <c r="F46" s="26">
        <f>D46*(B46/COUNTIF(tb_list[Title], "&lt;&gt;"&amp;""))+
        AVERAGEIF(tb_list[Score],"&lt;&gt;"&amp;0,tb_list[Score])*(COUNTIF(tb_list[Title],"&lt;&gt;"&amp;"")-
        B46)/COUNTIF(tb_list[Title],"&lt;&gt;"&amp;"")</f>
        <v>5.911505465615055</v>
      </c>
    </row>
    <row r="47" spans="1:6" x14ac:dyDescent="0.3">
      <c r="A47" t="s">
        <v>115</v>
      </c>
      <c r="B47">
        <f>COUNTIF(tb_anime_genres[Genres],A47)</f>
        <v>6</v>
      </c>
      <c r="C47" s="39">
        <f>B47/COUNTIF(tb_list[Title],"&lt;&gt;"&amp;"")</f>
        <v>9.0909090909090905E-3</v>
      </c>
      <c r="D47" s="26">
        <f>AVERAGEIFS(tb_anime_genres[Score],tb_anime_genres[Genres],A47)</f>
        <v>6.166666666666667</v>
      </c>
      <c r="E47" s="48">
        <f>SUMIFS(tb_anime_genres[Show Duration (hours)],tb_anime_genres[Genres],A47)</f>
        <v>40.591388888888886</v>
      </c>
      <c r="F47" s="26">
        <f>D47*(B47/COUNTIF(tb_list[Title], "&lt;&gt;"&amp;""))+
        AVERAGEIF(tb_list[Score],"&lt;&gt;"&amp;0,tb_list[Score])*(COUNTIF(tb_list[Title],"&lt;&gt;"&amp;"")-
        B47)/COUNTIF(tb_list[Title],"&lt;&gt;"&amp;"")</f>
        <v>5.9034800055347993</v>
      </c>
    </row>
    <row r="48" spans="1:6" x14ac:dyDescent="0.3">
      <c r="A48" t="s">
        <v>118</v>
      </c>
      <c r="B48">
        <f>COUNTIF(tb_anime_genres[Genres],A48)</f>
        <v>28</v>
      </c>
      <c r="C48" s="39">
        <f>B48/COUNTIF(tb_list[Title],"&lt;&gt;"&amp;"")</f>
        <v>4.2424242424242427E-2</v>
      </c>
      <c r="D48" s="26">
        <f>AVERAGEIFS(tb_anime_genres[Score],tb_anime_genres[Genres],A48)</f>
        <v>5.9642857142857144</v>
      </c>
      <c r="E48" s="48">
        <f>SUMIFS(tb_anime_genres[Show Duration (hours)],tb_anime_genres[Genres],A48)</f>
        <v>114.51944444444445</v>
      </c>
      <c r="F48" s="26">
        <f>D48*(B48/COUNTIF(tb_list[Title], "&lt;&gt;"&amp;""))+
        AVERAGEIF(tb_list[Score],"&lt;&gt;"&amp;0,tb_list[Score])*(COUNTIF(tb_list[Title],"&lt;&gt;"&amp;"")-
        B48)/COUNTIF(tb_list[Title],"&lt;&gt;"&amp;"")</f>
        <v>5.9037475208708088</v>
      </c>
    </row>
    <row r="49" spans="1:6" x14ac:dyDescent="0.3">
      <c r="A49" t="s">
        <v>124</v>
      </c>
      <c r="B49">
        <f>COUNTIF(tb_anime_genres[Genres],A49)</f>
        <v>1</v>
      </c>
      <c r="C49" s="39">
        <f>B49/COUNTIF(tb_list[Title],"&lt;&gt;"&amp;"")</f>
        <v>1.5151515151515152E-3</v>
      </c>
      <c r="D49" s="26">
        <f>AVERAGEIFS(tb_anime_genres[Score],tb_anime_genres[Genres],A49)</f>
        <v>7</v>
      </c>
      <c r="E49" s="48">
        <f>SUMIFS(tb_anime_genres[Show Duration (hours)],tb_anime_genres[Genres],A49)</f>
        <v>4.7666666666666666</v>
      </c>
      <c r="F49" s="26">
        <f>D49*(B49/COUNTIF(tb_list[Title], "&lt;&gt;"&amp;""))+
        AVERAGEIF(tb_list[Score],"&lt;&gt;"&amp;0,tb_list[Score])*(COUNTIF(tb_list[Title],"&lt;&gt;"&amp;"")-
        B49)/COUNTIF(tb_list[Title],"&lt;&gt;"&amp;"")</f>
        <v>5.9027305013606384</v>
      </c>
    </row>
    <row r="50" spans="1:6" x14ac:dyDescent="0.3">
      <c r="A50" t="s">
        <v>125</v>
      </c>
      <c r="B50">
        <f>COUNTIF(tb_anime_genres[Genres],A50)</f>
        <v>3</v>
      </c>
      <c r="C50" s="39">
        <f>B50/COUNTIF(tb_list[Title],"&lt;&gt;"&amp;"")</f>
        <v>4.5454545454545452E-3</v>
      </c>
      <c r="D50" s="26">
        <f>AVERAGEIFS(tb_anime_genres[Score],tb_anime_genres[Genres],A50)</f>
        <v>7</v>
      </c>
      <c r="E50" s="48">
        <f>SUMIFS(tb_anime_genres[Show Duration (hours)],tb_anime_genres[Genres],A50)</f>
        <v>10.456666666666667</v>
      </c>
      <c r="F50" s="26">
        <f>D50*(B50/COUNTIF(tb_list[Title], "&lt;&gt;"&amp;""))+
        AVERAGEIF(tb_list[Score],"&lt;&gt;"&amp;0,tb_list[Score])*(COUNTIF(tb_list[Title],"&lt;&gt;"&amp;"")-
        B50)/COUNTIF(tb_list[Title],"&lt;&gt;"&amp;"")</f>
        <v>5.9060606060606062</v>
      </c>
    </row>
    <row r="51" spans="1:6" x14ac:dyDescent="0.3">
      <c r="A51" t="s">
        <v>130</v>
      </c>
      <c r="B51">
        <f>COUNTIF(tb_anime_genres[Genres],A51)</f>
        <v>22</v>
      </c>
      <c r="C51" s="39">
        <f>B51/COUNTIF(tb_list[Title],"&lt;&gt;"&amp;"")</f>
        <v>3.3333333333333333E-2</v>
      </c>
      <c r="D51" s="26">
        <f>AVERAGEIFS(tb_anime_genres[Score],tb_anime_genres[Genres],A51)</f>
        <v>7</v>
      </c>
      <c r="E51" s="48">
        <f>SUMIFS(tb_anime_genres[Show Duration (hours)],tb_anime_genres[Genres],A51)</f>
        <v>301.63277777777773</v>
      </c>
      <c r="F51" s="26">
        <f>D51*(B51/COUNTIF(tb_list[Title], "&lt;&gt;"&amp;""))+
        AVERAGEIF(tb_list[Score],"&lt;&gt;"&amp;0,tb_list[Score])*(COUNTIF(tb_list[Title],"&lt;&gt;"&amp;"")-
        B51)/COUNTIF(tb_list[Title],"&lt;&gt;"&amp;"")</f>
        <v>5.9376966007102991</v>
      </c>
    </row>
    <row r="52" spans="1:6" x14ac:dyDescent="0.3">
      <c r="A52" t="s">
        <v>132</v>
      </c>
      <c r="B52" s="37">
        <f>COUNTIF(tb_anime_genres[Genres],A52)</f>
        <v>4</v>
      </c>
      <c r="C52" s="38">
        <f>B52/COUNTIF(tb_list[Title],"&lt;&gt;"&amp;"")</f>
        <v>6.0606060606060606E-3</v>
      </c>
      <c r="D52" s="26">
        <f>AVERAGEIFS(tb_anime_genres[Score],tb_anime_genres[Genres],A52)</f>
        <v>6.25</v>
      </c>
      <c r="E52" s="48">
        <f>SUMIFS(tb_anime_genres[Show Duration (hours)],tb_anime_genres[Genres],A52)</f>
        <v>29.733333333333331</v>
      </c>
      <c r="F52" s="26">
        <f>D52*(B52/COUNTIF(tb_list[Title], "&lt;&gt;"&amp;""))+
        AVERAGEIF(tb_list[Score],"&lt;&gt;"&amp;0,tb_list[Score])*(COUNTIF(tb_list[Title],"&lt;&gt;"&amp;"")-
        B52)/COUNTIF(tb_list[Title],"&lt;&gt;"&amp;"")</f>
        <v>5.9031802038651353</v>
      </c>
    </row>
    <row r="53" spans="1:6" x14ac:dyDescent="0.3">
      <c r="A53" t="s">
        <v>145</v>
      </c>
      <c r="B53">
        <f>COUNTIF(tb_anime_genres[Genres],A53)</f>
        <v>5</v>
      </c>
      <c r="C53" s="39">
        <f>B53/COUNTIF(tb_list[Title],"&lt;&gt;"&amp;"")</f>
        <v>7.575757575757576E-3</v>
      </c>
      <c r="D53" s="26">
        <f>AVERAGEIFS(tb_anime_genres[Score],tb_anime_genres[Genres],A53)</f>
        <v>5.4</v>
      </c>
      <c r="E53" s="48">
        <f>SUMIFS(tb_anime_genres[Show Duration (hours)],tb_anime_genres[Genres],A53)</f>
        <v>48.329166666666666</v>
      </c>
      <c r="F53" s="26">
        <f>D53*(B53/COUNTIF(tb_list[Title], "&lt;&gt;"&amp;""))+
        AVERAGEIF(tb_list[Score],"&lt;&gt;"&amp;0,tb_list[Score])*(COUNTIF(tb_list[Title],"&lt;&gt;"&amp;"")-
        B53)/COUNTIF(tb_list[Title],"&lt;&gt;"&amp;"")</f>
        <v>5.8972694986393615</v>
      </c>
    </row>
    <row r="54" spans="1:6" x14ac:dyDescent="0.3">
      <c r="A54" t="s">
        <v>159</v>
      </c>
      <c r="B54">
        <f>COUNTIF(tb_anime_genres[Genres],A54)</f>
        <v>7</v>
      </c>
      <c r="C54" s="39">
        <f>B54/COUNTIF(tb_list[Title],"&lt;&gt;"&amp;"")</f>
        <v>1.0606060606060607E-2</v>
      </c>
      <c r="D54" s="26">
        <f>AVERAGEIFS(tb_anime_genres[Score],tb_anime_genres[Genres],A54)</f>
        <v>5.8571428571428568</v>
      </c>
      <c r="E54" s="48">
        <f>SUMIFS(tb_anime_genres[Show Duration (hours)],tb_anime_genres[Genres],A54)</f>
        <v>31.106111111111112</v>
      </c>
      <c r="F54" s="26">
        <f>D54*(B54/COUNTIF(tb_list[Title], "&lt;&gt;"&amp;""))+
        AVERAGEIF(tb_list[Score],"&lt;&gt;"&amp;0,tb_list[Score])*(COUNTIF(tb_list[Title],"&lt;&gt;"&amp;"")-
        B54)/COUNTIF(tb_list[Title],"&lt;&gt;"&amp;"")</f>
        <v>5.9005996033393302</v>
      </c>
    </row>
    <row r="55" spans="1:6" x14ac:dyDescent="0.3">
      <c r="A55" t="s">
        <v>173</v>
      </c>
      <c r="B55">
        <f>COUNTIF(tb_anime_genres[Genres],A55)</f>
        <v>3</v>
      </c>
      <c r="C55" s="39">
        <f>B55/COUNTIF(tb_list[Title],"&lt;&gt;"&amp;"")</f>
        <v>4.5454545454545452E-3</v>
      </c>
      <c r="D55" s="26">
        <f>AVERAGEIFS(tb_anime_genres[Score],tb_anime_genres[Genres],A55)</f>
        <v>4.666666666666667</v>
      </c>
      <c r="E55" s="48">
        <f>SUMIFS(tb_anime_genres[Show Duration (hours)],tb_anime_genres[Genres],A55)</f>
        <v>56.966111111111118</v>
      </c>
      <c r="F55" s="26">
        <f>D55*(B55/COUNTIF(tb_list[Title], "&lt;&gt;"&amp;""))+
        AVERAGEIF(tb_list[Score],"&lt;&gt;"&amp;0,tb_list[Score])*(COUNTIF(tb_list[Title],"&lt;&gt;"&amp;"")-
        B55)/COUNTIF(tb_list[Title],"&lt;&gt;"&amp;"")</f>
        <v>5.8954545454545455</v>
      </c>
    </row>
    <row r="56" spans="1:6" x14ac:dyDescent="0.3">
      <c r="A56" t="s">
        <v>175</v>
      </c>
      <c r="B56">
        <f>COUNTIF(tb_anime_genres[Genres],A56)</f>
        <v>2</v>
      </c>
      <c r="C56" s="39">
        <f>B56/COUNTIF(tb_list[Title],"&lt;&gt;"&amp;"")</f>
        <v>3.0303030303030303E-3</v>
      </c>
      <c r="D56" s="26">
        <f>AVERAGEIFS(tb_anime_genres[Score],tb_anime_genres[Genres],A56)</f>
        <v>5</v>
      </c>
      <c r="E56" s="48">
        <f>SUMIFS(tb_anime_genres[Show Duration (hours)],tb_anime_genres[Genres],A56)</f>
        <v>9.5</v>
      </c>
      <c r="F56" s="26">
        <f>D56*(B56/COUNTIF(tb_list[Title], "&lt;&gt;"&amp;""))+
        AVERAGEIF(tb_list[Score],"&lt;&gt;"&amp;0,tb_list[Score])*(COUNTIF(tb_list[Title],"&lt;&gt;"&amp;"")-
        B56)/COUNTIF(tb_list[Title],"&lt;&gt;"&amp;"")</f>
        <v>5.8983349476500164</v>
      </c>
    </row>
    <row r="57" spans="1:6" x14ac:dyDescent="0.3">
      <c r="A57" t="s">
        <v>180</v>
      </c>
      <c r="B57">
        <f>COUNTIF(tb_anime_genres[Genres],A57)</f>
        <v>7</v>
      </c>
      <c r="C57" s="39">
        <f>B57/COUNTIF(tb_list[Title],"&lt;&gt;"&amp;"")</f>
        <v>1.0606060606060607E-2</v>
      </c>
      <c r="D57" s="26">
        <f>AVERAGEIFS(tb_anime_genres[Score],tb_anime_genres[Genres],A57)</f>
        <v>6.5714285714285712</v>
      </c>
      <c r="E57" s="48">
        <f>SUMIFS(tb_anime_genres[Show Duration (hours)],tb_anime_genres[Genres],A57)</f>
        <v>45.456944444444453</v>
      </c>
      <c r="F57" s="26">
        <f>D57*(B57/COUNTIF(tb_list[Title], "&lt;&gt;"&amp;""))+
        AVERAGEIF(tb_list[Score],"&lt;&gt;"&amp;0,tb_list[Score])*(COUNTIF(tb_list[Title],"&lt;&gt;"&amp;"")-
        B57)/COUNTIF(tb_list[Title],"&lt;&gt;"&amp;"")</f>
        <v>5.9081753609150871</v>
      </c>
    </row>
    <row r="58" spans="1:6" x14ac:dyDescent="0.3">
      <c r="A58" t="s">
        <v>190</v>
      </c>
      <c r="B58">
        <f>COUNTIF(tb_anime_genres[Genres],A58)</f>
        <v>5</v>
      </c>
      <c r="C58" s="39">
        <f>B58/COUNTIF(tb_list[Title],"&lt;&gt;"&amp;"")</f>
        <v>7.575757575757576E-3</v>
      </c>
      <c r="D58" s="26">
        <f>AVERAGEIFS(tb_anime_genres[Score],tb_anime_genres[Genres],A58)</f>
        <v>6.2</v>
      </c>
      <c r="E58" s="48">
        <f>SUMIFS(tb_anime_genres[Show Duration (hours)],tb_anime_genres[Genres],A58)</f>
        <v>26.426666666666669</v>
      </c>
      <c r="F58" s="26">
        <f>D58*(B58/COUNTIF(tb_list[Title], "&lt;&gt;"&amp;""))+
        AVERAGEIF(tb_list[Score],"&lt;&gt;"&amp;0,tb_list[Score])*(COUNTIF(tb_list[Title],"&lt;&gt;"&amp;"")-
        B58)/COUNTIF(tb_list[Title],"&lt;&gt;"&amp;"")</f>
        <v>5.9033301046999673</v>
      </c>
    </row>
    <row r="59" spans="1:6" x14ac:dyDescent="0.3">
      <c r="A59" t="s">
        <v>192</v>
      </c>
      <c r="B59">
        <f>COUNTIF(tb_anime_genres[Genres],A59)</f>
        <v>7</v>
      </c>
      <c r="C59" s="39">
        <f>B59/COUNTIF(tb_list[Title],"&lt;&gt;"&amp;"")</f>
        <v>1.0606060606060607E-2</v>
      </c>
      <c r="D59" s="26">
        <f>AVERAGEIFS(tb_anime_genres[Score],tb_anime_genres[Genres],A59)</f>
        <v>6.2857142857142856</v>
      </c>
      <c r="E59" s="48">
        <f>SUMIFS(tb_anime_genres[Show Duration (hours)],tb_anime_genres[Genres],A59)</f>
        <v>35.878888888888888</v>
      </c>
      <c r="F59" s="26">
        <f>D59*(B59/COUNTIF(tb_list[Title], "&lt;&gt;"&amp;""))+
        AVERAGEIF(tb_list[Score],"&lt;&gt;"&amp;0,tb_list[Score])*(COUNTIF(tb_list[Title],"&lt;&gt;"&amp;"")-
        B59)/COUNTIF(tb_list[Title],"&lt;&gt;"&amp;"")</f>
        <v>5.9051450578847842</v>
      </c>
    </row>
    <row r="60" spans="1:6" x14ac:dyDescent="0.3">
      <c r="A60" t="s">
        <v>194</v>
      </c>
      <c r="B60">
        <f>COUNTIF(tb_anime_genres[Genres],A60)</f>
        <v>5</v>
      </c>
      <c r="C60" s="39">
        <f>B60/COUNTIF(tb_list[Title],"&lt;&gt;"&amp;"")</f>
        <v>7.575757575757576E-3</v>
      </c>
      <c r="D60" s="26">
        <f>AVERAGEIFS(tb_anime_genres[Score],tb_anime_genres[Genres],A60)</f>
        <v>6.4</v>
      </c>
      <c r="E60" s="48">
        <f>SUMIFS(tb_anime_genres[Show Duration (hours)],tb_anime_genres[Genres],A60)</f>
        <v>10.442777777777778</v>
      </c>
      <c r="F60" s="26">
        <f>D60*(B60/COUNTIF(tb_list[Title], "&lt;&gt;"&amp;""))+
        AVERAGEIF(tb_list[Score],"&lt;&gt;"&amp;0,tb_list[Score])*(COUNTIF(tb_list[Title],"&lt;&gt;"&amp;"")-
        B60)/COUNTIF(tb_list[Title],"&lt;&gt;"&amp;"")</f>
        <v>5.9048452562151192</v>
      </c>
    </row>
    <row r="61" spans="1:6" x14ac:dyDescent="0.3">
      <c r="A61" t="s">
        <v>196</v>
      </c>
      <c r="B61">
        <f>COUNTIF(tb_anime_genres[Genres],A61)</f>
        <v>5</v>
      </c>
      <c r="C61" s="39">
        <f>B61/COUNTIF(tb_list[Title],"&lt;&gt;"&amp;"")</f>
        <v>7.575757575757576E-3</v>
      </c>
      <c r="D61" s="26">
        <f>AVERAGEIFS(tb_anime_genres[Score],tb_anime_genres[Genres],A61)</f>
        <v>4.8</v>
      </c>
      <c r="E61" s="48">
        <f>SUMIFS(tb_anime_genres[Show Duration (hours)],tb_anime_genres[Genres],A61)</f>
        <v>10.155555555555555</v>
      </c>
      <c r="F61" s="26">
        <f>D61*(B61/COUNTIF(tb_list[Title], "&lt;&gt;"&amp;""))+
        AVERAGEIF(tb_list[Score],"&lt;&gt;"&amp;0,tb_list[Score])*(COUNTIF(tb_list[Title],"&lt;&gt;"&amp;"")-
        B61)/COUNTIF(tb_list[Title],"&lt;&gt;"&amp;"")</f>
        <v>5.8927240440939066</v>
      </c>
    </row>
    <row r="62" spans="1:6" x14ac:dyDescent="0.3">
      <c r="A62" t="s">
        <v>198</v>
      </c>
      <c r="B62">
        <f>COUNTIF(tb_anime_genres[Genres],A62)</f>
        <v>13</v>
      </c>
      <c r="C62" s="39">
        <f>B62/COUNTIF(tb_list[Title],"&lt;&gt;"&amp;"")</f>
        <v>1.9696969696969695E-2</v>
      </c>
      <c r="D62" s="26">
        <f>AVERAGEIFS(tb_anime_genres[Score],tb_anime_genres[Genres],A62)</f>
        <v>6</v>
      </c>
      <c r="E62" s="48">
        <f>SUMIFS(tb_anime_genres[Show Duration (hours)],tb_anime_genres[Genres],A62)</f>
        <v>509.14166666666659</v>
      </c>
      <c r="F62" s="26">
        <f>D62*(B62/COUNTIF(tb_list[Title], "&lt;&gt;"&amp;""))+
        AVERAGEIF(tb_list[Score],"&lt;&gt;"&amp;0,tb_list[Score])*(COUNTIF(tb_list[Title],"&lt;&gt;"&amp;"")-
        B62)/COUNTIF(tb_list[Title],"&lt;&gt;"&amp;"")</f>
        <v>5.9030141598634751</v>
      </c>
    </row>
    <row r="63" spans="1:6" x14ac:dyDescent="0.3">
      <c r="A63" t="s">
        <v>201</v>
      </c>
      <c r="B63">
        <f>COUNTIF(tb_anime_genres[Genres],A63)</f>
        <v>10</v>
      </c>
      <c r="C63" s="39">
        <f>B63/COUNTIF(tb_list[Title],"&lt;&gt;"&amp;"")</f>
        <v>1.5151515151515152E-2</v>
      </c>
      <c r="D63" s="26">
        <f>AVERAGEIFS(tb_anime_genres[Score],tb_anime_genres[Genres],A63)</f>
        <v>6.5</v>
      </c>
      <c r="E63" s="48">
        <f>SUMIFS(tb_anime_genres[Show Duration (hours)],tb_anime_genres[Genres],A63)</f>
        <v>43.966944444444444</v>
      </c>
      <c r="F63" s="26">
        <f>D63*(B63/COUNTIF(tb_list[Title], "&lt;&gt;"&amp;""))+
        AVERAGEIF(tb_list[Score],"&lt;&gt;"&amp;0,tb_list[Score])*(COUNTIF(tb_list[Title],"&lt;&gt;"&amp;"")-
        B63)/COUNTIF(tb_list[Title],"&lt;&gt;"&amp;"")</f>
        <v>5.9101402149347351</v>
      </c>
    </row>
    <row r="64" spans="1:6" x14ac:dyDescent="0.3">
      <c r="A64" t="s">
        <v>205</v>
      </c>
      <c r="B64">
        <f>COUNTIF(tb_anime_genres[Genres],A64)</f>
        <v>3</v>
      </c>
      <c r="C64" s="39">
        <f>B64/COUNTIF(tb_list[Title],"&lt;&gt;"&amp;"")</f>
        <v>4.5454545454545452E-3</v>
      </c>
      <c r="D64" s="26">
        <f>AVERAGEIFS(tb_anime_genres[Score],tb_anime_genres[Genres],A64)</f>
        <v>7.666666666666667</v>
      </c>
      <c r="E64" s="48">
        <f>SUMIFS(tb_anime_genres[Show Duration (hours)],tb_anime_genres[Genres],A64)</f>
        <v>11.349166666666665</v>
      </c>
      <c r="F64" s="26">
        <f>D64*(B64/COUNTIF(tb_list[Title], "&lt;&gt;"&amp;""))+
        AVERAGEIF(tb_list[Score],"&lt;&gt;"&amp;0,tb_list[Score])*(COUNTIF(tb_list[Title],"&lt;&gt;"&amp;"")-
        B64)/COUNTIF(tb_list[Title],"&lt;&gt;"&amp;"")</f>
        <v>5.9090909090909092</v>
      </c>
    </row>
    <row r="65" spans="1:7" x14ac:dyDescent="0.3">
      <c r="A65" t="s">
        <v>207</v>
      </c>
      <c r="B65" s="37">
        <f>COUNTIF(tb_anime_genres[Genres],A65)</f>
        <v>2</v>
      </c>
      <c r="C65" s="38">
        <f>B65/COUNTIF(tb_list[Title],"&lt;&gt;"&amp;"")</f>
        <v>3.0303030303030303E-3</v>
      </c>
      <c r="D65" s="26">
        <f>AVERAGEIFS(tb_anime_genres[Score],tb_anime_genres[Genres],A65)</f>
        <v>7.5</v>
      </c>
      <c r="E65" s="48">
        <f>SUMIFS(tb_anime_genres[Show Duration (hours)],tb_anime_genres[Genres],A65)</f>
        <v>9.8666666666666671</v>
      </c>
      <c r="F65" s="26">
        <f>D65*(B65/COUNTIF(tb_list[Title], "&lt;&gt;"&amp;""))+
        AVERAGEIF(tb_list[Score],"&lt;&gt;"&amp;0,tb_list[Score])*(COUNTIF(tb_list[Title],"&lt;&gt;"&amp;"")-
        B65)/COUNTIF(tb_list[Title],"&lt;&gt;"&amp;"")</f>
        <v>5.9059107052257733</v>
      </c>
    </row>
    <row r="66" spans="1:7" x14ac:dyDescent="0.3">
      <c r="A66" t="s">
        <v>217</v>
      </c>
      <c r="B66">
        <f>COUNTIF(tb_anime_genres[Genres],A66)</f>
        <v>2</v>
      </c>
      <c r="C66" s="39">
        <f>B66/COUNTIF(tb_list[Title],"&lt;&gt;"&amp;"")</f>
        <v>3.0303030303030303E-3</v>
      </c>
      <c r="D66" s="26">
        <f>AVERAGEIFS(tb_anime_genres[Score],tb_anime_genres[Genres],A66)</f>
        <v>4.5</v>
      </c>
      <c r="E66" s="48">
        <f>SUMIFS(tb_anime_genres[Show Duration (hours)],tb_anime_genres[Genres],A66)</f>
        <v>9.5333333333333332</v>
      </c>
      <c r="F66" s="26">
        <f>D66*(B66/COUNTIF(tb_list[Title], "&lt;&gt;"&amp;""))+
        AVERAGEIF(tb_list[Score],"&lt;&gt;"&amp;0,tb_list[Score])*(COUNTIF(tb_list[Title],"&lt;&gt;"&amp;"")-
        B66)/COUNTIF(tb_list[Title],"&lt;&gt;"&amp;"")</f>
        <v>5.8968197961348645</v>
      </c>
    </row>
    <row r="67" spans="1:7" x14ac:dyDescent="0.3">
      <c r="A67" t="s">
        <v>232</v>
      </c>
      <c r="B67">
        <f>COUNTIF(tb_anime_genres[Genres],A67)</f>
        <v>9</v>
      </c>
      <c r="C67" s="39">
        <f>B67/COUNTIF(tb_list[Title],"&lt;&gt;"&amp;"")</f>
        <v>1.3636363636363636E-2</v>
      </c>
      <c r="D67" s="26">
        <f>AVERAGEIFS(tb_anime_genres[Score],tb_anime_genres[Genres],A67)</f>
        <v>7.8888888888888893</v>
      </c>
      <c r="E67" s="48">
        <f>SUMIFS(tb_anime_genres[Show Duration (hours)],tb_anime_genres[Genres],A67)</f>
        <v>28.106944444444444</v>
      </c>
      <c r="F67" s="26">
        <f>D67*(B67/COUNTIF(tb_list[Title], "&lt;&gt;"&amp;""))+
        AVERAGEIF(tb_list[Score],"&lt;&gt;"&amp;0,tb_list[Score])*(COUNTIF(tb_list[Title],"&lt;&gt;"&amp;"")-
        B67)/COUNTIF(tb_list[Title],"&lt;&gt;"&amp;"")</f>
        <v>5.9281721322817216</v>
      </c>
    </row>
    <row r="68" spans="1:7" x14ac:dyDescent="0.3">
      <c r="A68" t="s">
        <v>245</v>
      </c>
      <c r="B68">
        <f>COUNTIF(tb_anime_genres[Genres],A68)</f>
        <v>4</v>
      </c>
      <c r="C68" s="39">
        <f>B68/COUNTIF(tb_list[Title],"&lt;&gt;"&amp;"")</f>
        <v>6.0606060606060606E-3</v>
      </c>
      <c r="D68" s="26">
        <f>AVERAGEIFS(tb_anime_genres[Score],tb_anime_genres[Genres],A68)</f>
        <v>5.5</v>
      </c>
      <c r="E68" s="48">
        <f>SUMIFS(tb_anime_genres[Show Duration (hours)],tb_anime_genres[Genres],A68)</f>
        <v>25.292777777777772</v>
      </c>
      <c r="F68" s="26">
        <f>D68*(B68/COUNTIF(tb_list[Title], "&lt;&gt;"&amp;""))+
        AVERAGEIF(tb_list[Score],"&lt;&gt;"&amp;0,tb_list[Score])*(COUNTIF(tb_list[Title],"&lt;&gt;"&amp;"")-
        B68)/COUNTIF(tb_list[Title],"&lt;&gt;"&amp;"")</f>
        <v>5.8986347493196805</v>
      </c>
    </row>
    <row r="69" spans="1:7" x14ac:dyDescent="0.3">
      <c r="A69" t="s">
        <v>247</v>
      </c>
      <c r="B69">
        <f>COUNTIF(tb_anime_genres[Genres],A69)</f>
        <v>2</v>
      </c>
      <c r="C69" s="39">
        <f>B69/COUNTIF(tb_list[Title],"&lt;&gt;"&amp;"")</f>
        <v>3.0303030303030303E-3</v>
      </c>
      <c r="D69" s="26">
        <f>AVERAGEIFS(tb_anime_genres[Score],tb_anime_genres[Genres],A69)</f>
        <v>7</v>
      </c>
      <c r="E69" s="48">
        <f>SUMIFS(tb_anime_genres[Show Duration (hours)],tb_anime_genres[Genres],A69)</f>
        <v>19.733333333333334</v>
      </c>
      <c r="F69" s="26">
        <f>D69*(B69/COUNTIF(tb_list[Title], "&lt;&gt;"&amp;""))+
        AVERAGEIF(tb_list[Score],"&lt;&gt;"&amp;0,tb_list[Score])*(COUNTIF(tb_list[Title],"&lt;&gt;"&amp;"")-
        B69)/COUNTIF(tb_list[Title],"&lt;&gt;"&amp;"")</f>
        <v>5.9043955537106223</v>
      </c>
    </row>
    <row r="70" spans="1:7" x14ac:dyDescent="0.3">
      <c r="A70" t="s">
        <v>273</v>
      </c>
      <c r="B70">
        <f>COUNTIF(tb_anime_genres[Genres],A70)</f>
        <v>4</v>
      </c>
      <c r="C70" s="39">
        <f>B70/COUNTIF(tb_list[Title],"&lt;&gt;"&amp;"")</f>
        <v>6.0606060606060606E-3</v>
      </c>
      <c r="D70" s="26">
        <f>AVERAGEIFS(tb_anime_genres[Score],tb_anime_genres[Genres],A70)</f>
        <v>6</v>
      </c>
      <c r="E70" s="48">
        <f>SUMIFS(tb_anime_genres[Show Duration (hours)],tb_anime_genres[Genres],A70)</f>
        <v>24.12638888888889</v>
      </c>
      <c r="F70" s="26">
        <f>D70*(B70/COUNTIF(tb_list[Title], "&lt;&gt;"&amp;""))+
        AVERAGEIF(tb_list[Score],"&lt;&gt;"&amp;0,tb_list[Score])*(COUNTIF(tb_list[Title],"&lt;&gt;"&amp;"")-
        B70)/COUNTIF(tb_list[Title],"&lt;&gt;"&amp;"")</f>
        <v>5.9016650523499834</v>
      </c>
    </row>
    <row r="71" spans="1:7" x14ac:dyDescent="0.3">
      <c r="A71" t="s">
        <v>283</v>
      </c>
      <c r="B71">
        <f>COUNTIF(tb_anime_genres[Genres],A71)</f>
        <v>3</v>
      </c>
      <c r="C71" s="39">
        <f>B71/COUNTIF(tb_list[Title],"&lt;&gt;"&amp;"")</f>
        <v>4.5454545454545452E-3</v>
      </c>
      <c r="D71" s="26">
        <f>AVERAGEIFS(tb_anime_genres[Score],tb_anime_genres[Genres],A71)</f>
        <v>5.333333333333333</v>
      </c>
      <c r="E71" s="48">
        <f>SUMIFS(tb_anime_genres[Show Duration (hours)],tb_anime_genres[Genres],A71)</f>
        <v>9.9499999999999993</v>
      </c>
      <c r="F71" s="26">
        <f>D71*(B71/COUNTIF(tb_list[Title], "&lt;&gt;"&amp;""))+
        AVERAGEIF(tb_list[Score],"&lt;&gt;"&amp;0,tb_list[Score])*(COUNTIF(tb_list[Title],"&lt;&gt;"&amp;"")-
        B71)/COUNTIF(tb_list[Title],"&lt;&gt;"&amp;"")</f>
        <v>5.8984848484848484</v>
      </c>
    </row>
    <row r="72" spans="1:7" x14ac:dyDescent="0.3">
      <c r="A72" t="s">
        <v>295</v>
      </c>
      <c r="B72">
        <f>COUNTIF(tb_anime_genres[Genres],A72)</f>
        <v>1</v>
      </c>
      <c r="C72" s="39">
        <f>B72/COUNTIF(tb_list[Title],"&lt;&gt;"&amp;"")</f>
        <v>1.5151515151515152E-3</v>
      </c>
      <c r="D72" s="26">
        <f>AVERAGEIFS(tb_anime_genres[Score],tb_anime_genres[Genres],A72)</f>
        <v>7</v>
      </c>
      <c r="E72" s="48">
        <f>SUMIFS(tb_anime_genres[Show Duration (hours)],tb_anime_genres[Genres],A72)</f>
        <v>4.7666666666666666</v>
      </c>
      <c r="F72" s="26">
        <f>D72*(B72/COUNTIF(tb_list[Title], "&lt;&gt;"&amp;""))+
        AVERAGEIF(tb_list[Score],"&lt;&gt;"&amp;0,tb_list[Score])*(COUNTIF(tb_list[Title],"&lt;&gt;"&amp;"")-
        B72)/COUNTIF(tb_list[Title],"&lt;&gt;"&amp;"")</f>
        <v>5.9027305013606384</v>
      </c>
    </row>
    <row r="73" spans="1:7" x14ac:dyDescent="0.3">
      <c r="A73" t="s">
        <v>324</v>
      </c>
      <c r="B73">
        <f>COUNTIF(tb_anime_genres[Genres],A73)</f>
        <v>1</v>
      </c>
      <c r="C73" s="39">
        <f>B73/COUNTIF(tb_list[Title],"&lt;&gt;"&amp;"")</f>
        <v>1.5151515151515152E-3</v>
      </c>
      <c r="D73" s="26">
        <f>AVERAGEIFS(tb_anime_genres[Score],tb_anime_genres[Genres],A73)</f>
        <v>7</v>
      </c>
      <c r="E73" s="48">
        <f>SUMIFS(tb_anime_genres[Show Duration (hours)],tb_anime_genres[Genres],A73)</f>
        <v>4.8000000000000007</v>
      </c>
      <c r="F73" s="26">
        <f>D73*(B73/COUNTIF(tb_list[Title], "&lt;&gt;"&amp;""))+
        AVERAGEIF(tb_list[Score],"&lt;&gt;"&amp;0,tb_list[Score])*(COUNTIF(tb_list[Title],"&lt;&gt;"&amp;"")-
        B73)/COUNTIF(tb_list[Title],"&lt;&gt;"&amp;"")</f>
        <v>5.9027305013606384</v>
      </c>
    </row>
    <row r="74" spans="1:7" x14ac:dyDescent="0.3">
      <c r="A74" t="s">
        <v>343</v>
      </c>
      <c r="B74">
        <f>COUNTIF(tb_anime_genres[Genres],A74)</f>
        <v>1</v>
      </c>
      <c r="C74" s="39">
        <f>B74/COUNTIF(tb_list[Title],"&lt;&gt;"&amp;"")</f>
        <v>1.5151515151515152E-3</v>
      </c>
      <c r="D74" s="26">
        <f>AVERAGEIFS(tb_anime_genres[Score],tb_anime_genres[Genres],A74)</f>
        <v>7</v>
      </c>
      <c r="E74" s="48">
        <f>SUMIFS(tb_anime_genres[Show Duration (hours)],tb_anime_genres[Genres],A74)</f>
        <v>8.3333333333333339E-4</v>
      </c>
      <c r="F74" s="26">
        <f>D74*(B74/COUNTIF(tb_list[Title], "&lt;&gt;"&amp;""))+
        AVERAGEIF(tb_list[Score],"&lt;&gt;"&amp;0,tb_list[Score])*(COUNTIF(tb_list[Title],"&lt;&gt;"&amp;"")-
        B74)/COUNTIF(tb_list[Title],"&lt;&gt;"&amp;"")</f>
        <v>5.9027305013606384</v>
      </c>
    </row>
    <row r="75" spans="1:7" x14ac:dyDescent="0.3">
      <c r="A75" t="s">
        <v>376</v>
      </c>
      <c r="B75">
        <f>COUNTIF(tb_anime_genres[Genres],A75)</f>
        <v>1</v>
      </c>
      <c r="C75" s="39">
        <f>B75/COUNTIF(tb_list[Title],"&lt;&gt;"&amp;"")</f>
        <v>1.5151515151515152E-3</v>
      </c>
      <c r="D75" s="26">
        <f>AVERAGEIFS(tb_anime_genres[Score],tb_anime_genres[Genres],A75)</f>
        <v>5</v>
      </c>
      <c r="E75" s="48">
        <f>SUMIFS(tb_anime_genres[Show Duration (hours)],tb_anime_genres[Genres],A75)</f>
        <v>4.7333333333333334</v>
      </c>
      <c r="F75" s="26">
        <f>D75*(B75/COUNTIF(tb_list[Title], "&lt;&gt;"&amp;""))+
        AVERAGEIF(tb_list[Score],"&lt;&gt;"&amp;0,tb_list[Score])*(COUNTIF(tb_list[Title],"&lt;&gt;"&amp;"")-
        B75)/COUNTIF(tb_list[Title],"&lt;&gt;"&amp;"")</f>
        <v>5.8997001983303354</v>
      </c>
    </row>
    <row r="76" spans="1:7" x14ac:dyDescent="0.3">
      <c r="A76" t="s">
        <v>417</v>
      </c>
      <c r="B76">
        <f>COUNTIF(tb_anime_genres[Genres],A76)</f>
        <v>1</v>
      </c>
      <c r="C76" s="39">
        <f>B76/COUNTIF(tb_list[Title],"&lt;&gt;"&amp;"")</f>
        <v>1.5151515151515152E-3</v>
      </c>
      <c r="D76" s="26">
        <f>AVERAGEIFS(tb_anime_genres[Score],tb_anime_genres[Genres],A76)</f>
        <v>6</v>
      </c>
      <c r="E76" s="48">
        <f>SUMIFS(tb_anime_genres[Show Duration (hours)],tb_anime_genres[Genres],A76)</f>
        <v>4.7333333333333334</v>
      </c>
      <c r="F76" s="26">
        <f>D76*(B76/COUNTIF(tb_list[Title], "&lt;&gt;"&amp;""))+
        AVERAGEIF(tb_list[Score],"&lt;&gt;"&amp;0,tb_list[Score])*(COUNTIF(tb_list[Title],"&lt;&gt;"&amp;"")-
        B76)/COUNTIF(tb_list[Title],"&lt;&gt;"&amp;"")</f>
        <v>5.9012153498454865</v>
      </c>
    </row>
    <row r="77" spans="1:7" x14ac:dyDescent="0.3">
      <c r="A77" t="s">
        <v>593</v>
      </c>
      <c r="B77">
        <f>COUNTIF(tb_anime_genres[Genres],A77)</f>
        <v>0</v>
      </c>
      <c r="C77" s="39">
        <f>B77/COUNTIF(tb_list[Title],"&lt;&gt;"&amp;"")</f>
        <v>0</v>
      </c>
      <c r="D77" s="26" t="e">
        <f>AVERAGEIFS(tb_anime_genres[Score],tb_anime_genres[Genres],A77)</f>
        <v>#DIV/0!</v>
      </c>
      <c r="E77" s="48">
        <f>SUMIFS(tb_anime_genres[Show Duration (hours)],tb_anime_genres[Genres],A77)</f>
        <v>0</v>
      </c>
      <c r="F77" s="26" t="e">
        <f>D77*(B77/COUNTIF(tb_list[Title], "&lt;&gt;"&amp;""))+
        AVERAGEIF(tb_list[Score],"&lt;&gt;"&amp;0,tb_list[Score])*(COUNTIF(tb_list[Title],"&lt;&gt;"&amp;"")-
        B77)/COUNTIF(tb_list[Title],"&lt;&gt;"&amp;"")</f>
        <v>#DIV/0!</v>
      </c>
      <c r="G77" s="26">
        <f>E77*(C77/COUNTIF(tb_list[Type], "&lt;&gt;"&amp;""))+
        AVERAGEIF(tb_list[Year],"&lt;&gt;"&amp;0,tb_list[Year])*(COUNTIF(tb_list[Type],"&lt;&gt;"&amp;"")-
        C77)/COUNTIF(tb_list[Type],"&lt;&gt;"&amp;"")</f>
        <v>2015.2765957446807</v>
      </c>
    </row>
    <row r="141" spans="1:6" x14ac:dyDescent="0.3">
      <c r="B141" s="37"/>
      <c r="C141" s="38"/>
      <c r="F141" s="26"/>
    </row>
    <row r="142" spans="1:6" x14ac:dyDescent="0.3">
      <c r="A142" s="37"/>
      <c r="B142" s="37"/>
      <c r="C142" s="38"/>
      <c r="D142" s="37"/>
      <c r="E142" s="37"/>
      <c r="F142" s="26"/>
    </row>
    <row r="167" spans="2:6" x14ac:dyDescent="0.3">
      <c r="B167" s="37"/>
      <c r="C167" s="38"/>
      <c r="F167" s="26"/>
    </row>
    <row r="182" spans="2:6" x14ac:dyDescent="0.3">
      <c r="B182" s="37"/>
      <c r="C182" s="38"/>
      <c r="F182" s="26"/>
    </row>
    <row r="183" spans="2:6" x14ac:dyDescent="0.3">
      <c r="B183" s="37"/>
      <c r="C183" s="38"/>
      <c r="F183" s="26"/>
    </row>
    <row r="197" spans="1:6" x14ac:dyDescent="0.3">
      <c r="B197" s="37"/>
      <c r="C197" s="38"/>
      <c r="F197" s="26"/>
    </row>
    <row r="198" spans="1:6" x14ac:dyDescent="0.3">
      <c r="A198" s="37"/>
      <c r="B198" s="37"/>
      <c r="C198" s="38"/>
      <c r="D198" s="37"/>
      <c r="E198" s="37"/>
      <c r="F198" s="26"/>
    </row>
    <row r="200" spans="1:6" x14ac:dyDescent="0.3">
      <c r="A200" s="37"/>
      <c r="B200" s="37"/>
      <c r="C200" s="38"/>
      <c r="D200" s="37"/>
      <c r="E200" s="37"/>
      <c r="F200" s="26"/>
    </row>
    <row r="229" spans="1:6" x14ac:dyDescent="0.3">
      <c r="F229" s="26"/>
    </row>
    <row r="233" spans="1:6" x14ac:dyDescent="0.3">
      <c r="A233" s="37"/>
      <c r="B233" s="37"/>
      <c r="C233" s="38"/>
      <c r="D233" s="37"/>
      <c r="E233" s="37"/>
      <c r="F233" s="26"/>
    </row>
    <row r="243" spans="1:6" x14ac:dyDescent="0.3">
      <c r="A243" s="37"/>
      <c r="B243" s="37"/>
      <c r="C243" s="38"/>
      <c r="D243" s="37"/>
      <c r="E243" s="37"/>
      <c r="F243" s="26"/>
    </row>
    <row r="245" spans="1:6" x14ac:dyDescent="0.3">
      <c r="A245" s="37"/>
      <c r="B245" s="37"/>
      <c r="C245" s="38"/>
      <c r="D245" s="37"/>
      <c r="E245" s="37"/>
      <c r="F245" s="26"/>
    </row>
    <row r="250" spans="1:6" x14ac:dyDescent="0.3">
      <c r="A250" s="37"/>
      <c r="B250" s="37"/>
      <c r="C250" s="38"/>
      <c r="D250" s="37"/>
      <c r="E250" s="37"/>
      <c r="F250" s="26"/>
    </row>
    <row r="254" spans="1:6" x14ac:dyDescent="0.3">
      <c r="A254" s="37"/>
      <c r="B254" s="37"/>
      <c r="C254" s="38"/>
      <c r="D254" s="37"/>
      <c r="E254" s="37"/>
      <c r="F254" s="26"/>
    </row>
    <row r="256" spans="1:6" x14ac:dyDescent="0.3">
      <c r="B256" s="37"/>
      <c r="C256" s="38"/>
      <c r="F256" s="26"/>
    </row>
    <row r="260" spans="1:6" x14ac:dyDescent="0.3">
      <c r="B260" s="37"/>
      <c r="C260" s="38"/>
      <c r="F260" s="26"/>
    </row>
    <row r="262" spans="1:6" x14ac:dyDescent="0.3">
      <c r="B262" s="37"/>
      <c r="C262" s="38"/>
      <c r="F262" s="26"/>
    </row>
    <row r="265" spans="1:6" x14ac:dyDescent="0.3">
      <c r="A265" s="37"/>
      <c r="B265" s="37"/>
      <c r="C265" s="38"/>
      <c r="D265" s="37"/>
      <c r="E265" s="37"/>
      <c r="F265" s="26"/>
    </row>
    <row r="272" spans="1:6" x14ac:dyDescent="0.3">
      <c r="A272" s="37"/>
      <c r="B272" s="37"/>
      <c r="C272" s="38"/>
      <c r="D272" s="37"/>
      <c r="E272" s="37"/>
      <c r="F272" s="26"/>
    </row>
    <row r="274" spans="1:6" x14ac:dyDescent="0.3">
      <c r="A274" s="37"/>
      <c r="B274" s="37"/>
      <c r="C274" s="38"/>
      <c r="D274" s="37"/>
      <c r="E274" s="37"/>
      <c r="F274" s="26"/>
    </row>
    <row r="275" spans="1:6" x14ac:dyDescent="0.3">
      <c r="A275" s="37"/>
      <c r="B275" s="37"/>
      <c r="C275" s="38"/>
      <c r="D275" s="37"/>
      <c r="E275" s="37"/>
      <c r="F275" s="26"/>
    </row>
    <row r="284" spans="1:6" x14ac:dyDescent="0.3">
      <c r="A284" s="37"/>
      <c r="B284" s="37"/>
      <c r="C284" s="38"/>
      <c r="D284" s="37"/>
      <c r="E284" s="37"/>
      <c r="F284" s="26"/>
    </row>
    <row r="287" spans="1:6" x14ac:dyDescent="0.3">
      <c r="A287" s="37"/>
      <c r="B287" s="37"/>
      <c r="C287" s="38"/>
      <c r="D287" s="37"/>
      <c r="E287" s="37"/>
      <c r="F287" s="26"/>
    </row>
    <row r="288" spans="1:6" x14ac:dyDescent="0.3">
      <c r="B288" s="37"/>
      <c r="C288" s="38"/>
      <c r="F288" s="26"/>
    </row>
    <row r="291" spans="2:6" x14ac:dyDescent="0.3">
      <c r="B291" s="37"/>
      <c r="C291" s="38"/>
      <c r="F291" s="26"/>
    </row>
    <row r="295" spans="2:6" x14ac:dyDescent="0.3">
      <c r="B295" s="37"/>
      <c r="C295" s="38"/>
      <c r="F295" s="26"/>
    </row>
  </sheetData>
  <conditionalFormatting sqref="B1:B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">
    <cfRule type="colorScale" priority="5">
      <colorScale>
        <cfvo type="min"/>
        <cfvo type="max"/>
        <color rgb="FFFCFCFF"/>
        <color rgb="FF63BE7B"/>
      </colorScale>
    </cfRule>
  </conditionalFormatting>
  <conditionalFormatting sqref="E1:E1048576">
    <cfRule type="dataBar" priority="4">
      <dataBar>
        <cfvo type="min"/>
        <cfvo type="max"/>
        <color rgb="FFD6007B"/>
      </dataBar>
    </cfRule>
  </conditionalFormatting>
  <conditionalFormatting sqref="F1:F1048576 G77">
    <cfRule type="colorScale" priority="2">
      <colorScale>
        <cfvo type="min"/>
        <cfvo type="max"/>
        <color rgb="FFFFEF9C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16"/>
  <sheetViews>
    <sheetView workbookViewId="0">
      <selection activeCell="H1" sqref="H1"/>
    </sheetView>
  </sheetViews>
  <sheetFormatPr defaultRowHeight="14.4" x14ac:dyDescent="0.3"/>
  <cols>
    <col min="1" max="1" width="9.77734375" style="85" customWidth="1"/>
    <col min="2" max="2" width="19.88671875" customWidth="1"/>
    <col min="3" max="3" width="17.33203125" style="87" customWidth="1"/>
    <col min="4" max="4" width="11.109375" style="48" bestFit="1" customWidth="1"/>
    <col min="7" max="7" width="15.88671875" bestFit="1" customWidth="1"/>
  </cols>
  <sheetData>
    <row r="1" spans="1:8" x14ac:dyDescent="0.3">
      <c r="A1" s="85" t="s">
        <v>0</v>
      </c>
      <c r="B1" t="s">
        <v>887</v>
      </c>
      <c r="C1" s="87" t="s">
        <v>886</v>
      </c>
      <c r="D1" s="48" t="s">
        <v>888</v>
      </c>
      <c r="G1" t="s">
        <v>889</v>
      </c>
      <c r="H1">
        <f>SUM(Tabela19[diference])</f>
        <v>-278.92240872976339</v>
      </c>
    </row>
    <row r="2" spans="1:8" x14ac:dyDescent="0.3">
      <c r="A2" s="85" t="str">
        <f>"&lt;"&amp;A3</f>
        <v>&lt;2015</v>
      </c>
      <c r="B2" s="48">
        <f>SUMIFS(tb_list[Show Duration (hours)],tb_list[Year],"&lt;"&amp;$A$3)</f>
        <v>1583.6288888888894</v>
      </c>
      <c r="C2" s="87">
        <f>SUMIFS(tb_days[Hours],tb_days[Year],"&lt;"&amp;$A$3)</f>
        <v>0</v>
      </c>
      <c r="D2" s="48">
        <f>C2-B2</f>
        <v>-1583.6288888888894</v>
      </c>
    </row>
    <row r="3" spans="1:8" x14ac:dyDescent="0.3">
      <c r="A3" s="86">
        <f>2015</f>
        <v>2015</v>
      </c>
      <c r="B3" s="48">
        <f>SUMIFS(tb_list[Show Duration (hours)],tb_list[Year],"="&amp;$A3)</f>
        <v>21.073055555555555</v>
      </c>
      <c r="C3" s="87">
        <f>SUMIFS(tb_days[Hours],tb_days[Year],"="&amp;$A3)</f>
        <v>243.3514947089943</v>
      </c>
      <c r="D3" s="48">
        <f t="shared" ref="D3:D16" si="0">C3-B3</f>
        <v>222.27843915343874</v>
      </c>
    </row>
    <row r="4" spans="1:8" x14ac:dyDescent="0.3">
      <c r="A4" s="85">
        <f>A3+1</f>
        <v>2016</v>
      </c>
      <c r="B4" s="48">
        <f>SUMIFS(tb_list[Show Duration (hours)],tb_list[Year],"="&amp;$A4)</f>
        <v>8.1286111111111126</v>
      </c>
      <c r="C4" s="87">
        <f>SUMIFS(tb_days[Hours],tb_days[Year],"="&amp;$A4)</f>
        <v>224.94923380253471</v>
      </c>
      <c r="D4" s="48">
        <f t="shared" si="0"/>
        <v>216.82062269142358</v>
      </c>
    </row>
    <row r="5" spans="1:8" x14ac:dyDescent="0.3">
      <c r="A5" s="85">
        <f t="shared" ref="A5:A16" si="1">A4+1</f>
        <v>2017</v>
      </c>
      <c r="B5" s="48">
        <f>SUMIFS(tb_list[Show Duration (hours)],tb_list[Year],"="&amp;$A5)</f>
        <v>1.5641666666666665</v>
      </c>
      <c r="C5" s="87">
        <f>SUMIFS(tb_days[Hours],tb_days[Year],"="&amp;$A5)</f>
        <v>271.69371593291442</v>
      </c>
      <c r="D5" s="48">
        <f t="shared" si="0"/>
        <v>270.12954926624775</v>
      </c>
    </row>
    <row r="6" spans="1:8" x14ac:dyDescent="0.3">
      <c r="A6" s="85">
        <f t="shared" si="1"/>
        <v>2018</v>
      </c>
      <c r="B6" s="48">
        <f>SUMIFS(tb_list[Show Duration (hours)],tb_list[Year],"="&amp;$A6)</f>
        <v>41.046111111111109</v>
      </c>
      <c r="C6" s="87">
        <f>SUMIFS(tb_days[Hours],tb_days[Year],"="&amp;$A6)</f>
        <v>111.30248538011712</v>
      </c>
      <c r="D6" s="48">
        <f t="shared" si="0"/>
        <v>70.256374269006017</v>
      </c>
    </row>
    <row r="7" spans="1:8" x14ac:dyDescent="0.3">
      <c r="A7" s="85">
        <f t="shared" si="1"/>
        <v>2019</v>
      </c>
      <c r="B7" s="48">
        <f>SUMIFS(tb_list[Show Duration (hours)],tb_list[Year],"="&amp;$A7)</f>
        <v>453.01611111111123</v>
      </c>
      <c r="C7" s="87">
        <f>SUMIFS(tb_days[Hours],tb_days[Year],"="&amp;$A7)</f>
        <v>641.46303951165692</v>
      </c>
      <c r="D7" s="48">
        <f t="shared" si="0"/>
        <v>188.44692840054569</v>
      </c>
    </row>
    <row r="8" spans="1:8" x14ac:dyDescent="0.3">
      <c r="A8" s="85">
        <f t="shared" si="1"/>
        <v>2020</v>
      </c>
      <c r="B8" s="48">
        <f>SUMIFS(tb_list[Show Duration (hours)],tb_list[Year],"="&amp;$A8)</f>
        <v>337.4794444444446</v>
      </c>
      <c r="C8" s="87">
        <f>SUMIFS(tb_days[Hours],tb_days[Year],"="&amp;$A8)</f>
        <v>496.32969940084172</v>
      </c>
      <c r="D8" s="48">
        <f t="shared" si="0"/>
        <v>158.85025495639712</v>
      </c>
    </row>
    <row r="9" spans="1:8" x14ac:dyDescent="0.3">
      <c r="A9" s="85">
        <f t="shared" si="1"/>
        <v>2021</v>
      </c>
      <c r="B9" s="48">
        <f>SUMIFS(tb_list[Show Duration (hours)],tb_list[Year],"="&amp;$A9)</f>
        <v>433.16499999999996</v>
      </c>
      <c r="C9" s="87">
        <f>SUMIFS(tb_days[Hours],tb_days[Year],"="&amp;$A9)</f>
        <v>307.97048999309914</v>
      </c>
      <c r="D9" s="48">
        <f t="shared" si="0"/>
        <v>-125.19451000690083</v>
      </c>
    </row>
    <row r="10" spans="1:8" x14ac:dyDescent="0.3">
      <c r="A10" s="85">
        <f t="shared" si="1"/>
        <v>2022</v>
      </c>
      <c r="B10" s="48">
        <f>SUMIFS(tb_list[Show Duration (hours)],tb_list[Year],"="&amp;$A10)</f>
        <v>218.51083333333332</v>
      </c>
      <c r="C10" s="87">
        <f>SUMIFS(tb_days[Hours],tb_days[Year],"="&amp;$A10)</f>
        <v>425.50430528201963</v>
      </c>
      <c r="D10" s="48">
        <f t="shared" si="0"/>
        <v>206.99347194868631</v>
      </c>
    </row>
    <row r="11" spans="1:8" x14ac:dyDescent="0.3">
      <c r="A11" s="85">
        <f t="shared" si="1"/>
        <v>2023</v>
      </c>
      <c r="B11" s="48">
        <f>SUMIFS(tb_list[Show Duration (hours)],tb_list[Year],"="&amp;$A11)</f>
        <v>9.5377777777777784</v>
      </c>
      <c r="C11" s="87">
        <f>SUMIFS(tb_days[Hours],tb_days[Year],"="&amp;$A11)</f>
        <v>105.66312725805949</v>
      </c>
      <c r="D11" s="48">
        <f t="shared" si="0"/>
        <v>96.125349480281713</v>
      </c>
    </row>
    <row r="12" spans="1:8" x14ac:dyDescent="0.3">
      <c r="A12" s="85">
        <f t="shared" si="1"/>
        <v>2024</v>
      </c>
      <c r="B12" s="48">
        <f>SUMIFS(tb_list[Show Duration (hours)],tb_list[Year],"="&amp;$A12)</f>
        <v>0</v>
      </c>
      <c r="C12" s="87">
        <f>SUMIFS(tb_days[Hours],tb_days[Year],"="&amp;$A12)</f>
        <v>0</v>
      </c>
      <c r="D12" s="48">
        <f t="shared" si="0"/>
        <v>0</v>
      </c>
    </row>
    <row r="13" spans="1:8" x14ac:dyDescent="0.3">
      <c r="A13" s="85">
        <f t="shared" si="1"/>
        <v>2025</v>
      </c>
      <c r="B13" s="48">
        <f>SUMIFS(tb_list[Show Duration (hours)],tb_list[Year],"="&amp;$A13)</f>
        <v>0</v>
      </c>
      <c r="C13" s="87">
        <f>SUMIFS(tb_days[Hours],tb_days[Year],"="&amp;$A13)</f>
        <v>0</v>
      </c>
      <c r="D13" s="48">
        <f t="shared" si="0"/>
        <v>0</v>
      </c>
    </row>
    <row r="14" spans="1:8" x14ac:dyDescent="0.3">
      <c r="A14" s="85">
        <f t="shared" si="1"/>
        <v>2026</v>
      </c>
      <c r="B14" s="48">
        <f>SUMIFS(tb_list[Show Duration (hours)],tb_list[Year],"="&amp;$A14)</f>
        <v>0</v>
      </c>
      <c r="C14" s="87">
        <f>SUMIFS(tb_days[Hours],tb_days[Year],"="&amp;$A14)</f>
        <v>0</v>
      </c>
      <c r="D14" s="48">
        <f t="shared" si="0"/>
        <v>0</v>
      </c>
    </row>
    <row r="15" spans="1:8" x14ac:dyDescent="0.3">
      <c r="A15" s="85">
        <f t="shared" si="1"/>
        <v>2027</v>
      </c>
      <c r="B15" s="48">
        <f>SUMIFS(tb_list[Show Duration (hours)],tb_list[Year],"="&amp;$A15)</f>
        <v>0</v>
      </c>
      <c r="C15" s="87">
        <f>SUMIFS(tb_days[Hours],tb_days[Year],"="&amp;$A15)</f>
        <v>0</v>
      </c>
      <c r="D15" s="48">
        <f t="shared" si="0"/>
        <v>0</v>
      </c>
    </row>
    <row r="16" spans="1:8" x14ac:dyDescent="0.3">
      <c r="A16" s="85">
        <f t="shared" si="1"/>
        <v>2028</v>
      </c>
      <c r="B16" s="48">
        <f>SUMIFS(tb_list[Show Duration (hours)],tb_list[Year],"="&amp;$A16)</f>
        <v>0</v>
      </c>
      <c r="C16" s="87">
        <f>SUMIFS(tb_days[Hours],tb_days[Year],"="&amp;$A16)</f>
        <v>0</v>
      </c>
      <c r="D16" s="48">
        <f t="shared" si="0"/>
        <v>0</v>
      </c>
    </row>
  </sheetData>
  <conditionalFormatting sqref="D2:D16">
    <cfRule type="iconSet" priority="1">
      <iconSet iconSet="3Symbols">
        <cfvo type="percent" val="0"/>
        <cfvo type="num" val="0" gte="0"/>
        <cfvo type="num" val="0"/>
      </iconSet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genres_table</vt:lpstr>
      <vt:lpstr>user_list</vt:lpstr>
      <vt:lpstr>days</vt:lpstr>
      <vt:lpstr>forecast -amort exp</vt:lpstr>
      <vt:lpstr>progression</vt:lpstr>
      <vt:lpstr>geral</vt:lpstr>
      <vt:lpstr>geral by year</vt:lpstr>
      <vt:lpstr>year stats</vt:lpstr>
      <vt:lpstr>animes por ano</vt:lpstr>
      <vt:lpstr>challenge</vt:lpstr>
      <vt:lpstr>genres_stats</vt:lpstr>
      <vt:lpstr>fall behind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Utilizador</dc:creator>
  <cp:lastModifiedBy>Pedro Tomas Goncalves Forte</cp:lastModifiedBy>
  <dcterms:created xsi:type="dcterms:W3CDTF">2020-11-14T22:00:50Z</dcterms:created>
  <dcterms:modified xsi:type="dcterms:W3CDTF">2024-09-01T22:26:40Z</dcterms:modified>
</cp:coreProperties>
</file>